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golen\OneDrive\Documents\DATA CHALLENGES\ExcelWorks\"/>
    </mc:Choice>
  </mc:AlternateContent>
  <xr:revisionPtr revIDLastSave="0" documentId="13_ncr:1_{996A8280-7E8A-4233-9AEF-E69275B851B3}" xr6:coauthVersionLast="47" xr6:coauthVersionMax="47" xr10:uidLastSave="{00000000-0000-0000-0000-000000000000}"/>
  <bookViews>
    <workbookView xWindow="-108" yWindow="-108" windowWidth="23256" windowHeight="12576" tabRatio="681" activeTab="3" xr2:uid="{26D4546B-D2A1-4444-8EAF-A6228F96F0C1}"/>
  </bookViews>
  <sheets>
    <sheet name="Data" sheetId="1" r:id="rId1"/>
    <sheet name="Filters" sheetId="5" r:id="rId2"/>
    <sheet name="Transpose" sheetId="7" r:id="rId3"/>
    <sheet name="Visual Analysis " sheetId="4" r:id="rId4"/>
    <sheet name="AGGREGATION" sheetId="3" r:id="rId5"/>
    <sheet name="Statisstical Analysis" sheetId="2" r:id="rId6"/>
    <sheet name="Dashboard" sheetId="6" r:id="rId7"/>
  </sheets>
  <definedNames>
    <definedName name="_xlnm._FilterDatabase" localSheetId="4" hidden="1">AGGREGATION!$C$5:$E$11</definedName>
    <definedName name="_xlnm._FilterDatabase" localSheetId="6" hidden="1">Dashboard!$C$35:$D$59</definedName>
    <definedName name="_xlnm._FilterDatabase" localSheetId="0" hidden="1">Data!$C$2:$G$2</definedName>
    <definedName name="_xlnm._FilterDatabase" localSheetId="3" hidden="1">'Visual Analysis '!$B$4:$F$304</definedName>
    <definedName name="_xlchart.v1.0" hidden="1">'Visual Analysis '!$C$5:$C$304</definedName>
    <definedName name="_xlchart.v1.1" hidden="1">'Visual Analysis '!$E$4</definedName>
    <definedName name="_xlchart.v1.2" hidden="1">'Visual Analysis '!$E$5:$E$304</definedName>
    <definedName name="_xlcn.WorksheetConnection_beginnerDAcourseblank.xlsxData" hidden="1">Data[]</definedName>
    <definedName name="Slicer_Geography">#N/A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1" i="6" l="1"/>
  <c r="M29" i="6"/>
  <c r="M24" i="6"/>
  <c r="M12" i="6"/>
  <c r="M16" i="6"/>
  <c r="M26" i="6"/>
  <c r="M11" i="6"/>
  <c r="M30" i="6"/>
  <c r="M15" i="6"/>
  <c r="M23" i="6"/>
  <c r="M27" i="6"/>
  <c r="M32" i="6"/>
  <c r="M22" i="6"/>
  <c r="M17" i="6"/>
  <c r="M20" i="6"/>
  <c r="M18" i="6"/>
  <c r="M31" i="6"/>
  <c r="M19" i="6"/>
  <c r="M14" i="6"/>
  <c r="M28" i="6"/>
  <c r="M25" i="6"/>
  <c r="M13" i="6"/>
  <c r="E13" i="6"/>
  <c r="E14" i="6"/>
  <c r="E16" i="6"/>
  <c r="H3" i="1"/>
  <c r="H11" i="1"/>
  <c r="I11" i="1" s="1"/>
  <c r="H12" i="1"/>
  <c r="I12" i="1" s="1"/>
  <c r="H13" i="1"/>
  <c r="H14" i="1"/>
  <c r="H15" i="1"/>
  <c r="I15" i="1" s="1"/>
  <c r="H16" i="1"/>
  <c r="H17" i="1"/>
  <c r="H18" i="1"/>
  <c r="H19" i="1"/>
  <c r="H20" i="1"/>
  <c r="H21" i="1"/>
  <c r="I21" i="1" s="1"/>
  <c r="H22" i="1"/>
  <c r="I22" i="1" s="1"/>
  <c r="H23" i="1"/>
  <c r="I23" i="1" s="1"/>
  <c r="H24" i="1"/>
  <c r="I24" i="1" s="1"/>
  <c r="H25" i="1"/>
  <c r="I25" i="1" s="1"/>
  <c r="H26" i="1"/>
  <c r="H27" i="1"/>
  <c r="H28" i="1"/>
  <c r="I28" i="1" s="1"/>
  <c r="H29" i="1"/>
  <c r="I29" i="1" s="1"/>
  <c r="H30" i="1"/>
  <c r="H31" i="1"/>
  <c r="I31" i="1" s="1"/>
  <c r="H32" i="1"/>
  <c r="I32" i="1" s="1"/>
  <c r="H33" i="1"/>
  <c r="I33" i="1" s="1"/>
  <c r="H34" i="1"/>
  <c r="I34" i="1" s="1"/>
  <c r="H35" i="1"/>
  <c r="I35" i="1" s="1"/>
  <c r="H36" i="1"/>
  <c r="I36" i="1" s="1"/>
  <c r="H37" i="1"/>
  <c r="I37" i="1" s="1"/>
  <c r="H38" i="1"/>
  <c r="I38" i="1" s="1"/>
  <c r="H39" i="1"/>
  <c r="I39" i="1" s="1"/>
  <c r="H40" i="1"/>
  <c r="I40" i="1" s="1"/>
  <c r="H41" i="1"/>
  <c r="I41" i="1" s="1"/>
  <c r="H42" i="1"/>
  <c r="H43" i="1"/>
  <c r="H44" i="1"/>
  <c r="I44" i="1" s="1"/>
  <c r="H45" i="1"/>
  <c r="H46" i="1"/>
  <c r="H47" i="1"/>
  <c r="I47" i="1" s="1"/>
  <c r="H48" i="1"/>
  <c r="I48" i="1" s="1"/>
  <c r="H49" i="1"/>
  <c r="I49" i="1" s="1"/>
  <c r="H50" i="1"/>
  <c r="I50" i="1" s="1"/>
  <c r="H51" i="1"/>
  <c r="I51" i="1" s="1"/>
  <c r="H52" i="1"/>
  <c r="I52" i="1" s="1"/>
  <c r="H53" i="1"/>
  <c r="I53" i="1" s="1"/>
  <c r="H54" i="1"/>
  <c r="I54" i="1" s="1"/>
  <c r="H55" i="1"/>
  <c r="I55" i="1" s="1"/>
  <c r="H56" i="1"/>
  <c r="I56" i="1" s="1"/>
  <c r="H57" i="1"/>
  <c r="I57" i="1" s="1"/>
  <c r="H58" i="1"/>
  <c r="H59" i="1"/>
  <c r="I59" i="1" s="1"/>
  <c r="H60" i="1"/>
  <c r="I60" i="1" s="1"/>
  <c r="H61" i="1"/>
  <c r="H62" i="1"/>
  <c r="H63" i="1"/>
  <c r="I63" i="1" s="1"/>
  <c r="H64" i="1"/>
  <c r="I64" i="1" s="1"/>
  <c r="H65" i="1"/>
  <c r="I65" i="1" s="1"/>
  <c r="H66" i="1"/>
  <c r="I66" i="1" s="1"/>
  <c r="H67" i="1"/>
  <c r="I67" i="1" s="1"/>
  <c r="H68" i="1"/>
  <c r="I68" i="1" s="1"/>
  <c r="H69" i="1"/>
  <c r="I69" i="1" s="1"/>
  <c r="H70" i="1"/>
  <c r="I70" i="1" s="1"/>
  <c r="H71" i="1"/>
  <c r="I71" i="1" s="1"/>
  <c r="H72" i="1"/>
  <c r="I72" i="1" s="1"/>
  <c r="H73" i="1"/>
  <c r="I73" i="1" s="1"/>
  <c r="H74" i="1"/>
  <c r="H75" i="1"/>
  <c r="H76" i="1"/>
  <c r="I76" i="1" s="1"/>
  <c r="H77" i="1"/>
  <c r="H78" i="1"/>
  <c r="H79" i="1"/>
  <c r="H80" i="1"/>
  <c r="H81" i="1"/>
  <c r="H82" i="1"/>
  <c r="H83" i="1"/>
  <c r="I83" i="1" s="1"/>
  <c r="H84" i="1"/>
  <c r="I84" i="1" s="1"/>
  <c r="H85" i="1"/>
  <c r="I85" i="1" s="1"/>
  <c r="H86" i="1"/>
  <c r="I86" i="1" s="1"/>
  <c r="H87" i="1"/>
  <c r="I87" i="1" s="1"/>
  <c r="H88" i="1"/>
  <c r="I88" i="1" s="1"/>
  <c r="H89" i="1"/>
  <c r="I89" i="1" s="1"/>
  <c r="H90" i="1"/>
  <c r="H91" i="1"/>
  <c r="I91" i="1" s="1"/>
  <c r="H92" i="1"/>
  <c r="I92" i="1" s="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H107" i="1"/>
  <c r="H108" i="1"/>
  <c r="H109" i="1"/>
  <c r="H110" i="1"/>
  <c r="H111" i="1"/>
  <c r="H112" i="1"/>
  <c r="I112" i="1" s="1"/>
  <c r="H113" i="1"/>
  <c r="I113" i="1" s="1"/>
  <c r="H114" i="1"/>
  <c r="I114" i="1" s="1"/>
  <c r="H115" i="1"/>
  <c r="I115" i="1" s="1"/>
  <c r="H116" i="1"/>
  <c r="I116" i="1" s="1"/>
  <c r="H117" i="1"/>
  <c r="I117" i="1" s="1"/>
  <c r="H118" i="1"/>
  <c r="I118" i="1" s="1"/>
  <c r="H119" i="1"/>
  <c r="I119" i="1" s="1"/>
  <c r="H120" i="1"/>
  <c r="I120" i="1" s="1"/>
  <c r="H121" i="1"/>
  <c r="I121" i="1" s="1"/>
  <c r="H122" i="1"/>
  <c r="H123" i="1"/>
  <c r="H124" i="1"/>
  <c r="H125" i="1"/>
  <c r="I125" i="1" s="1"/>
  <c r="H126" i="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H139" i="1"/>
  <c r="I139" i="1" s="1"/>
  <c r="H140" i="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H155" i="1"/>
  <c r="I155" i="1" s="1"/>
  <c r="H156" i="1"/>
  <c r="H157" i="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H172" i="1"/>
  <c r="I172" i="1" s="1"/>
  <c r="H173" i="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H187" i="1"/>
  <c r="I187" i="1" s="1"/>
  <c r="H188" i="1"/>
  <c r="H189" i="1"/>
  <c r="H190" i="1"/>
  <c r="H191" i="1"/>
  <c r="I191" i="1" s="1"/>
  <c r="H192" i="1"/>
  <c r="H193" i="1"/>
  <c r="H194" i="1"/>
  <c r="I194" i="1" s="1"/>
  <c r="H195" i="1"/>
  <c r="I195" i="1" s="1"/>
  <c r="H196" i="1"/>
  <c r="I196" i="1" s="1"/>
  <c r="H197" i="1"/>
  <c r="I197" i="1" s="1"/>
  <c r="H198" i="1"/>
  <c r="I198" i="1" s="1"/>
  <c r="H199" i="1"/>
  <c r="I199" i="1" s="1"/>
  <c r="H200" i="1"/>
  <c r="I200" i="1" s="1"/>
  <c r="H201" i="1"/>
  <c r="I201" i="1" s="1"/>
  <c r="H202" i="1"/>
  <c r="H203" i="1"/>
  <c r="I203" i="1" s="1"/>
  <c r="H204" i="1"/>
  <c r="H205" i="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H220" i="1"/>
  <c r="I220" i="1" s="1"/>
  <c r="H221" i="1"/>
  <c r="H222" i="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H252" i="1"/>
  <c r="H253" i="1"/>
  <c r="H254" i="1"/>
  <c r="H255" i="1"/>
  <c r="H256" i="1"/>
  <c r="I256" i="1" s="1"/>
  <c r="H257" i="1"/>
  <c r="H258" i="1"/>
  <c r="I258" i="1" s="1"/>
  <c r="H259" i="1"/>
  <c r="I259" i="1" s="1"/>
  <c r="H260" i="1"/>
  <c r="I260" i="1" s="1"/>
  <c r="H261" i="1"/>
  <c r="I261" i="1" s="1"/>
  <c r="H262" i="1"/>
  <c r="I262" i="1" s="1"/>
  <c r="H263" i="1"/>
  <c r="I263" i="1" s="1"/>
  <c r="H264" i="1"/>
  <c r="I264" i="1" s="1"/>
  <c r="H265" i="1"/>
  <c r="I265" i="1" s="1"/>
  <c r="H266" i="1"/>
  <c r="H267" i="1"/>
  <c r="I267" i="1" s="1"/>
  <c r="H268" i="1"/>
  <c r="H269" i="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H283" i="1"/>
  <c r="H284" i="1"/>
  <c r="H285" i="1"/>
  <c r="I285" i="1" s="1"/>
  <c r="H286" i="1"/>
  <c r="I286" i="1" s="1"/>
  <c r="H287" i="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H300" i="1"/>
  <c r="I300" i="1" s="1"/>
  <c r="H301" i="1"/>
  <c r="H302" i="1"/>
  <c r="I13" i="1"/>
  <c r="I14" i="1"/>
  <c r="I16" i="1"/>
  <c r="I17" i="1"/>
  <c r="I18" i="1"/>
  <c r="I19" i="1"/>
  <c r="I20" i="1"/>
  <c r="I26" i="1"/>
  <c r="I27" i="1"/>
  <c r="I30" i="1"/>
  <c r="I42" i="1"/>
  <c r="I43" i="1"/>
  <c r="I45" i="1"/>
  <c r="I46" i="1"/>
  <c r="I58" i="1"/>
  <c r="I61" i="1"/>
  <c r="I62" i="1"/>
  <c r="I74" i="1"/>
  <c r="I75" i="1"/>
  <c r="I77" i="1"/>
  <c r="I78" i="1"/>
  <c r="I79" i="1"/>
  <c r="I80" i="1"/>
  <c r="I81" i="1"/>
  <c r="I82" i="1"/>
  <c r="I90" i="1"/>
  <c r="I93" i="1"/>
  <c r="I106" i="1"/>
  <c r="I107" i="1"/>
  <c r="I108" i="1"/>
  <c r="I109" i="1"/>
  <c r="I110" i="1"/>
  <c r="I111" i="1"/>
  <c r="I122" i="1"/>
  <c r="I123" i="1"/>
  <c r="I124" i="1"/>
  <c r="I126" i="1"/>
  <c r="I138" i="1"/>
  <c r="I140" i="1"/>
  <c r="I154" i="1"/>
  <c r="I156" i="1"/>
  <c r="I157" i="1"/>
  <c r="I170" i="1"/>
  <c r="I171" i="1"/>
  <c r="I173" i="1"/>
  <c r="I186" i="1"/>
  <c r="I188" i="1"/>
  <c r="I189" i="1"/>
  <c r="I190" i="1"/>
  <c r="I192" i="1"/>
  <c r="I193" i="1"/>
  <c r="I202" i="1"/>
  <c r="I204" i="1"/>
  <c r="I205" i="1"/>
  <c r="I218" i="1"/>
  <c r="I219" i="1"/>
  <c r="I221" i="1"/>
  <c r="I222" i="1"/>
  <c r="I234" i="1"/>
  <c r="I235" i="1"/>
  <c r="I236" i="1"/>
  <c r="I237" i="1"/>
  <c r="I251" i="1"/>
  <c r="I252" i="1"/>
  <c r="I253" i="1"/>
  <c r="I254" i="1"/>
  <c r="I255" i="1"/>
  <c r="I257" i="1"/>
  <c r="I266" i="1"/>
  <c r="I268" i="1"/>
  <c r="I269" i="1"/>
  <c r="I282" i="1"/>
  <c r="I283" i="1"/>
  <c r="I284" i="1"/>
  <c r="I287" i="1"/>
  <c r="I299" i="1"/>
  <c r="I301" i="1"/>
  <c r="I302" i="1"/>
  <c r="I20" i="2"/>
  <c r="J20" i="2"/>
  <c r="J33" i="2"/>
  <c r="I33" i="2"/>
  <c r="I25" i="2"/>
  <c r="I23" i="2"/>
  <c r="I16" i="2"/>
  <c r="I17" i="2"/>
  <c r="I12" i="2"/>
  <c r="J7" i="2"/>
  <c r="E30" i="6"/>
  <c r="E27" i="6"/>
  <c r="E26" i="6"/>
  <c r="E32" i="6"/>
  <c r="E31" i="6"/>
  <c r="E24" i="6"/>
  <c r="E25" i="6"/>
  <c r="E28" i="6"/>
  <c r="E23" i="6"/>
  <c r="E29" i="6"/>
  <c r="E15" i="6" l="1"/>
  <c r="D25" i="6"/>
  <c r="F25" i="6" s="1"/>
  <c r="D23" i="6"/>
  <c r="F23" i="6" s="1"/>
  <c r="D31" i="6"/>
  <c r="F31" i="6" s="1"/>
  <c r="D32" i="6"/>
  <c r="F32" i="6" s="1"/>
  <c r="D27" i="6"/>
  <c r="F27" i="6" s="1"/>
  <c r="D26" i="6"/>
  <c r="F26" i="6" s="1"/>
  <c r="D29" i="6"/>
  <c r="F29" i="6" s="1"/>
  <c r="D24" i="6"/>
  <c r="F24" i="6" s="1"/>
  <c r="D28" i="6"/>
  <c r="F28" i="6" s="1"/>
  <c r="E12" i="6"/>
  <c r="I3" i="1"/>
  <c r="H4" i="1"/>
  <c r="I4" i="1" s="1"/>
  <c r="H5" i="1"/>
  <c r="I5" i="1" s="1"/>
  <c r="H6" i="1"/>
  <c r="I6" i="1" s="1"/>
  <c r="H7" i="1"/>
  <c r="I7" i="1" s="1"/>
  <c r="H8" i="1"/>
  <c r="I8" i="1" s="1"/>
  <c r="H9" i="1"/>
  <c r="I9" i="1" s="1"/>
  <c r="H10" i="1"/>
  <c r="I10" i="1" s="1"/>
  <c r="E7" i="3"/>
  <c r="E8" i="3"/>
  <c r="E9" i="3"/>
  <c r="E10" i="3"/>
  <c r="E11" i="3"/>
  <c r="E6" i="3"/>
  <c r="D6" i="3"/>
  <c r="D7" i="3"/>
  <c r="D8" i="3"/>
  <c r="D9" i="3"/>
  <c r="D10" i="3"/>
  <c r="D11" i="3"/>
  <c r="I31" i="2"/>
  <c r="I30" i="2"/>
  <c r="I32" i="2"/>
  <c r="O18" i="2"/>
  <c r="J32" i="2"/>
  <c r="J31" i="2"/>
  <c r="J30" i="2"/>
  <c r="I22" i="2"/>
  <c r="I21" i="2"/>
  <c r="J22" i="2"/>
  <c r="J21" i="2"/>
  <c r="J14" i="2"/>
  <c r="J16" i="2"/>
  <c r="J15" i="2"/>
  <c r="I14" i="2"/>
  <c r="I15" i="2"/>
  <c r="I10" i="2"/>
  <c r="J12" i="2"/>
  <c r="J11" i="2"/>
  <c r="J10" i="2"/>
  <c r="I11" i="2"/>
  <c r="J9" i="2"/>
  <c r="I9" i="2"/>
  <c r="J8" i="2"/>
  <c r="I8" i="2"/>
  <c r="I7" i="2"/>
  <c r="D30" i="6" l="1"/>
  <c r="F3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F8735-54C8-4EAF-BCEB-7048F8B577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CF590C-E8F0-49A5-B564-CE6E6881CE7E}"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<sst xmlns="http://schemas.openxmlformats.org/spreadsheetml/2006/main" count="2041" uniqueCount="102">
  <si>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</si>
  <si>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</si>
  <si>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</si>
  <si>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</si>
  <si>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</si>
  <si>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</si>
  <si>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</si>
  <si>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</si>
  <si>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</si>
  <si>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</si>
  <si>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</si>
  <si>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</si>
  <si>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</si>
  <si>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</si>
  <si>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</si>
  <si>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</si>
  <si>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</si>
  <si>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</si>
  <si>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</si>
  <si>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</si>
  <si>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</si>
  <si>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</si>
  <si>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</si>
  <si>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</si>
  <si>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</si>
  <si>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</si>
  <si>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</si>
  <si>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</si>
  <si>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</si>
  <si>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</si>
  <si>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</si>
  <si>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</si>
  <si>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</si>
  <si>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</si>
  <si>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</si>
  <si>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</si>
  <si>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</si>
  <si>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</si>
  <si>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</si>
  <si>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</si>
  <si>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</si>
  <si>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</si>
  <si>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</si>
  <si>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</si>
  <si>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</si>
  <si>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</si>
  <si>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</si>
  <si>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</si>
  <si>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</si>
  <si>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</si>
  <si>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</si>
  <si>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</si>
  <si>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</si>
  <si>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</si>
  <si>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</si>
  <si>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Analytics</t>
  </si>
  <si>
    <t>Column1</t>
  </si>
  <si>
    <t>Amout</t>
  </si>
  <si>
    <t>Sum</t>
  </si>
  <si>
    <t>Avg</t>
  </si>
  <si>
    <t>Median</t>
  </si>
  <si>
    <t>Unit</t>
  </si>
  <si>
    <t>John wick</t>
  </si>
  <si>
    <t>Milk  Bars</t>
  </si>
  <si>
    <t>Mode</t>
  </si>
  <si>
    <t>Max</t>
  </si>
  <si>
    <t>Min</t>
  </si>
  <si>
    <t>First Quartile</t>
  </si>
  <si>
    <t>Third Quartile</t>
  </si>
  <si>
    <t>Second Quartile</t>
  </si>
  <si>
    <t>Ram Lakkan</t>
  </si>
  <si>
    <t>Fourth Quartile</t>
  </si>
  <si>
    <t>Name</t>
  </si>
  <si>
    <t>Rohit</t>
  </si>
  <si>
    <t>KL</t>
  </si>
  <si>
    <t>Virat</t>
  </si>
  <si>
    <t>Hardik</t>
  </si>
  <si>
    <t>Surya</t>
  </si>
  <si>
    <t>Panth</t>
  </si>
  <si>
    <t>Dinesh</t>
  </si>
  <si>
    <t>Jadeja</t>
  </si>
  <si>
    <t>TotalProducts</t>
  </si>
  <si>
    <t>Country</t>
  </si>
  <si>
    <t>CostperUnit</t>
  </si>
  <si>
    <t>Cost</t>
  </si>
  <si>
    <t>Profit</t>
  </si>
  <si>
    <t>Row Labels</t>
  </si>
  <si>
    <t>Grand Total</t>
  </si>
  <si>
    <t>Dynamic Dashboard</t>
  </si>
  <si>
    <t>Pick a Country</t>
  </si>
  <si>
    <t>Quick Summary</t>
  </si>
  <si>
    <t>Total Transaction</t>
  </si>
  <si>
    <t>Total Cost</t>
  </si>
  <si>
    <t>Total Sales</t>
  </si>
  <si>
    <t>Total Quanitity</t>
  </si>
  <si>
    <t>Sales Persons</t>
  </si>
  <si>
    <t>Total Profit</t>
  </si>
  <si>
    <t>Target</t>
  </si>
  <si>
    <t>STATS</t>
  </si>
  <si>
    <t>The Price range where most of the prodcuts gets sold</t>
  </si>
  <si>
    <t>To observe the points which are away from the normal groups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</si>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</sst>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_);[Red]\(&quot;$&quot;#,##0\)"/>
    <numFmt numFmtId="165" formatCode="&quot;$&quot;#,##0.00_);[Red]\(&quot;$&quot;#,##0.00\)"/>
    <numFmt numFmtId="166" formatCode="_-[$$-409]* #,##0.00_ ;_-[$$-409]* \-#,##0.00\ ;_-[$$-409]* &quot;-&quot;??_ ;_-@_ "/>
  </numFmts>
  <fonts count="19"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b/>
      <sz val="11"/>
      <color theme="0"/>
      <name val="Calibri"/>
      <family val="2"/>
      <scheme val="minor"/>
    </font>
    <font>
      <sz val="11"/>
      <color theme="0" tint="-0.34998626667073579"/>
      <name val="Calibri"/>
      <family val="2"/>
      <scheme val="minor"/>
    </font>
    <font>
      <sz val="28"/>
      <color theme="1"/>
      <name val="Calibri"/>
      <family val="2"/>
      <scheme val="minor"/>
    </font>
    <font>
      <sz val="36"/>
      <color rgb="FF0070C0"/>
      <name val="Calibri"/>
      <family val="2"/>
      <scheme val="minor"/>
    </font>
    <font>
      <sz val="11"/>
      <color theme="0"/>
      <name val="Calibri"/>
      <family val="2"/>
      <scheme val="minor"/>
    </font>
    <font>
      <sz val="28"/>
      <color theme="0"/>
      <name val="Calibri"/>
      <family val="2"/>
      <scheme val="minor"/>
    </font>
    <font>
      <sz val="11"/>
      <color rgb="FFFFFF00"/>
      <name val="Calibri"/>
      <family val="2"/>
      <scheme val="minor"/>
    </font>
    <font>
      <sz val="18"/>
      <color rgb="FF000099"/>
      <name val="Calibri"/>
      <family val="2"/>
      <scheme val="minor"/>
    </font>
    <font>
      <sz val="20"/>
      <color theme="2"/>
      <name val="Arial"/>
      <family val="2"/>
    </font>
    <font>
      <sz val="11"/>
      <color theme="2"/>
      <name val="Arial"/>
      <family val="2"/>
    </font>
    <font>
      <b/>
      <sz val="11"/>
      <color theme="2"/>
      <name val="Arial"/>
      <family val="2"/>
    </font>
    <font>
      <b/>
      <sz val="14"/>
      <color theme="2"/>
      <name val="Calibri"/>
      <family val="2"/>
      <scheme val="minor"/>
    </font>
    <font>
      <b/>
      <sz val="11"/>
      <color theme="0"/>
      <name val="Segoe UI Black"/>
      <family val="2"/>
    </font>
    <font>
      <sz val="11"/>
      <color theme="0"/>
      <name val="Segoe UI Black"/>
      <family val="2"/>
    </font>
    <font>
      <sz val="48"/>
      <color theme="2"/>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4D4D4D"/>
        <bgColor indexed="64"/>
      </patternFill>
    </fill>
    <fill>
      <patternFill patternType="solid">
        <fgColor theme="4" tint="-0.249977111117893"/>
        <bgColor indexed="64"/>
      </patternFill>
    </fill>
    <fill>
      <patternFill patternType="solid">
        <fgColor theme="2" tint="-0.8999908444471571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1"/>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81">
    <xf numFmtId="0" fontId="0" fillId="0" borderId="0" xfId="0"/>
    <xf numFmtId="0" fontId="0" fillId="2" borderId="0" xfId="0" applyFill="1"/>
    <xf numFmtId="0" fontId="0" fillId="3" borderId="0" xfId="0" applyFill="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165" fontId="0" fillId="0" borderId="0" xfId="0" applyNumberFormat="1"/>
    <xf numFmtId="0" fontId="0" fillId="6" borderId="2" xfId="0" applyFill="1" applyBorder="1"/>
    <xf numFmtId="0" fontId="0" fillId="0" borderId="2" xfId="0" applyBorder="1"/>
    <xf numFmtId="164" fontId="0" fillId="6" borderId="2" xfId="0" applyNumberFormat="1" applyFill="1" applyBorder="1"/>
    <xf numFmtId="164" fontId="0" fillId="0" borderId="2" xfId="0" applyNumberFormat="1" applyBorder="1"/>
    <xf numFmtId="3" fontId="0" fillId="6" borderId="2" xfId="0" applyNumberFormat="1" applyFill="1" applyBorder="1"/>
    <xf numFmtId="3" fontId="0" fillId="0" borderId="2" xfId="0" applyNumberFormat="1" applyBorder="1"/>
    <xf numFmtId="0" fontId="4" fillId="5" borderId="3" xfId="0" applyFont="1" applyFill="1" applyBorder="1"/>
    <xf numFmtId="0" fontId="0" fillId="6" borderId="4" xfId="0" applyFill="1" applyBorder="1"/>
    <xf numFmtId="164" fontId="0" fillId="6" borderId="4" xfId="0" applyNumberFormat="1" applyFill="1" applyBorder="1"/>
    <xf numFmtId="3" fontId="0" fillId="6" borderId="4" xfId="0" applyNumberFormat="1" applyFill="1" applyBorder="1"/>
    <xf numFmtId="0" fontId="0" fillId="6" borderId="2" xfId="0" applyFill="1" applyBorder="1" applyAlignment="1">
      <alignment horizontal="left" vertical="top"/>
    </xf>
    <xf numFmtId="164" fontId="0" fillId="6" borderId="2" xfId="0" applyNumberFormat="1" applyFill="1" applyBorder="1" applyAlignment="1">
      <alignment horizontal="left" vertical="top"/>
    </xf>
    <xf numFmtId="3" fontId="0" fillId="6" borderId="2" xfId="0" applyNumberFormat="1" applyFill="1" applyBorder="1" applyAlignment="1">
      <alignment horizontal="left" vertical="top"/>
    </xf>
    <xf numFmtId="0" fontId="0" fillId="0" borderId="2" xfId="0" applyBorder="1" applyAlignment="1">
      <alignment horizontal="left" vertical="top"/>
    </xf>
    <xf numFmtId="164" fontId="0" fillId="0" borderId="2" xfId="0" applyNumberFormat="1" applyBorder="1" applyAlignment="1">
      <alignment horizontal="left" vertical="top"/>
    </xf>
    <xf numFmtId="3" fontId="0" fillId="0" borderId="2" xfId="0" applyNumberFormat="1" applyBorder="1" applyAlignment="1">
      <alignment horizontal="left" vertical="top"/>
    </xf>
    <xf numFmtId="0" fontId="0" fillId="6" borderId="4" xfId="0" applyFill="1" applyBorder="1" applyAlignment="1">
      <alignment horizontal="left" vertical="top"/>
    </xf>
    <xf numFmtId="164" fontId="0" fillId="6" borderId="4" xfId="0" applyNumberFormat="1" applyFill="1" applyBorder="1" applyAlignment="1">
      <alignment horizontal="left" vertical="top"/>
    </xf>
    <xf numFmtId="3" fontId="0" fillId="6" borderId="4" xfId="0" applyNumberFormat="1" applyFill="1" applyBorder="1" applyAlignment="1">
      <alignment horizontal="left" vertical="top"/>
    </xf>
    <xf numFmtId="0" fontId="0" fillId="0" borderId="4" xfId="0" applyBorder="1" applyAlignment="1">
      <alignment horizontal="left" vertical="top"/>
    </xf>
    <xf numFmtId="164" fontId="0" fillId="0" borderId="4" xfId="0" applyNumberFormat="1" applyBorder="1" applyAlignment="1">
      <alignment horizontal="left" vertical="top"/>
    </xf>
    <xf numFmtId="3" fontId="0" fillId="0" borderId="4" xfId="0" applyNumberFormat="1" applyBorder="1" applyAlignment="1">
      <alignment horizontal="left" vertical="top"/>
    </xf>
    <xf numFmtId="0" fontId="4" fillId="5" borderId="3" xfId="0" applyFont="1" applyFill="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6" fontId="0" fillId="0" borderId="0" xfId="0" applyNumberFormat="1"/>
    <xf numFmtId="166" fontId="0" fillId="0" borderId="0" xfId="1" applyNumberFormat="1" applyFont="1"/>
    <xf numFmtId="0" fontId="5" fillId="2" borderId="0" xfId="0" applyFont="1" applyFill="1"/>
    <xf numFmtId="0" fontId="5" fillId="0" borderId="0" xfId="0" applyFont="1"/>
    <xf numFmtId="166" fontId="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0" fillId="7" borderId="0" xfId="0" applyFill="1"/>
    <xf numFmtId="0" fontId="0" fillId="7" borderId="0" xfId="0" applyFill="1" applyAlignment="1">
      <alignment horizontal="center"/>
    </xf>
    <xf numFmtId="0" fontId="8" fillId="11" borderId="0" xfId="0" applyFont="1" applyFill="1" applyAlignment="1">
      <alignment horizontal="center" vertical="top"/>
    </xf>
    <xf numFmtId="0" fontId="0" fillId="0" borderId="5" xfId="0" applyBorder="1"/>
    <xf numFmtId="0" fontId="0" fillId="6" borderId="5" xfId="0" applyFill="1" applyBorder="1"/>
    <xf numFmtId="0" fontId="4" fillId="5" borderId="5" xfId="0" applyFont="1" applyFill="1" applyBorder="1"/>
    <xf numFmtId="0" fontId="4" fillId="5" borderId="2" xfId="0" applyFont="1" applyFill="1" applyBorder="1"/>
    <xf numFmtId="0" fontId="4" fillId="5" borderId="2" xfId="0" applyFont="1" applyFill="1" applyBorder="1" applyAlignment="1">
      <alignment horizontal="left" vertical="top"/>
    </xf>
    <xf numFmtId="0" fontId="7" fillId="8" borderId="0" xfId="0" applyFont="1" applyFill="1" applyAlignment="1">
      <alignment horizontal="center" vertical="top"/>
    </xf>
    <xf numFmtId="0" fontId="0" fillId="0" borderId="0" xfId="0" applyAlignment="1">
      <alignment horizontal="center"/>
    </xf>
    <xf numFmtId="0" fontId="0" fillId="12" borderId="0" xfId="0" applyFill="1"/>
    <xf numFmtId="0" fontId="0" fillId="13" borderId="0" xfId="0" applyFill="1"/>
    <xf numFmtId="0" fontId="0" fillId="14" borderId="0" xfId="0" applyFill="1"/>
    <xf numFmtId="166" fontId="0" fillId="14" borderId="0" xfId="0" applyNumberFormat="1" applyFill="1"/>
    <xf numFmtId="0" fontId="10" fillId="15" borderId="0" xfId="0" applyFont="1" applyFill="1" applyAlignment="1">
      <alignment horizontal="center" vertical="top"/>
    </xf>
    <xf numFmtId="0" fontId="14" fillId="9" borderId="0" xfId="0" applyFont="1" applyFill="1"/>
    <xf numFmtId="0" fontId="14" fillId="9" borderId="0" xfId="0" applyFont="1" applyFill="1" applyAlignment="1">
      <alignment horizontal="center" vertical="center"/>
    </xf>
    <xf numFmtId="0" fontId="14" fillId="9" borderId="0" xfId="0" applyFont="1" applyFill="1" applyAlignment="1">
      <alignment horizontal="left" vertical="top"/>
    </xf>
    <xf numFmtId="166" fontId="14" fillId="9" borderId="0" xfId="0" applyNumberFormat="1" applyFont="1" applyFill="1" applyAlignment="1">
      <alignment horizontal="left" vertical="top"/>
    </xf>
    <xf numFmtId="0" fontId="4" fillId="9" borderId="0" xfId="0" applyFont="1" applyFill="1" applyAlignment="1">
      <alignment horizontal="center" vertical="top"/>
    </xf>
    <xf numFmtId="166" fontId="4" fillId="9" borderId="0" xfId="0" applyNumberFormat="1" applyFont="1" applyFill="1" applyAlignment="1">
      <alignment horizontal="center" vertical="top"/>
    </xf>
    <xf numFmtId="0" fontId="15" fillId="10" borderId="0" xfId="0" applyFont="1" applyFill="1" applyAlignment="1">
      <alignment horizontal="center" vertical="center"/>
    </xf>
    <xf numFmtId="0" fontId="16" fillId="11" borderId="3" xfId="0" applyFont="1" applyFill="1" applyBorder="1" applyAlignment="1">
      <alignment horizontal="center" vertical="top"/>
    </xf>
    <xf numFmtId="0" fontId="16" fillId="11" borderId="6" xfId="0" applyFont="1" applyFill="1" applyBorder="1" applyAlignment="1">
      <alignment horizontal="center" vertical="top"/>
    </xf>
    <xf numFmtId="0" fontId="17" fillId="9" borderId="2" xfId="0" applyFont="1" applyFill="1" applyBorder="1" applyAlignment="1">
      <alignment horizontal="center" vertical="top"/>
    </xf>
    <xf numFmtId="166" fontId="17" fillId="9" borderId="2" xfId="0" applyNumberFormat="1" applyFont="1" applyFill="1" applyBorder="1" applyAlignment="1">
      <alignment horizontal="center" vertical="top"/>
    </xf>
    <xf numFmtId="0" fontId="17" fillId="9" borderId="4" xfId="0" applyFont="1" applyFill="1" applyBorder="1" applyAlignment="1">
      <alignment horizontal="center" vertical="top"/>
    </xf>
    <xf numFmtId="166" fontId="17" fillId="9" borderId="4" xfId="0" applyNumberFormat="1" applyFont="1" applyFill="1" applyBorder="1" applyAlignment="1">
      <alignment horizontal="center" vertical="top"/>
    </xf>
    <xf numFmtId="0" fontId="11" fillId="0" borderId="0" xfId="0" applyFont="1" applyAlignment="1">
      <alignment horizontal="center" vertical="center"/>
    </xf>
    <xf numFmtId="0" fontId="0" fillId="0" borderId="0" xfId="0" applyAlignment="1">
      <alignment horizontal="center" vertical="center"/>
    </xf>
    <xf numFmtId="0" fontId="2" fillId="4" borderId="0" xfId="0" applyFont="1" applyFill="1" applyAlignment="1">
      <alignment horizontal="left" vertical="top"/>
    </xf>
    <xf numFmtId="0" fontId="0" fillId="4" borderId="0" xfId="0" applyFill="1" applyAlignment="1">
      <alignment horizontal="left" vertical="top"/>
    </xf>
    <xf numFmtId="0" fontId="7" fillId="8" borderId="0" xfId="0" applyFont="1" applyFill="1" applyAlignment="1">
      <alignment horizontal="center" vertical="top"/>
    </xf>
    <xf numFmtId="0" fontId="18" fillId="8" borderId="0" xfId="0" applyFont="1" applyFill="1" applyAlignment="1">
      <alignment horizontal="center" vertical="top"/>
    </xf>
    <xf numFmtId="0" fontId="12" fillId="10" borderId="0" xfId="0" applyFont="1" applyFill="1" applyAlignment="1">
      <alignment horizontal="left" vertical="top"/>
    </xf>
    <xf numFmtId="0" fontId="13" fillId="10" borderId="0" xfId="0" applyFont="1" applyFill="1" applyAlignment="1">
      <alignment horizontal="left" vertical="top"/>
    </xf>
    <xf numFmtId="0" fontId="9" fillId="10" borderId="0" xfId="0" applyFont="1" applyFill="1" applyAlignment="1">
      <alignment horizontal="center" vertical="center"/>
    </xf>
    <xf numFmtId="0" fontId="6" fillId="10" borderId="0" xfId="0" applyFont="1" applyFill="1" applyAlignment="1">
      <alignment horizontal="center" vertical="center"/>
    </xf>
    <xf numFmtId="0" fontId="15" fillId="8" borderId="0" xfId="0" applyFont="1" applyFill="1" applyAlignment="1">
      <alignment horizontal="center" vertical="center"/>
    </xf>
  </cellXfs>
  <cellStyles count="2">
    <cellStyle name="Currency" xfId="1" builtinId="4"/>
    <cellStyle name="Normal" xfId="0" builtinId="0"/>
  </cellStyles>
  <dxfs count="40">
    <dxf>
      <font>
        <b val="0"/>
        <i val="0"/>
        <strike val="0"/>
        <condense val="0"/>
        <extend val="0"/>
        <outline val="0"/>
        <shadow val="0"/>
        <u val="none"/>
        <vertAlign val="baseline"/>
        <sz val="11"/>
        <color theme="0"/>
        <name val="Segoe UI Black"/>
        <family val="2"/>
        <scheme val="none"/>
      </font>
      <numFmt numFmtId="166" formatCode="_-[$$-409]* #,##0.00_ ;_-[$$-409]* \-#,##0.00\ ;_-[$$-409]* &quot;-&quot;??_ ;_-@_ "/>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color theme="0"/>
        <name val="Segoe UI Black"/>
        <family val="2"/>
        <scheme val="none"/>
      </font>
    </dxf>
    <dxf>
      <border outline="0">
        <bottom style="thin">
          <color theme="4" tint="0.39997558519241921"/>
        </bottom>
      </border>
    </dxf>
    <dxf>
      <font>
        <b/>
        <i val="0"/>
        <strike val="0"/>
        <condense val="0"/>
        <extend val="0"/>
        <outline val="0"/>
        <shadow val="0"/>
        <u val="none"/>
        <vertAlign val="baseline"/>
        <sz val="11"/>
        <color theme="0"/>
        <name val="Segoe UI Black"/>
        <family val="2"/>
        <scheme val="none"/>
      </font>
      <fill>
        <patternFill patternType="solid">
          <fgColor indexed="64"/>
          <bgColor theme="2" tint="-0.89999084444715716"/>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166" formatCode="_-[$$-409]* #,##0.00_ ;_-[$$-409]* \-#,##0.00\ ;_-[$$-409]* &quot;-&quot;??_ ;_-@_ "/>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2" tint="-0.89999084444715716"/>
        </patternFill>
      </fill>
      <alignment horizontal="center"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409]* #,##0.00_ ;_-[$$-409]* \-#,##0.00\ ;_-[$$-409]* &quot;-&quot;??_ ;_-@_ "/>
    </dxf>
    <dxf>
      <numFmt numFmtId="166" formatCode="_-[$$-409]* #,##0.00_ ;_-[$$-409]* \-#,##0.00\ ;_-[$$-409]* &quot;-&quot;??_ ;_-@_ "/>
    </dxf>
    <dxf>
      <numFmt numFmtId="3" formatCode="#,##0"/>
    </dxf>
    <dxf>
      <numFmt numFmtId="166" formatCode="_-[$$-409]* #,##0.00_ ;_-[$$-409]* \-#,##0.00\ ;_-[$$-409]* &quot;-&quot;??_ ;_-@_ "/>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202398"/>
      <color rgb="FF4D4D4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'Visual Analysis '!$F$4</c:f>
              <c:strCache>
                <c:ptCount val="1"/>
                <c:pt idx="0">
                  <c:v>Units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'Visual Analysis '!$E$5:$E$304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'Visual Analysis '!$F$5:$F$304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39</c:v>
                </c:pt>
                <c:pt idx="38">
                  <c:v>504</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276</c:v>
                </c:pt>
                <c:pt idx="63">
                  <c:v>303</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150</c:v>
                </c:pt>
                <c:pt idx="98">
                  <c:v>156</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126</c:v>
                </c:pt>
                <c:pt idx="130">
                  <c:v>171</c:v>
                </c:pt>
                <c:pt idx="131">
                  <c:v>162</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348</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15</c:v>
                </c:pt>
                <c:pt idx="191">
                  <c:v>255</c:v>
                </c:pt>
                <c:pt idx="192">
                  <c:v>9</c:v>
                </c:pt>
                <c:pt idx="193">
                  <c:v>177</c:v>
                </c:pt>
                <c:pt idx="194">
                  <c:v>123</c:v>
                </c:pt>
                <c:pt idx="195">
                  <c:v>261</c:v>
                </c:pt>
                <c:pt idx="196">
                  <c:v>135</c:v>
                </c:pt>
                <c:pt idx="197">
                  <c:v>447</c:v>
                </c:pt>
                <c:pt idx="198">
                  <c:v>63</c:v>
                </c:pt>
                <c:pt idx="199">
                  <c:v>48</c:v>
                </c:pt>
                <c:pt idx="200">
                  <c:v>75</c:v>
                </c:pt>
                <c:pt idx="201">
                  <c:v>117</c:v>
                </c:pt>
                <c:pt idx="202">
                  <c:v>138</c:v>
                </c:pt>
                <c:pt idx="203">
                  <c:v>141</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135</c:v>
                </c:pt>
                <c:pt idx="253">
                  <c:v>147</c:v>
                </c:pt>
                <c:pt idx="254">
                  <c:v>75</c:v>
                </c:pt>
                <c:pt idx="255">
                  <c:v>6</c:v>
                </c:pt>
                <c:pt idx="256">
                  <c:v>366</c:v>
                </c:pt>
                <c:pt idx="257">
                  <c:v>189</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0BC5-4A32-A461-CA99F4C8AD69}"/>
            </c:ext>
          </c:extLst>
        </c:ser>
        <c:dLbls>
          <c:showLegendKey val="0"/>
          <c:showVal val="0"/>
          <c:showCatName val="0"/>
          <c:showSerName val="0"/>
          <c:showPercent val="0"/>
          <c:showBubbleSize val="0"/>
        </c:dLbls>
        <c:axId val="718340159"/>
        <c:axId val="718338911"/>
      </c:scatterChart>
      <c:valAx>
        <c:axId val="718340159"/>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38911"/>
        <c:crosses val="autoZero"/>
        <c:crossBetween val="midCat"/>
      </c:valAx>
      <c:valAx>
        <c:axId val="71833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4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by Amount</a:t>
            </a:r>
          </a:p>
        </c:rich>
      </c:tx>
      <c:layout>
        <c:manualLayout>
          <c:xMode val="edge"/>
          <c:yMode val="edge"/>
          <c:x val="0.27545957365085466"/>
          <c:y val="5.78047048984235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644953303307495"/>
          <c:w val="1"/>
          <c:h val="0.82257860607290711"/>
        </c:manualLayout>
      </c:layout>
      <c:pie3DChart>
        <c:varyColors val="1"/>
        <c:ser>
          <c:idx val="0"/>
          <c:order val="0"/>
          <c:tx>
            <c:strRef>
              <c:f>AGGREGATION!$D$5</c:f>
              <c:strCache>
                <c:ptCount val="1"/>
                <c:pt idx="0">
                  <c:v>Amount</c:v>
                </c:pt>
              </c:strCache>
            </c:strRef>
          </c:tx>
          <c:explosion val="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44-4824-8B7D-E358F315E28B}"/>
              </c:ext>
            </c:extLst>
          </c:dPt>
          <c:dPt>
            <c:idx val="1"/>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44-4824-8B7D-E358F315E28B}"/>
              </c:ext>
            </c:extLst>
          </c:dPt>
          <c:dPt>
            <c:idx val="2"/>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44-4824-8B7D-E358F315E28B}"/>
              </c:ext>
            </c:extLst>
          </c:dPt>
          <c:dPt>
            <c:idx val="3"/>
            <c:bubble3D val="0"/>
            <c:explosion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44-4824-8B7D-E358F315E28B}"/>
              </c:ext>
            </c:extLst>
          </c:dPt>
          <c:dPt>
            <c:idx val="4"/>
            <c:bubble3D val="0"/>
            <c:explosion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44-4824-8B7D-E358F315E28B}"/>
              </c:ext>
            </c:extLst>
          </c:dPt>
          <c:dPt>
            <c:idx val="5"/>
            <c:bubble3D val="0"/>
            <c:explosion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44-4824-8B7D-E358F315E28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AGGREGATION!$C$6:$C$11</c:f>
              <c:strCache>
                <c:ptCount val="6"/>
                <c:pt idx="0">
                  <c:v>Australia</c:v>
                </c:pt>
                <c:pt idx="1">
                  <c:v>Canada</c:v>
                </c:pt>
                <c:pt idx="2">
                  <c:v>New Zealand</c:v>
                </c:pt>
                <c:pt idx="3">
                  <c:v>India</c:v>
                </c:pt>
                <c:pt idx="4">
                  <c:v>USA</c:v>
                </c:pt>
                <c:pt idx="5">
                  <c:v>UK</c:v>
                </c:pt>
              </c:strCache>
            </c:strRef>
          </c:cat>
          <c:val>
            <c:numRef>
              <c:f>AGGREGATION!$D$6:$D$11</c:f>
              <c:numCache>
                <c:formatCode>_-[$$-409]* #,##0.00_ ;_-[$$-409]* \-#,##0.00\ ;_-[$$-409]* "-"??_ ;_-@_ </c:formatCode>
                <c:ptCount val="6"/>
                <c:pt idx="0">
                  <c:v>168679</c:v>
                </c:pt>
                <c:pt idx="1">
                  <c:v>237944</c:v>
                </c:pt>
                <c:pt idx="2">
                  <c:v>218813</c:v>
                </c:pt>
                <c:pt idx="3">
                  <c:v>252469</c:v>
                </c:pt>
                <c:pt idx="4">
                  <c:v>189434</c:v>
                </c:pt>
                <c:pt idx="5">
                  <c:v>173530</c:v>
                </c:pt>
              </c:numCache>
            </c:numRef>
          </c:val>
          <c:extLst>
            <c:ext xmlns:c16="http://schemas.microsoft.com/office/drawing/2014/chart" uri="{C3380CC4-5D6E-409C-BE32-E72D297353CC}">
              <c16:uniqueId val="{0000000C-D044-4824-8B7D-E358F315E28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SalesPerson</a:t>
            </a:r>
            <a:r>
              <a:rPr lang="en-IN" baseline="0"/>
              <a:t>s by Amount</a:t>
            </a:r>
            <a:endParaRPr lang="en-IN"/>
          </a:p>
        </c:rich>
      </c:tx>
      <c:layout>
        <c:manualLayout>
          <c:xMode val="edge"/>
          <c:yMode val="edge"/>
          <c:x val="0.129557858060331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932187833771258"/>
          <c:y val="0.17838898826733821"/>
          <c:w val="0.69110586176727906"/>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Dashboard!$C$23:$C$32</c:f>
              <c:strCache>
                <c:ptCount val="10"/>
                <c:pt idx="0">
                  <c:v>Oby Sorrel</c:v>
                </c:pt>
                <c:pt idx="1">
                  <c:v>Gigi Bohling</c:v>
                </c:pt>
                <c:pt idx="2">
                  <c:v>Gunar Cockshoot</c:v>
                </c:pt>
                <c:pt idx="3">
                  <c:v>Carla Molina</c:v>
                </c:pt>
                <c:pt idx="4">
                  <c:v>Brien Boise</c:v>
                </c:pt>
                <c:pt idx="5">
                  <c:v>Husein Augar</c:v>
                </c:pt>
                <c:pt idx="6">
                  <c:v>Ram Mahesh</c:v>
                </c:pt>
                <c:pt idx="7">
                  <c:v>Barr Faughny</c:v>
                </c:pt>
                <c:pt idx="8">
                  <c:v>Curtice Advani</c:v>
                </c:pt>
                <c:pt idx="9">
                  <c:v>Ches Bonnell</c:v>
                </c:pt>
              </c:strCache>
            </c:strRef>
          </c:cat>
          <c:val>
            <c:numRef>
              <c:f>Dashboard!$D$23:$D$32</c:f>
              <c:numCache>
                <c:formatCode>_-[$$-409]* #,##0.00_ ;_-[$$-409]* \-#,##0.00\ ;_-[$$-409]* "-"??_ ;_-@_ </c:formatCode>
                <c:ptCount val="10"/>
                <c:pt idx="0">
                  <c:v>7121.61</c:v>
                </c:pt>
                <c:pt idx="1">
                  <c:v>7362.84</c:v>
                </c:pt>
                <c:pt idx="2">
                  <c:v>14062.08</c:v>
                </c:pt>
                <c:pt idx="3">
                  <c:v>7982.16</c:v>
                </c:pt>
                <c:pt idx="4">
                  <c:v>18831.300000000003</c:v>
                </c:pt>
                <c:pt idx="5">
                  <c:v>7896.27</c:v>
                </c:pt>
                <c:pt idx="6">
                  <c:v>20149.589999999997</c:v>
                </c:pt>
                <c:pt idx="7">
                  <c:v>1056.9299999999998</c:v>
                </c:pt>
                <c:pt idx="8">
                  <c:v>12386.64</c:v>
                </c:pt>
                <c:pt idx="9">
                  <c:v>10366.859999999999</c:v>
                </c:pt>
              </c:numCache>
            </c:numRef>
          </c:val>
          <c:extLst>
            <c:ext xmlns:c16="http://schemas.microsoft.com/office/drawing/2014/chart" uri="{C3380CC4-5D6E-409C-BE32-E72D297353CC}">
              <c16:uniqueId val="{00000000-B96D-4198-A850-07CE3C776D49}"/>
            </c:ext>
          </c:extLst>
        </c:ser>
        <c:dLbls>
          <c:dLblPos val="outEnd"/>
          <c:showLegendKey val="0"/>
          <c:showVal val="1"/>
          <c:showCatName val="0"/>
          <c:showSerName val="0"/>
          <c:showPercent val="0"/>
          <c:showBubbleSize val="0"/>
        </c:dLbls>
        <c:gapWidth val="115"/>
        <c:overlap val="-20"/>
        <c:axId val="170793792"/>
        <c:axId val="170805024"/>
      </c:barChart>
      <c:catAx>
        <c:axId val="17079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05024"/>
        <c:crosses val="autoZero"/>
        <c:auto val="1"/>
        <c:lblAlgn val="ctr"/>
        <c:lblOffset val="100"/>
        <c:noMultiLvlLbl val="0"/>
      </c:catAx>
      <c:valAx>
        <c:axId val="170805024"/>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707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Dashboard!$M$10</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Dashboard!$L$11:$L$32</c:f>
              <c:strCache>
                <c:ptCount val="22"/>
                <c:pt idx="0">
                  <c:v>Drinking Coco</c:v>
                </c:pt>
                <c:pt idx="1">
                  <c:v>Spicy Special Slims</c:v>
                </c:pt>
                <c:pt idx="2">
                  <c:v>Milk Bars</c:v>
                </c:pt>
                <c:pt idx="3">
                  <c:v>Almond Choco</c:v>
                </c:pt>
                <c:pt idx="4">
                  <c:v>85% Dark Bars</c:v>
                </c:pt>
                <c:pt idx="5">
                  <c:v>Manuka Honey Choco</c:v>
                </c:pt>
                <c:pt idx="6">
                  <c:v>Smooth Sliky Salty</c:v>
                </c:pt>
                <c:pt idx="7">
                  <c:v>Eclairs</c:v>
                </c:pt>
                <c:pt idx="8">
                  <c:v>Fruit &amp; Nut Bars</c:v>
                </c:pt>
                <c:pt idx="9">
                  <c:v>Raspberry Choco</c:v>
                </c:pt>
                <c:pt idx="10">
                  <c:v>White Choc</c:v>
                </c:pt>
                <c:pt idx="11">
                  <c:v>Baker's Choco Chips</c:v>
                </c:pt>
                <c:pt idx="12">
                  <c:v>After Nines</c:v>
                </c:pt>
                <c:pt idx="13">
                  <c:v>Caramel Stuffed Bars</c:v>
                </c:pt>
                <c:pt idx="14">
                  <c:v>99% Dark &amp; Pure</c:v>
                </c:pt>
                <c:pt idx="15">
                  <c:v>70% Dark Bites</c:v>
                </c:pt>
                <c:pt idx="16">
                  <c:v>Peanut Butter Cubes</c:v>
                </c:pt>
                <c:pt idx="17">
                  <c:v>Choco Coated Almonds</c:v>
                </c:pt>
                <c:pt idx="18">
                  <c:v>Organic Choco Syrup</c:v>
                </c:pt>
                <c:pt idx="19">
                  <c:v>Mint Chip Choco</c:v>
                </c:pt>
                <c:pt idx="20">
                  <c:v>50% Dark Bites</c:v>
                </c:pt>
                <c:pt idx="21">
                  <c:v>Orange Choco</c:v>
                </c:pt>
              </c:strCache>
            </c:strRef>
          </c:cat>
          <c:val>
            <c:numRef>
              <c:f>Dashboard!$M$11:$M$32</c:f>
              <c:numCache>
                <c:formatCode>_-[$$-409]* #,##0.00_ ;_-[$$-409]* \-#,##0.00\ ;_-[$$-409]* "-"??_ ;_-@_ </c:formatCode>
                <c:ptCount val="22"/>
                <c:pt idx="0">
                  <c:v>1902.1799999999998</c:v>
                </c:pt>
                <c:pt idx="1">
                  <c:v>2052</c:v>
                </c:pt>
                <c:pt idx="2">
                  <c:v>643.77</c:v>
                </c:pt>
                <c:pt idx="3">
                  <c:v>6629.0400000000009</c:v>
                </c:pt>
                <c:pt idx="4">
                  <c:v>805.13999999999987</c:v>
                </c:pt>
                <c:pt idx="5">
                  <c:v>5133.72</c:v>
                </c:pt>
                <c:pt idx="6">
                  <c:v>1424.34</c:v>
                </c:pt>
                <c:pt idx="7">
                  <c:v>942.32999999999993</c:v>
                </c:pt>
                <c:pt idx="8">
                  <c:v>506.22</c:v>
                </c:pt>
                <c:pt idx="9">
                  <c:v>10697.76</c:v>
                </c:pt>
                <c:pt idx="10">
                  <c:v>3077.1</c:v>
                </c:pt>
                <c:pt idx="11">
                  <c:v>890.4</c:v>
                </c:pt>
                <c:pt idx="12">
                  <c:v>6506.82</c:v>
                </c:pt>
                <c:pt idx="13">
                  <c:v>5231.5200000000004</c:v>
                </c:pt>
                <c:pt idx="14">
                  <c:v>2704.56</c:v>
                </c:pt>
                <c:pt idx="15">
                  <c:v>13084.470000000001</c:v>
                </c:pt>
                <c:pt idx="16">
                  <c:v>10687.68</c:v>
                </c:pt>
                <c:pt idx="17">
                  <c:v>5994.4500000000007</c:v>
                </c:pt>
                <c:pt idx="18">
                  <c:v>12898.829999999998</c:v>
                </c:pt>
                <c:pt idx="19">
                  <c:v>1766.7899999999997</c:v>
                </c:pt>
                <c:pt idx="20">
                  <c:v>4843.7999999999993</c:v>
                </c:pt>
                <c:pt idx="21">
                  <c:v>8793.3599999999988</c:v>
                </c:pt>
              </c:numCache>
            </c:numRef>
          </c:val>
          <c:extLst>
            <c:ext xmlns:c16="http://schemas.microsoft.com/office/drawing/2014/chart" uri="{C3380CC4-5D6E-409C-BE32-E72D297353CC}">
              <c16:uniqueId val="{00000000-E328-43AC-A36D-6470A9B8C1C5}"/>
            </c:ext>
          </c:extLst>
        </c:ser>
        <c:dLbls>
          <c:showLegendKey val="0"/>
          <c:showVal val="0"/>
          <c:showCatName val="0"/>
          <c:showSerName val="0"/>
          <c:showPercent val="0"/>
          <c:showBubbleSize val="0"/>
        </c:dLbls>
        <c:gapWidth val="115"/>
        <c:overlap val="-20"/>
        <c:axId val="1796217103"/>
        <c:axId val="1796217935"/>
      </c:barChart>
      <c:catAx>
        <c:axId val="179621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935"/>
        <c:crosses val="autoZero"/>
        <c:auto val="1"/>
        <c:lblAlgn val="ctr"/>
        <c:lblOffset val="100"/>
        <c:noMultiLvlLbl val="0"/>
      </c:catAx>
      <c:valAx>
        <c:axId val="179621793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998A630-7EBF-4B31-90B5-75DAD953AFC1}">
          <cx:tx>
            <cx:txData>
              <cx:f>_xlchart.v1.1</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4</xdr:row>
      <xdr:rowOff>72522</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335280</xdr:colOff>
      <xdr:row>1</xdr:row>
      <xdr:rowOff>22860</xdr:rowOff>
    </xdr:from>
    <xdr:to>
      <xdr:col>6</xdr:col>
      <xdr:colOff>213360</xdr:colOff>
      <xdr:row>14</xdr:row>
      <xdr:rowOff>112395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8A8604D-3528-F527-6A59-A6DFC0F783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784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441960</xdr:colOff>
      <xdr:row>6</xdr:row>
      <xdr:rowOff>144780</xdr:rowOff>
    </xdr:from>
    <xdr:to>
      <xdr:col>17</xdr:col>
      <xdr:colOff>236220</xdr:colOff>
      <xdr:row>26</xdr:row>
      <xdr:rowOff>0</xdr:rowOff>
    </xdr:to>
    <xdr:graphicFrame macro="">
      <xdr:nvGraphicFramePr>
        <xdr:cNvPr id="2" name="Chart 1">
          <a:extLst>
            <a:ext uri="{FF2B5EF4-FFF2-40B4-BE49-F238E27FC236}">
              <a16:creationId xmlns:a16="http://schemas.microsoft.com/office/drawing/2014/main" id="{F7E4AE81-75DD-E1EF-4EC3-B2698F54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30</xdr:row>
      <xdr:rowOff>38100</xdr:rowOff>
    </xdr:from>
    <xdr:to>
      <xdr:col>17</xdr:col>
      <xdr:colOff>441960</xdr:colOff>
      <xdr:row>48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F164998-0788-DFB3-1914-21AB8F391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15840" y="5524500"/>
              <a:ext cx="670560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368300</xdr:colOff>
      <xdr:row>7</xdr:row>
      <xdr:rowOff>0</xdr:rowOff>
    </xdr:from>
    <xdr:to>
      <xdr:col>10</xdr:col>
      <xdr:colOff>863600</xdr:colOff>
      <xdr:row>17</xdr:row>
      <xdr:rowOff>12699</xdr:rowOff>
    </xdr:to>
    <xdr:graphicFrame macro="">
      <xdr:nvGraphicFramePr>
        <xdr:cNvPr id="2" name="Chart 1">
          <a:extLst>
            <a:ext uri="{FF2B5EF4-FFF2-40B4-BE49-F238E27FC236}">
              <a16:creationId xmlns:a16="http://schemas.microsoft.com/office/drawing/2014/main" id="{1F1F1D95-110B-42B0-AEB3-A11CA61F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434362</xdr:colOff>
      <xdr:row>19</xdr:row>
      <xdr:rowOff>7337</xdr:rowOff>
    </xdr:from>
    <xdr:to>
      <xdr:col>10</xdr:col>
      <xdr:colOff>864577</xdr:colOff>
      <xdr:row>32</xdr:row>
      <xdr:rowOff>1101</xdr:rowOff>
    </xdr:to>
    <xdr:graphicFrame macro="">
      <xdr:nvGraphicFramePr>
        <xdr:cNvPr id="3" name="Chart 2">
          <a:extLst>
            <a:ext uri="{FF2B5EF4-FFF2-40B4-BE49-F238E27FC236}">
              <a16:creationId xmlns:a16="http://schemas.microsoft.com/office/drawing/2014/main" id="{1E20AB83-530B-559A-9D31-BFA74F6BF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247650</xdr:colOff>
      <xdr:row>6</xdr:row>
      <xdr:rowOff>266700</xdr:rowOff>
    </xdr:from>
    <xdr:to>
      <xdr:col>21</xdr:col>
      <xdr:colOff>825500</xdr:colOff>
      <xdr:row>32</xdr:row>
      <xdr:rowOff>12700</xdr:rowOff>
    </xdr:to>
    <xdr:graphicFrame macro="">
      <xdr:nvGraphicFramePr>
        <xdr:cNvPr id="5" name="Chart 4">
          <a:extLst>
            <a:ext uri="{FF2B5EF4-FFF2-40B4-BE49-F238E27FC236}">
              <a16:creationId xmlns:a16="http://schemas.microsoft.com/office/drawing/2014/main" id="{298AA3CB-0D85-CB26-D43A-65FC1671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8.545868981484" backgroundQuery="1" createdVersion="8" refreshedVersion="8" minRefreshableVersion="3" recordCount="0" supportSubquery="1" supportAdvancedDrill="1" xr:uid="{C1EA670F-6331-431D-9693-22F27340A9E9}">
  <cacheSource type="external" connectionId="1"/>
  <cacheFields count="3">
    <cacheField name="[Data].[Product].[Product]" caption="Product" numFmtId="0" hierarchy="2" level="1">
      <sharedItems count="10">
        <s v="70% Dark Bites"/>
        <s v="After Nines"/>
        <s v="Almond Choco"/>
        <s v="Baker's Choco Chips"/>
        <s v="Caramel Stuffed Bars"/>
        <s v="Choco Coated Almonds"/>
        <s v="Peanut Butter Cubes"/>
        <s v="Smooth Sliky Salty"/>
        <s v="Spicy Special Slims"/>
        <s v="White Choc"/>
      </sharedItems>
    </cacheField>
    <cacheField name="[Measures].[Profit]" caption="Profit" numFmtId="0" hierarchy="9" level="32767"/>
    <cacheField name="[Data].[Geography].[Geography]" caption="Geography" numFmtId="0" hierarchy="1" level="1">
      <sharedItems containsSemiMixedTypes="0" containsNonDate="0" containsString="0"/>
    </cacheField>
  </cacheFields>
  <cacheHierarchies count="12">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perUnit]" caption="CostperUnit" attribute="1" defaultMemberUniqueName="[Data].[CostperUnit].[All]" allUniqueName="[Data].[Costper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2.03303298611" backgroundQuery="1" createdVersion="3" refreshedVersion="8" minRefreshableVersion="3" recordCount="0" supportSubquery="1" supportAdvancedDrill="1" xr:uid="{4D697956-FBC6-4452-A48E-9868D798D90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perUnit]" caption="CostperUnit" attribute="1" defaultMemberUniqueName="[Data].[CostperUnit].[All]" allUniqueName="[Data].[Costper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8674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3BDCD-AD3F-4BE1-AF3E-4B9EA4310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measureFilter="1" defaultSubtotal="0" defaultAttributeDrillState="1">
      <items count="10">
        <item x="5"/>
        <item x="6"/>
        <item x="0"/>
        <item x="2"/>
        <item x="9"/>
        <item x="1"/>
        <item x="3"/>
        <item x="4"/>
        <item x="7"/>
        <item x="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2">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62BFAEF-E1E6-44C8-8D30-A869B8435F8E}" sourceName="[Data].[Geography]">
  <pivotTables>
    <pivotTable tabId="5" name="PivotTable5"/>
  </pivotTables>
  <data>
    <olap pivotCacheId="33867418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D041B9A-961C-4561-A8A9-25858F0C326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A13E2-79DC-451C-9347-457ADDBBD41B}" name="Data" displayName="Data" ref="C2:I302" totalsRowShown="0" headerRowDxfId="38">
  <autoFilter ref="C2:I302" xr:uid="{A77A13E2-79DC-451C-9347-457ADDBBD41B}"/>
  <sortState xmlns:xlrd2="http://schemas.microsoft.com/office/spreadsheetml/2017/richdata2" ref="C3:G302">
    <sortCondition ref="C2:C302"/>
  </sortState>
  <tableColumns count="7">
    <tableColumn id="1" xr3:uid="{9BF00506-AE30-4C2F-9B6B-960B61ED0D5B}" name="Sales Person"/>
    <tableColumn id="2" xr3:uid="{14D455A2-8193-45BD-90B6-F6F3BE81E879}" name="Geography"/>
    <tableColumn id="3" xr3:uid="{650FE0EA-AE25-4AB9-8744-E682146E9703}" name="Product"/>
    <tableColumn id="4" xr3:uid="{7CFE85DD-6E87-40EC-B0B0-13B5CAE3550B}" name="Amount" dataDxfId="37"/>
    <tableColumn id="5" xr3:uid="{962091FC-8586-4470-8F86-C71D337BC09B}" name="Units" dataDxfId="36"/>
    <tableColumn id="6" xr3:uid="{CA8B7606-0068-41EE-891B-26F0B81A82EA}" name="CostperUnit" dataDxfId="35">
      <calculatedColumnFormula>VLOOKUP(Data[[#This Row],[Product]],products[],2,0)</calculatedColumnFormula>
    </tableColumn>
    <tableColumn id="7" xr3:uid="{56699500-20CA-49A2-9A23-DD253B8488E5}" name="Cost" dataDxfId="34">
      <calculatedColumnFormula>Data[Units]*Data[CostperUnit]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8D1F2-CD9E-499A-AEF2-7C7F2D50B6FD}" name="Data1" displayName="Data1" ref="B4:F304" totalsRowShown="0" headerRowDxfId="33" dataDxfId="31" headerRowBorderDxfId="32" tableBorderDxfId="30" totalsRowBorderDxfId="29">
  <autoFilter ref="B4:F304" xr:uid="{DA2EBB63-8E76-44B1-82E0-4299E140E149}"/>
  <sortState xmlns:xlrd2="http://schemas.microsoft.com/office/spreadsheetml/2017/richdata2" ref="B5:F304">
    <sortCondition descending="1" ref="E4:E304"/>
  </sortState>
  <tableColumns count="5">
    <tableColumn id="1" xr3:uid="{FD6DD482-EB50-464C-BB0E-747FD54751D2}" name="Sales Person" dataDxfId="28"/>
    <tableColumn id="2" xr3:uid="{F5C13764-5DB9-4CEA-A540-115E9D9FF84F}" name="Geography" dataDxfId="27"/>
    <tableColumn id="3" xr3:uid="{E8A633B8-DBA7-4EF4-8D9B-07735C573CF4}" name="Product" dataDxfId="26"/>
    <tableColumn id="4" xr3:uid="{10334C00-69C1-4040-AA8B-FDE03118FEC9}" name="Amount" dataDxfId="25"/>
    <tableColumn id="5" xr3:uid="{9B6A6B9B-CD1B-4828-A4C8-9C72CBC9F3E0}" name="Uni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586A4-C549-43B9-BAFA-0DD23CAF1542}" name="Demo" displayName="Demo" ref="A7:E15" totalsRowShown="0" headerRowDxfId="23" dataDxfId="21" headerRowBorderDxfId="22" tableBorderDxfId="20" totalsRowBorderDxfId="19">
  <autoFilter ref="A7:E15" xr:uid="{AD2586A4-C549-43B9-BAFA-0DD23CAF1542}"/>
  <sortState xmlns:xlrd2="http://schemas.microsoft.com/office/spreadsheetml/2017/richdata2" ref="A8:E15">
    <sortCondition ref="D7:D15"/>
  </sortState>
  <tableColumns count="5">
    <tableColumn id="1" xr3:uid="{C93F673A-17A6-417B-945D-E7B9E93E2EDE}" name="Sales Person" dataDxfId="18"/>
    <tableColumn id="2" xr3:uid="{2A2EC804-F2DC-405E-A788-7959CCC666AB}" name="Geography" dataDxfId="17"/>
    <tableColumn id="3" xr3:uid="{044A8558-9A26-40A6-8051-35EDCD648D67}" name="Product" dataDxfId="16"/>
    <tableColumn id="4" xr3:uid="{E58DCEF3-630E-425E-AC21-8744E501991B}" name="Amount" dataDxfId="15"/>
    <tableColumn id="5" xr3:uid="{B55668B2-5688-4A53-A14F-A7ECABF8D6CB}" name="Units"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9174C-EFFE-46DD-BAD3-965A9AABDE7A}" name="dd" displayName="dd" ref="A29:C37" totalsRowShown="0">
  <autoFilter ref="A29:C37" xr:uid="{EAC9174C-EFFE-46DD-BAD3-965A9AABDE7A}"/>
  <tableColumns count="3">
    <tableColumn id="1" xr3:uid="{BD694B38-B7D7-4BE5-971B-F3B6E6EFCD2B}" name="Name"/>
    <tableColumn id="2" xr3:uid="{2858A5EC-237E-4D44-B54D-CA059A984CD9}" name="Amount" dataDxfId="13"/>
    <tableColumn id="3" xr3:uid="{289DFD6E-1805-49B2-B867-285D96614DA2}"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2453D-C994-456E-A218-CE04AB7B3661}" name="Table6" displayName="Table6" ref="C22:F32" totalsRowShown="0" headerRowDxfId="12" dataDxfId="11">
  <sortState xmlns:xlrd2="http://schemas.microsoft.com/office/spreadsheetml/2017/richdata2" ref="C23:F32">
    <sortCondition ref="D22:D32"/>
  </sortState>
  <tableColumns count="4">
    <tableColumn id="1" xr3:uid="{D3609332-B154-4E5B-939B-7C427C1EA57D}" name="Sales Person" dataDxfId="10"/>
    <tableColumn id="2" xr3:uid="{7EDAB706-C6D3-46BE-A9DA-79427F62AA2B}" name="Sales" dataDxfId="9">
      <calculatedColumnFormula>SUMIFS(Data[Cost],Data[Sales Person],C23,Data[Geography],$E$8)</calculatedColumnFormula>
    </tableColumn>
    <tableColumn id="3" xr3:uid="{B3BE8B9C-3C21-44AF-8370-F44A847BAF72}" name="Units" dataDxfId="8">
      <calculatedColumnFormula>SUMIFS(Data[Units],Data[Sales Person],C23,Data[Geography],$E$8)</calculatedColumnFormula>
    </tableColumn>
    <tableColumn id="4" xr3:uid="{CFF1D120-9698-4AA5-80E2-A158F9CE824F}" name="Target" dataDxfId="7">
      <calculatedColumnFormula>IF(D23 &gt; 4000,1,0)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362531-85E5-4218-BA96-9D81B0710F8B}" name="ProductSales12" displayName="ProductSales12" ref="L10:M32" totalsRowShown="0" headerRowDxfId="6" dataDxfId="4" headerRowBorderDxfId="5" tableBorderDxfId="3" totalsRowBorderDxfId="2">
  <autoFilter ref="L10:M32" xr:uid="{9A362531-85E5-4218-BA96-9D81B0710F8B}"/>
  <sortState xmlns:xlrd2="http://schemas.microsoft.com/office/spreadsheetml/2017/richdata2" ref="L11:M32">
    <sortCondition ref="M11:M32"/>
  </sortState>
  <tableColumns count="2">
    <tableColumn id="1" xr3:uid="{BB837392-6641-4B50-B75D-28CD75FE5064}" name="Product" dataDxfId="1"/>
    <tableColumn id="2" xr3:uid="{2F1DCCAD-0CF3-4AF7-8530-39D2D78B5C39}" name="Sales" dataDxfId="0">
      <calculatedColumnFormula xml:space="preserve"> SUMIFS(Data[Cost],Data[Product],L11,Data[Geography],E$8)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C1:AA658"/>
  <sheetViews>
    <sheetView showGridLines="0" zoomScale="145" zoomScaleNormal="14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109375" style="34" customWidth="1"/>
    <col min="7" max="7" width="11.6640625" customWidth="1"/>
    <col min="8" max="8" width="13.33203125" style="34" customWidth="1"/>
    <col min="9" max="9" width="13.3320312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51" customFormat="1" ht="17.399999999999999" customHeight="1" x14ac:dyDescent="0.3">
      <c r="F1" s="34"/>
    </row>
    <row r="2" spans="3:27" x14ac:dyDescent="0.3">
      <c r="C2" s="4" t="s">
        <v>11</v>
      </c>
      <c r="D2" s="4" t="s">
        <v>12</v>
      </c>
      <c r="E2" s="4" t="s">
        <v>0</v>
      </c>
      <c r="F2" s="34" t="s">
        <v>1</v>
      </c>
      <c r="G2" s="33" t="s">
        <v>49</v>
      </c>
      <c r="H2" s="38" t="s">
        <v>83</v>
      </c>
      <c r="I2" s="4" t="s">
        <v>84</v>
      </c>
    </row>
    <row r="3" spans="3:27" x14ac:dyDescent="0.3">
      <c r="C3" t="s">
        <v>2</v>
      </c>
      <c r="D3" t="s">
        <v>38</v>
      </c>
      <c r="E3" t="s">
        <v>13</v>
      </c>
      <c r="F3" s="34">
        <v>56</v>
      </c>
      <c r="G3" s="3">
        <v>51</v>
      </c>
      <c r="H3" s="34">
        <f>VLOOKUP(Data[[#This Row],[Product]],products[],2,0)</f>
        <v>9.33</v>
      </c>
      <c r="I3" s="34">
        <f>Data[Units]*Data[CostperUnit]</f>
        <v>475.83</v>
      </c>
    </row>
    <row r="4" spans="3:27" x14ac:dyDescent="0.3">
      <c r="C4" t="s">
        <v>2</v>
      </c>
      <c r="D4" t="s">
        <v>36</v>
      </c>
      <c r="E4" t="s">
        <v>17</v>
      </c>
      <c r="F4" s="34">
        <v>189</v>
      </c>
      <c r="G4" s="3">
        <v>48</v>
      </c>
      <c r="H4" s="34">
        <f>VLOOKUP(Data[[#This Row],[Product]],products[],2,0)</f>
        <v>3.11</v>
      </c>
      <c r="I4" s="34">
        <f>Data[Units]*Data[CostperUnit]</f>
        <v>149.28</v>
      </c>
    </row>
    <row r="5" spans="3:27" x14ac:dyDescent="0.3">
      <c r="C5" t="s">
        <v>2</v>
      </c>
      <c r="D5" t="s">
        <v>37</v>
      </c>
      <c r="E5" t="s">
        <v>19</v>
      </c>
      <c r="F5" s="34">
        <v>238</v>
      </c>
      <c r="G5" s="3">
        <v>18</v>
      </c>
      <c r="H5" s="34">
        <f>VLOOKUP(Data[[#This Row],[Product]],products[],2,0)</f>
        <v>7.64</v>
      </c>
      <c r="I5" s="34">
        <f>Data[Units]*Data[CostperUnit]</f>
        <v>137.51999999999998</v>
      </c>
    </row>
    <row r="6" spans="3:27" x14ac:dyDescent="0.3">
      <c r="C6" t="s">
        <v>2</v>
      </c>
      <c r="D6" t="s">
        <v>34</v>
      </c>
      <c r="E6" t="s">
        <v>13</v>
      </c>
      <c r="F6" s="34">
        <v>252</v>
      </c>
      <c r="G6" s="3">
        <v>54</v>
      </c>
      <c r="H6" s="34">
        <f>VLOOKUP(Data[[#This Row],[Product]],products[],2,0)</f>
        <v>9.33</v>
      </c>
      <c r="I6" s="34">
        <f>Data[Units]*Data[CostperUnit]</f>
        <v>503.82</v>
      </c>
    </row>
    <row r="7" spans="3:27" x14ac:dyDescent="0.3">
      <c r="C7" t="s">
        <v>2</v>
      </c>
      <c r="D7" t="s">
        <v>35</v>
      </c>
      <c r="E7" t="s">
        <v>19</v>
      </c>
      <c r="F7" s="34">
        <v>553</v>
      </c>
      <c r="G7" s="3">
        <v>15</v>
      </c>
      <c r="H7" s="34">
        <f>VLOOKUP(Data[[#This Row],[Product]],products[],2,0)</f>
        <v>7.64</v>
      </c>
      <c r="I7" s="34">
        <f>Data[Units]*Data[CostperUnit]</f>
        <v>114.6</v>
      </c>
    </row>
    <row r="8" spans="3:27" x14ac:dyDescent="0.3">
      <c r="C8" t="s">
        <v>2</v>
      </c>
      <c r="D8" t="s">
        <v>39</v>
      </c>
      <c r="E8" t="s">
        <v>23</v>
      </c>
      <c r="F8" s="34">
        <v>630</v>
      </c>
      <c r="G8" s="3">
        <v>36</v>
      </c>
      <c r="H8" s="34">
        <f>VLOOKUP(Data[[#This Row],[Product]],products[],2,0)</f>
        <v>6.49</v>
      </c>
      <c r="I8" s="34">
        <f>Data[Units]*Data[CostperUnit]</f>
        <v>233.64000000000001</v>
      </c>
    </row>
    <row r="9" spans="3:27" x14ac:dyDescent="0.3">
      <c r="C9" t="s">
        <v>2</v>
      </c>
      <c r="D9" t="s">
        <v>36</v>
      </c>
      <c r="E9" t="s">
        <v>27</v>
      </c>
      <c r="F9" s="34">
        <v>798</v>
      </c>
      <c r="G9" s="3">
        <v>519</v>
      </c>
      <c r="H9" s="34">
        <f>VLOOKUP(Data[[#This Row],[Product]],products[],2,0)</f>
        <v>16.73</v>
      </c>
      <c r="I9" s="34">
        <f>Data[Units]*Data[CostperUnit]</f>
        <v>8682.8700000000008</v>
      </c>
    </row>
    <row r="10" spans="3:27" x14ac:dyDescent="0.3">
      <c r="C10" t="s">
        <v>2</v>
      </c>
      <c r="D10" t="s">
        <v>37</v>
      </c>
      <c r="E10" t="s">
        <v>14</v>
      </c>
      <c r="F10" s="34">
        <v>1057</v>
      </c>
      <c r="G10" s="3">
        <v>54</v>
      </c>
      <c r="H10" s="34">
        <f>VLOOKUP(Data[[#This Row],[Product]],products[],2,0)</f>
        <v>11.7</v>
      </c>
      <c r="I10" s="34">
        <f>Data[Units]*Data[CostperUnit]</f>
        <v>631.79999999999995</v>
      </c>
    </row>
    <row r="11" spans="3:27" x14ac:dyDescent="0.3">
      <c r="C11" t="s">
        <v>2</v>
      </c>
      <c r="D11" t="s">
        <v>39</v>
      </c>
      <c r="E11" t="s">
        <v>22</v>
      </c>
      <c r="F11" s="34">
        <v>1568</v>
      </c>
      <c r="G11" s="3">
        <v>141</v>
      </c>
      <c r="H11" s="34">
        <f>VLOOKUP(Data[[#This Row],[Product]],products[],2,0)</f>
        <v>9.77</v>
      </c>
      <c r="I11" s="34">
        <f>Data[Units]*Data[CostperUnit]</f>
        <v>1377.57</v>
      </c>
      <c r="K11" s="7" t="s">
        <v>42</v>
      </c>
      <c r="L11" s="2"/>
      <c r="Z11" t="s">
        <v>0</v>
      </c>
      <c r="AA11" t="s">
        <v>50</v>
      </c>
    </row>
    <row r="12" spans="3:27" x14ac:dyDescent="0.3">
      <c r="C12" t="s">
        <v>2</v>
      </c>
      <c r="D12" t="s">
        <v>35</v>
      </c>
      <c r="E12" t="s">
        <v>17</v>
      </c>
      <c r="F12" s="34">
        <v>1589</v>
      </c>
      <c r="G12" s="3">
        <v>303</v>
      </c>
      <c r="H12" s="34">
        <f>VLOOKUP(Data[[#This Row],[Product]],products[],2,0)</f>
        <v>3.11</v>
      </c>
      <c r="I12" s="34">
        <f>Data[Units]*Data[CostperUnit]</f>
        <v>942.32999999999993</v>
      </c>
      <c r="K12" s="5">
        <v>1</v>
      </c>
      <c r="L12" s="6" t="s">
        <v>43</v>
      </c>
      <c r="Z12" t="s">
        <v>13</v>
      </c>
      <c r="AA12" s="8">
        <v>9.33</v>
      </c>
    </row>
    <row r="13" spans="3:27" x14ac:dyDescent="0.3">
      <c r="C13" t="s">
        <v>2</v>
      </c>
      <c r="D13" t="s">
        <v>39</v>
      </c>
      <c r="E13" t="s">
        <v>25</v>
      </c>
      <c r="F13" s="34">
        <v>1785</v>
      </c>
      <c r="G13" s="3">
        <v>462</v>
      </c>
      <c r="H13" s="34">
        <f>VLOOKUP(Data[[#This Row],[Product]],products[],2,0)</f>
        <v>13.15</v>
      </c>
      <c r="I13" s="34">
        <f>Data[Units]*Data[CostperUnit]</f>
        <v>6075.3</v>
      </c>
      <c r="K13" s="5">
        <v>2</v>
      </c>
      <c r="L13" s="6" t="s">
        <v>52</v>
      </c>
      <c r="Z13" t="s">
        <v>14</v>
      </c>
      <c r="AA13" s="8">
        <v>11.7</v>
      </c>
    </row>
    <row r="14" spans="3:27" x14ac:dyDescent="0.3">
      <c r="C14" t="s">
        <v>2</v>
      </c>
      <c r="D14" t="s">
        <v>39</v>
      </c>
      <c r="E14" t="s">
        <v>16</v>
      </c>
      <c r="F14" s="34">
        <v>2016</v>
      </c>
      <c r="G14" s="3">
        <v>117</v>
      </c>
      <c r="H14" s="34">
        <f>VLOOKUP(Data[[#This Row],[Product]],products[],2,0)</f>
        <v>8.7899999999999991</v>
      </c>
      <c r="I14" s="34">
        <f>Data[Units]*Data[CostperUnit]</f>
        <v>1028.4299999999998</v>
      </c>
      <c r="K14" s="5">
        <v>3</v>
      </c>
      <c r="L14" s="6" t="s">
        <v>44</v>
      </c>
      <c r="Z14" t="s">
        <v>4</v>
      </c>
      <c r="AA14" s="8">
        <v>11.88</v>
      </c>
    </row>
    <row r="15" spans="3:27" x14ac:dyDescent="0.3">
      <c r="C15" t="s">
        <v>2</v>
      </c>
      <c r="D15" t="s">
        <v>37</v>
      </c>
      <c r="E15" t="s">
        <v>15</v>
      </c>
      <c r="F15" s="34">
        <v>2863</v>
      </c>
      <c r="G15" s="3">
        <v>42</v>
      </c>
      <c r="H15" s="34">
        <f>VLOOKUP(Data[[#This Row],[Product]],products[],2,0)</f>
        <v>11.73</v>
      </c>
      <c r="I15" s="34">
        <f>Data[Units]*Data[CostperUnit]</f>
        <v>492.66</v>
      </c>
      <c r="K15" s="5">
        <v>4</v>
      </c>
      <c r="L15" s="6" t="s">
        <v>45</v>
      </c>
      <c r="Z15" t="s">
        <v>15</v>
      </c>
      <c r="AA15" s="8">
        <v>11.73</v>
      </c>
    </row>
    <row r="16" spans="3:27" x14ac:dyDescent="0.3">
      <c r="C16" t="s">
        <v>2</v>
      </c>
      <c r="D16" t="s">
        <v>36</v>
      </c>
      <c r="E16" t="s">
        <v>31</v>
      </c>
      <c r="F16" s="34">
        <v>3094</v>
      </c>
      <c r="G16" s="3">
        <v>246</v>
      </c>
      <c r="H16" s="34">
        <f>VLOOKUP(Data[[#This Row],[Product]],products[],2,0)</f>
        <v>5.79</v>
      </c>
      <c r="I16" s="34">
        <f>Data[Units]*Data[CostperUnit]</f>
        <v>1424.34</v>
      </c>
      <c r="K16" s="5">
        <v>5</v>
      </c>
      <c r="L16" s="6" t="s">
        <v>53</v>
      </c>
      <c r="Z16" t="s">
        <v>16</v>
      </c>
      <c r="AA16" s="8">
        <v>8.7899999999999991</v>
      </c>
    </row>
    <row r="17" spans="3:27" x14ac:dyDescent="0.3">
      <c r="C17" t="s">
        <v>2</v>
      </c>
      <c r="D17" t="s">
        <v>38</v>
      </c>
      <c r="E17" t="s">
        <v>4</v>
      </c>
      <c r="F17" s="34">
        <v>3549</v>
      </c>
      <c r="G17" s="3">
        <v>3</v>
      </c>
      <c r="H17" s="34">
        <f>VLOOKUP(Data[[#This Row],[Product]],products[],2,0)</f>
        <v>11.88</v>
      </c>
      <c r="I17" s="34">
        <f>Data[Units]*Data[CostperUnit]</f>
        <v>35.64</v>
      </c>
      <c r="K17" s="5">
        <v>6</v>
      </c>
      <c r="L17" s="6" t="s">
        <v>54</v>
      </c>
      <c r="Z17" t="s">
        <v>17</v>
      </c>
      <c r="AA17" s="8">
        <v>3.11</v>
      </c>
    </row>
    <row r="18" spans="3:27" x14ac:dyDescent="0.3">
      <c r="C18" t="s">
        <v>2</v>
      </c>
      <c r="D18" t="s">
        <v>39</v>
      </c>
      <c r="E18" t="s">
        <v>33</v>
      </c>
      <c r="F18" s="34">
        <v>4018</v>
      </c>
      <c r="G18" s="3">
        <v>126</v>
      </c>
      <c r="H18" s="34">
        <f>VLOOKUP(Data[[#This Row],[Product]],products[],2,0)</f>
        <v>12.37</v>
      </c>
      <c r="I18" s="34">
        <f>Data[Units]*Data[CostperUnit]</f>
        <v>1558.62</v>
      </c>
      <c r="K18" s="5">
        <v>7</v>
      </c>
      <c r="L18" s="6" t="s">
        <v>48</v>
      </c>
      <c r="Z18" t="s">
        <v>18</v>
      </c>
      <c r="AA18" s="8">
        <v>6.47</v>
      </c>
    </row>
    <row r="19" spans="3:27" x14ac:dyDescent="0.3">
      <c r="C19" t="s">
        <v>2</v>
      </c>
      <c r="D19" t="s">
        <v>38</v>
      </c>
      <c r="E19" t="s">
        <v>31</v>
      </c>
      <c r="F19" s="34">
        <v>4326</v>
      </c>
      <c r="G19" s="3">
        <v>348</v>
      </c>
      <c r="H19" s="34">
        <f>VLOOKUP(Data[[#This Row],[Product]],products[],2,0)</f>
        <v>5.79</v>
      </c>
      <c r="I19" s="34">
        <f>Data[Units]*Data[CostperUnit]</f>
        <v>2014.92</v>
      </c>
      <c r="K19" s="5">
        <v>8</v>
      </c>
      <c r="L19" s="6" t="s">
        <v>51</v>
      </c>
      <c r="Z19" t="s">
        <v>19</v>
      </c>
      <c r="AA19" s="8">
        <v>7.64</v>
      </c>
    </row>
    <row r="20" spans="3:27" x14ac:dyDescent="0.3">
      <c r="C20" t="s">
        <v>2</v>
      </c>
      <c r="D20" t="s">
        <v>38</v>
      </c>
      <c r="E20" t="s">
        <v>23</v>
      </c>
      <c r="F20" s="34">
        <v>4417</v>
      </c>
      <c r="G20" s="3">
        <v>153</v>
      </c>
      <c r="H20" s="34">
        <f>VLOOKUP(Data[[#This Row],[Product]],products[],2,0)</f>
        <v>6.49</v>
      </c>
      <c r="I20" s="34">
        <f>Data[Units]*Data[CostperUnit]</f>
        <v>992.97</v>
      </c>
      <c r="K20" s="5">
        <v>9</v>
      </c>
      <c r="L20" s="6" t="s">
        <v>46</v>
      </c>
      <c r="Z20" t="s">
        <v>20</v>
      </c>
      <c r="AA20" s="8">
        <v>10.62</v>
      </c>
    </row>
    <row r="21" spans="3:27" x14ac:dyDescent="0.3">
      <c r="C21" t="s">
        <v>2</v>
      </c>
      <c r="D21" t="s">
        <v>39</v>
      </c>
      <c r="E21" t="s">
        <v>15</v>
      </c>
      <c r="F21" s="34">
        <v>4802</v>
      </c>
      <c r="G21" s="3">
        <v>36</v>
      </c>
      <c r="H21" s="34">
        <f>VLOOKUP(Data[[#This Row],[Product]],products[],2,0)</f>
        <v>11.73</v>
      </c>
      <c r="I21" s="34">
        <f>Data[Units]*Data[CostperUnit]</f>
        <v>422.28000000000003</v>
      </c>
      <c r="K21" s="5">
        <v>10</v>
      </c>
      <c r="L21" s="6" t="s">
        <v>47</v>
      </c>
      <c r="Z21" t="s">
        <v>21</v>
      </c>
      <c r="AA21" s="8">
        <v>9</v>
      </c>
    </row>
    <row r="22" spans="3:27" x14ac:dyDescent="0.3">
      <c r="C22" t="s">
        <v>2</v>
      </c>
      <c r="D22" t="s">
        <v>39</v>
      </c>
      <c r="E22" t="s">
        <v>28</v>
      </c>
      <c r="F22" s="34">
        <v>6027</v>
      </c>
      <c r="G22" s="3">
        <v>144</v>
      </c>
      <c r="H22" s="34">
        <f>VLOOKUP(Data[[#This Row],[Product]],products[],2,0)</f>
        <v>10.38</v>
      </c>
      <c r="I22" s="34">
        <f>Data[Units]*Data[CostperUnit]</f>
        <v>1494.72</v>
      </c>
      <c r="Z22" t="s">
        <v>22</v>
      </c>
      <c r="AA22" s="8">
        <v>9.77</v>
      </c>
    </row>
    <row r="23" spans="3:27" x14ac:dyDescent="0.3">
      <c r="C23" t="s">
        <v>2</v>
      </c>
      <c r="D23" t="s">
        <v>38</v>
      </c>
      <c r="E23" t="s">
        <v>28</v>
      </c>
      <c r="F23" s="34">
        <v>6580</v>
      </c>
      <c r="G23" s="3">
        <v>183</v>
      </c>
      <c r="H23" s="34">
        <f>VLOOKUP(Data[[#This Row],[Product]],products[],2,0)</f>
        <v>10.38</v>
      </c>
      <c r="I23" s="34">
        <f>Data[Units]*Data[CostperUnit]</f>
        <v>1899.5400000000002</v>
      </c>
      <c r="Z23" t="s">
        <v>23</v>
      </c>
      <c r="AA23" s="8">
        <v>6.49</v>
      </c>
    </row>
    <row r="24" spans="3:27" x14ac:dyDescent="0.3">
      <c r="C24" t="s">
        <v>2</v>
      </c>
      <c r="D24" t="s">
        <v>34</v>
      </c>
      <c r="E24" t="s">
        <v>19</v>
      </c>
      <c r="F24" s="34">
        <v>7511</v>
      </c>
      <c r="G24" s="3">
        <v>120</v>
      </c>
      <c r="H24" s="34">
        <f>VLOOKUP(Data[[#This Row],[Product]],products[],2,0)</f>
        <v>7.64</v>
      </c>
      <c r="I24" s="34">
        <f>Data[Units]*Data[CostperUnit]</f>
        <v>916.8</v>
      </c>
      <c r="Z24" t="s">
        <v>24</v>
      </c>
      <c r="AA24" s="8">
        <v>4.97</v>
      </c>
    </row>
    <row r="25" spans="3:27" x14ac:dyDescent="0.3">
      <c r="C25" t="s">
        <v>2</v>
      </c>
      <c r="D25" t="s">
        <v>39</v>
      </c>
      <c r="E25" t="s">
        <v>21</v>
      </c>
      <c r="F25" s="34">
        <v>7651</v>
      </c>
      <c r="G25" s="3">
        <v>213</v>
      </c>
      <c r="H25" s="34">
        <f>VLOOKUP(Data[[#This Row],[Product]],products[],2,0)</f>
        <v>9</v>
      </c>
      <c r="I25" s="34">
        <f>Data[Units]*Data[CostperUnit]</f>
        <v>1917</v>
      </c>
      <c r="Z25" t="s">
        <v>25</v>
      </c>
      <c r="AA25" s="8">
        <v>13.15</v>
      </c>
    </row>
    <row r="26" spans="3:27" x14ac:dyDescent="0.3">
      <c r="C26" t="s">
        <v>2</v>
      </c>
      <c r="D26" t="s">
        <v>39</v>
      </c>
      <c r="E26" t="s">
        <v>27</v>
      </c>
      <c r="F26" s="34">
        <v>7812</v>
      </c>
      <c r="G26" s="3">
        <v>81</v>
      </c>
      <c r="H26" s="34">
        <f>VLOOKUP(Data[[#This Row],[Product]],products[],2,0)</f>
        <v>16.73</v>
      </c>
      <c r="I26" s="34">
        <f>Data[Units]*Data[CostperUnit]</f>
        <v>1355.13</v>
      </c>
      <c r="Z26" t="s">
        <v>26</v>
      </c>
      <c r="AA26" s="8">
        <v>5.6</v>
      </c>
    </row>
    <row r="27" spans="3:27" x14ac:dyDescent="0.3">
      <c r="C27" t="s">
        <v>2</v>
      </c>
      <c r="D27" t="s">
        <v>36</v>
      </c>
      <c r="E27" t="s">
        <v>29</v>
      </c>
      <c r="F27" s="34">
        <v>8211</v>
      </c>
      <c r="G27" s="3">
        <v>75</v>
      </c>
      <c r="H27" s="34">
        <f>VLOOKUP(Data[[#This Row],[Product]],products[],2,0)</f>
        <v>7.16</v>
      </c>
      <c r="I27" s="34">
        <f>Data[Units]*Data[CostperUnit]</f>
        <v>537</v>
      </c>
      <c r="Z27" t="s">
        <v>27</v>
      </c>
      <c r="AA27" s="8">
        <v>16.73</v>
      </c>
    </row>
    <row r="28" spans="3:27" x14ac:dyDescent="0.3">
      <c r="C28" t="s">
        <v>2</v>
      </c>
      <c r="D28" t="s">
        <v>39</v>
      </c>
      <c r="E28" t="s">
        <v>20</v>
      </c>
      <c r="F28" s="34">
        <v>9443</v>
      </c>
      <c r="G28" s="3">
        <v>162</v>
      </c>
      <c r="H28" s="34">
        <f>VLOOKUP(Data[[#This Row],[Product]],products[],2,0)</f>
        <v>10.62</v>
      </c>
      <c r="I28" s="34">
        <f>Data[Units]*Data[CostperUnit]</f>
        <v>1720.4399999999998</v>
      </c>
      <c r="Z28" t="s">
        <v>28</v>
      </c>
      <c r="AA28" s="8">
        <v>10.38</v>
      </c>
    </row>
    <row r="29" spans="3:27" x14ac:dyDescent="0.3">
      <c r="C29" t="s">
        <v>2</v>
      </c>
      <c r="D29" t="s">
        <v>37</v>
      </c>
      <c r="E29" t="s">
        <v>17</v>
      </c>
      <c r="F29" s="34">
        <v>9926</v>
      </c>
      <c r="G29" s="3">
        <v>201</v>
      </c>
      <c r="H29" s="34">
        <f>VLOOKUP(Data[[#This Row],[Product]],products[],2,0)</f>
        <v>3.11</v>
      </c>
      <c r="I29" s="34">
        <f>Data[Units]*Data[CostperUnit]</f>
        <v>625.11</v>
      </c>
      <c r="Z29" t="s">
        <v>29</v>
      </c>
      <c r="AA29" s="8">
        <v>7.16</v>
      </c>
    </row>
    <row r="30" spans="3:27" x14ac:dyDescent="0.3">
      <c r="C30" t="s">
        <v>2</v>
      </c>
      <c r="D30" t="s">
        <v>36</v>
      </c>
      <c r="E30" t="s">
        <v>16</v>
      </c>
      <c r="F30" s="34">
        <v>11417</v>
      </c>
      <c r="G30" s="3">
        <v>21</v>
      </c>
      <c r="H30" s="34">
        <f>VLOOKUP(Data[[#This Row],[Product]],products[],2,0)</f>
        <v>8.7899999999999991</v>
      </c>
      <c r="I30" s="34">
        <f>Data[Units]*Data[CostperUnit]</f>
        <v>184.58999999999997</v>
      </c>
      <c r="Z30" t="s">
        <v>30</v>
      </c>
      <c r="AA30" s="8">
        <v>14.49</v>
      </c>
    </row>
    <row r="31" spans="3:27" x14ac:dyDescent="0.3">
      <c r="C31" t="s">
        <v>2</v>
      </c>
      <c r="D31" t="s">
        <v>37</v>
      </c>
      <c r="E31" t="s">
        <v>18</v>
      </c>
      <c r="F31" s="34">
        <v>11571</v>
      </c>
      <c r="G31" s="3">
        <v>138</v>
      </c>
      <c r="H31" s="34">
        <f>VLOOKUP(Data[[#This Row],[Product]],products[],2,0)</f>
        <v>6.47</v>
      </c>
      <c r="I31" s="34">
        <f>Data[Units]*Data[CostperUnit]</f>
        <v>892.86</v>
      </c>
      <c r="Z31" t="s">
        <v>31</v>
      </c>
      <c r="AA31" s="8">
        <v>5.79</v>
      </c>
    </row>
    <row r="32" spans="3:27" x14ac:dyDescent="0.3">
      <c r="C32" t="s">
        <v>8</v>
      </c>
      <c r="D32" t="s">
        <v>37</v>
      </c>
      <c r="E32" t="s">
        <v>30</v>
      </c>
      <c r="F32" s="34">
        <v>42</v>
      </c>
      <c r="G32" s="3">
        <v>150</v>
      </c>
      <c r="H32" s="34">
        <f>VLOOKUP(Data[[#This Row],[Product]],products[],2,0)</f>
        <v>14.49</v>
      </c>
      <c r="I32" s="34">
        <f>Data[Units]*Data[CostperUnit]</f>
        <v>2173.5</v>
      </c>
      <c r="Z32" t="s">
        <v>32</v>
      </c>
      <c r="AA32" s="8">
        <v>8.65</v>
      </c>
    </row>
    <row r="33" spans="3:27" x14ac:dyDescent="0.3">
      <c r="C33" t="s">
        <v>8</v>
      </c>
      <c r="D33" t="s">
        <v>38</v>
      </c>
      <c r="E33" t="s">
        <v>22</v>
      </c>
      <c r="F33" s="34">
        <v>168</v>
      </c>
      <c r="G33" s="3">
        <v>84</v>
      </c>
      <c r="H33" s="34">
        <f>VLOOKUP(Data[[#This Row],[Product]],products[],2,0)</f>
        <v>9.77</v>
      </c>
      <c r="I33" s="34">
        <f>Data[Units]*Data[CostperUnit]</f>
        <v>820.68</v>
      </c>
      <c r="Z33" t="s">
        <v>33</v>
      </c>
      <c r="AA33" s="8">
        <v>12.37</v>
      </c>
    </row>
    <row r="34" spans="3:27" x14ac:dyDescent="0.3">
      <c r="C34" t="s">
        <v>8</v>
      </c>
      <c r="D34" t="s">
        <v>35</v>
      </c>
      <c r="E34" t="s">
        <v>33</v>
      </c>
      <c r="F34" s="34">
        <v>357</v>
      </c>
      <c r="G34" s="3">
        <v>126</v>
      </c>
      <c r="H34" s="34">
        <f>VLOOKUP(Data[[#This Row],[Product]],products[],2,0)</f>
        <v>12.37</v>
      </c>
      <c r="I34" s="34">
        <f>Data[Units]*Data[CostperUnit]</f>
        <v>1558.62</v>
      </c>
    </row>
    <row r="35" spans="3:27" x14ac:dyDescent="0.3">
      <c r="C35" t="s">
        <v>8</v>
      </c>
      <c r="D35" t="s">
        <v>37</v>
      </c>
      <c r="E35" t="s">
        <v>21</v>
      </c>
      <c r="F35" s="34">
        <v>434</v>
      </c>
      <c r="G35" s="3">
        <v>87</v>
      </c>
      <c r="H35" s="34">
        <f>VLOOKUP(Data[[#This Row],[Product]],products[],2,0)</f>
        <v>9</v>
      </c>
      <c r="I35" s="34">
        <f>Data[Units]*Data[CostperUnit]</f>
        <v>783</v>
      </c>
    </row>
    <row r="36" spans="3:27" x14ac:dyDescent="0.3">
      <c r="C36" t="s">
        <v>8</v>
      </c>
      <c r="D36" t="s">
        <v>38</v>
      </c>
      <c r="E36" t="s">
        <v>13</v>
      </c>
      <c r="F36" s="34">
        <v>819</v>
      </c>
      <c r="G36" s="3">
        <v>510</v>
      </c>
      <c r="H36" s="34">
        <f>VLOOKUP(Data[[#This Row],[Product]],products[],2,0)</f>
        <v>9.33</v>
      </c>
      <c r="I36" s="34">
        <f>Data[Units]*Data[CostperUnit]</f>
        <v>4758.3</v>
      </c>
    </row>
    <row r="37" spans="3:27" x14ac:dyDescent="0.3">
      <c r="C37" t="s">
        <v>8</v>
      </c>
      <c r="D37" t="s">
        <v>39</v>
      </c>
      <c r="E37" t="s">
        <v>26</v>
      </c>
      <c r="F37" s="34">
        <v>1561</v>
      </c>
      <c r="G37" s="3">
        <v>27</v>
      </c>
      <c r="H37" s="34">
        <f>VLOOKUP(Data[[#This Row],[Product]],products[],2,0)</f>
        <v>5.6</v>
      </c>
      <c r="I37" s="34">
        <f>Data[Units]*Data[CostperUnit]</f>
        <v>151.19999999999999</v>
      </c>
    </row>
    <row r="38" spans="3:27" x14ac:dyDescent="0.3">
      <c r="C38" t="s">
        <v>8</v>
      </c>
      <c r="D38" t="s">
        <v>38</v>
      </c>
      <c r="E38" t="s">
        <v>23</v>
      </c>
      <c r="F38" s="34">
        <v>1701</v>
      </c>
      <c r="G38" s="3">
        <v>234</v>
      </c>
      <c r="H38" s="34">
        <f>VLOOKUP(Data[[#This Row],[Product]],products[],2,0)</f>
        <v>6.49</v>
      </c>
      <c r="I38" s="34">
        <f>Data[Units]*Data[CostperUnit]</f>
        <v>1518.66</v>
      </c>
    </row>
    <row r="39" spans="3:27" x14ac:dyDescent="0.3">
      <c r="C39" t="s">
        <v>8</v>
      </c>
      <c r="D39" t="s">
        <v>37</v>
      </c>
      <c r="E39" t="s">
        <v>19</v>
      </c>
      <c r="F39" s="34">
        <v>1771</v>
      </c>
      <c r="G39" s="3">
        <v>204</v>
      </c>
      <c r="H39" s="34">
        <f>VLOOKUP(Data[[#This Row],[Product]],products[],2,0)</f>
        <v>7.64</v>
      </c>
      <c r="I39" s="34">
        <f>Data[Units]*Data[CostperUnit]</f>
        <v>1558.56</v>
      </c>
    </row>
    <row r="40" spans="3:27" x14ac:dyDescent="0.3">
      <c r="C40" t="s">
        <v>8</v>
      </c>
      <c r="D40" t="s">
        <v>37</v>
      </c>
      <c r="E40" t="s">
        <v>22</v>
      </c>
      <c r="F40" s="34">
        <v>1890</v>
      </c>
      <c r="G40" s="3">
        <v>195</v>
      </c>
      <c r="H40" s="34">
        <f>VLOOKUP(Data[[#This Row],[Product]],products[],2,0)</f>
        <v>9.77</v>
      </c>
      <c r="I40" s="34">
        <f>Data[Units]*Data[CostperUnit]</f>
        <v>1905.1499999999999</v>
      </c>
    </row>
    <row r="41" spans="3:27" x14ac:dyDescent="0.3">
      <c r="C41" t="s">
        <v>8</v>
      </c>
      <c r="D41" t="s">
        <v>34</v>
      </c>
      <c r="E41" t="s">
        <v>16</v>
      </c>
      <c r="F41" s="34">
        <v>2009</v>
      </c>
      <c r="G41" s="3">
        <v>219</v>
      </c>
      <c r="H41" s="34">
        <f>VLOOKUP(Data[[#This Row],[Product]],products[],2,0)</f>
        <v>8.7899999999999991</v>
      </c>
      <c r="I41" s="34">
        <f>Data[Units]*Data[CostperUnit]</f>
        <v>1925.0099999999998</v>
      </c>
    </row>
    <row r="42" spans="3:27" x14ac:dyDescent="0.3">
      <c r="C42" t="s">
        <v>8</v>
      </c>
      <c r="D42" t="s">
        <v>35</v>
      </c>
      <c r="E42" t="s">
        <v>29</v>
      </c>
      <c r="F42" s="34">
        <v>2023</v>
      </c>
      <c r="G42" s="3">
        <v>168</v>
      </c>
      <c r="H42" s="34">
        <f>VLOOKUP(Data[[#This Row],[Product]],products[],2,0)</f>
        <v>7.16</v>
      </c>
      <c r="I42" s="34">
        <f>Data[Units]*Data[CostperUnit]</f>
        <v>1202.8800000000001</v>
      </c>
    </row>
    <row r="43" spans="3:27" x14ac:dyDescent="0.3">
      <c r="C43" t="s">
        <v>8</v>
      </c>
      <c r="D43" t="s">
        <v>38</v>
      </c>
      <c r="E43" t="s">
        <v>27</v>
      </c>
      <c r="F43" s="34">
        <v>2268</v>
      </c>
      <c r="G43" s="3">
        <v>63</v>
      </c>
      <c r="H43" s="34">
        <f>VLOOKUP(Data[[#This Row],[Product]],products[],2,0)</f>
        <v>16.73</v>
      </c>
      <c r="I43" s="34">
        <f>Data[Units]*Data[CostperUnit]</f>
        <v>1053.99</v>
      </c>
    </row>
    <row r="44" spans="3:27" x14ac:dyDescent="0.3">
      <c r="C44" t="s">
        <v>8</v>
      </c>
      <c r="D44" t="s">
        <v>35</v>
      </c>
      <c r="E44" t="s">
        <v>20</v>
      </c>
      <c r="F44" s="34">
        <v>2702</v>
      </c>
      <c r="G44" s="3">
        <v>363</v>
      </c>
      <c r="H44" s="34">
        <f>VLOOKUP(Data[[#This Row],[Product]],products[],2,0)</f>
        <v>10.62</v>
      </c>
      <c r="I44" s="34">
        <f>Data[Units]*Data[CostperUnit]</f>
        <v>3855.0599999999995</v>
      </c>
    </row>
    <row r="45" spans="3:27" x14ac:dyDescent="0.3">
      <c r="C45" t="s">
        <v>8</v>
      </c>
      <c r="D45" t="s">
        <v>34</v>
      </c>
      <c r="E45" t="s">
        <v>31</v>
      </c>
      <c r="F45" s="34">
        <v>3507</v>
      </c>
      <c r="G45" s="3">
        <v>288</v>
      </c>
      <c r="H45" s="34">
        <f>VLOOKUP(Data[[#This Row],[Product]],products[],2,0)</f>
        <v>5.79</v>
      </c>
      <c r="I45" s="34">
        <f>Data[Units]*Data[CostperUnit]</f>
        <v>1667.52</v>
      </c>
    </row>
    <row r="46" spans="3:27" x14ac:dyDescent="0.3">
      <c r="C46" t="s">
        <v>8</v>
      </c>
      <c r="D46" t="s">
        <v>35</v>
      </c>
      <c r="E46" t="s">
        <v>30</v>
      </c>
      <c r="F46" s="34">
        <v>3598</v>
      </c>
      <c r="G46" s="3">
        <v>81</v>
      </c>
      <c r="H46" s="34">
        <f>VLOOKUP(Data[[#This Row],[Product]],products[],2,0)</f>
        <v>14.49</v>
      </c>
      <c r="I46" s="34">
        <f>Data[Units]*Data[CostperUnit]</f>
        <v>1173.69</v>
      </c>
    </row>
    <row r="47" spans="3:27" x14ac:dyDescent="0.3">
      <c r="C47" t="s">
        <v>8</v>
      </c>
      <c r="D47" t="s">
        <v>38</v>
      </c>
      <c r="E47" t="s">
        <v>32</v>
      </c>
      <c r="F47" s="34">
        <v>3752</v>
      </c>
      <c r="G47" s="3">
        <v>213</v>
      </c>
      <c r="H47" s="34">
        <f>VLOOKUP(Data[[#This Row],[Product]],products[],2,0)</f>
        <v>8.65</v>
      </c>
      <c r="I47" s="34">
        <f>Data[Units]*Data[CostperUnit]</f>
        <v>1842.45</v>
      </c>
    </row>
    <row r="48" spans="3:27" x14ac:dyDescent="0.3">
      <c r="C48" t="s">
        <v>8</v>
      </c>
      <c r="D48" t="s">
        <v>35</v>
      </c>
      <c r="E48" t="s">
        <v>27</v>
      </c>
      <c r="F48" s="34">
        <v>4753</v>
      </c>
      <c r="G48" s="3">
        <v>300</v>
      </c>
      <c r="H48" s="34">
        <f>VLOOKUP(Data[[#This Row],[Product]],products[],2,0)</f>
        <v>16.73</v>
      </c>
      <c r="I48" s="34">
        <f>Data[Units]*Data[CostperUnit]</f>
        <v>5019</v>
      </c>
    </row>
    <row r="49" spans="3:9" x14ac:dyDescent="0.3">
      <c r="C49" t="s">
        <v>8</v>
      </c>
      <c r="D49" t="s">
        <v>35</v>
      </c>
      <c r="E49" t="s">
        <v>22</v>
      </c>
      <c r="F49" s="34">
        <v>5012</v>
      </c>
      <c r="G49" s="3">
        <v>210</v>
      </c>
      <c r="H49" s="34">
        <f>VLOOKUP(Data[[#This Row],[Product]],products[],2,0)</f>
        <v>9.77</v>
      </c>
      <c r="I49" s="34">
        <f>Data[Units]*Data[CostperUnit]</f>
        <v>2051.6999999999998</v>
      </c>
    </row>
    <row r="50" spans="3:9" x14ac:dyDescent="0.3">
      <c r="C50" t="s">
        <v>8</v>
      </c>
      <c r="D50" t="s">
        <v>36</v>
      </c>
      <c r="E50" t="s">
        <v>23</v>
      </c>
      <c r="F50" s="34">
        <v>5019</v>
      </c>
      <c r="G50" s="3">
        <v>150</v>
      </c>
      <c r="H50" s="34">
        <f>VLOOKUP(Data[[#This Row],[Product]],products[],2,0)</f>
        <v>6.49</v>
      </c>
      <c r="I50" s="34">
        <f>Data[Units]*Data[CostperUnit]</f>
        <v>973.5</v>
      </c>
    </row>
    <row r="51" spans="3:9" x14ac:dyDescent="0.3">
      <c r="C51" t="s">
        <v>8</v>
      </c>
      <c r="D51" t="s">
        <v>37</v>
      </c>
      <c r="E51" t="s">
        <v>26</v>
      </c>
      <c r="F51" s="34">
        <v>6279</v>
      </c>
      <c r="G51" s="3">
        <v>45</v>
      </c>
      <c r="H51" s="34">
        <f>VLOOKUP(Data[[#This Row],[Product]],products[],2,0)</f>
        <v>5.6</v>
      </c>
      <c r="I51" s="34">
        <f>Data[Units]*Data[CostperUnit]</f>
        <v>251.99999999999997</v>
      </c>
    </row>
    <row r="52" spans="3:9" x14ac:dyDescent="0.3">
      <c r="C52" t="s">
        <v>8</v>
      </c>
      <c r="D52" t="s">
        <v>38</v>
      </c>
      <c r="E52" t="s">
        <v>21</v>
      </c>
      <c r="F52" s="34">
        <v>6433</v>
      </c>
      <c r="G52" s="3">
        <v>78</v>
      </c>
      <c r="H52" s="34">
        <f>VLOOKUP(Data[[#This Row],[Product]],products[],2,0)</f>
        <v>9</v>
      </c>
      <c r="I52" s="34">
        <f>Data[Units]*Data[CostperUnit]</f>
        <v>702</v>
      </c>
    </row>
    <row r="53" spans="3:9" x14ac:dyDescent="0.3">
      <c r="C53" t="s">
        <v>8</v>
      </c>
      <c r="D53" t="s">
        <v>35</v>
      </c>
      <c r="E53" t="s">
        <v>32</v>
      </c>
      <c r="F53" s="34">
        <v>6706</v>
      </c>
      <c r="G53" s="3">
        <v>459</v>
      </c>
      <c r="H53" s="34">
        <f>VLOOKUP(Data[[#This Row],[Product]],products[],2,0)</f>
        <v>8.65</v>
      </c>
      <c r="I53" s="34">
        <f>Data[Units]*Data[CostperUnit]</f>
        <v>3970.3500000000004</v>
      </c>
    </row>
    <row r="54" spans="3:9" x14ac:dyDescent="0.3">
      <c r="C54" t="s">
        <v>8</v>
      </c>
      <c r="D54" t="s">
        <v>39</v>
      </c>
      <c r="E54" t="s">
        <v>30</v>
      </c>
      <c r="F54" s="34">
        <v>7021</v>
      </c>
      <c r="G54" s="3">
        <v>183</v>
      </c>
      <c r="H54" s="34">
        <f>VLOOKUP(Data[[#This Row],[Product]],products[],2,0)</f>
        <v>14.49</v>
      </c>
      <c r="I54" s="34">
        <f>Data[Units]*Data[CostperUnit]</f>
        <v>2651.67</v>
      </c>
    </row>
    <row r="55" spans="3:9" x14ac:dyDescent="0.3">
      <c r="C55" t="s">
        <v>8</v>
      </c>
      <c r="D55" t="s">
        <v>39</v>
      </c>
      <c r="E55" t="s">
        <v>31</v>
      </c>
      <c r="F55" s="34">
        <v>8890</v>
      </c>
      <c r="G55" s="3">
        <v>210</v>
      </c>
      <c r="H55" s="34">
        <f>VLOOKUP(Data[[#This Row],[Product]],products[],2,0)</f>
        <v>5.79</v>
      </c>
      <c r="I55" s="34">
        <f>Data[Units]*Data[CostperUnit]</f>
        <v>1215.9000000000001</v>
      </c>
    </row>
    <row r="56" spans="3:9" x14ac:dyDescent="0.3">
      <c r="C56" t="s">
        <v>8</v>
      </c>
      <c r="D56" t="s">
        <v>39</v>
      </c>
      <c r="E56" t="s">
        <v>18</v>
      </c>
      <c r="F56" s="34">
        <v>9660</v>
      </c>
      <c r="G56" s="3">
        <v>27</v>
      </c>
      <c r="H56" s="34">
        <f>VLOOKUP(Data[[#This Row],[Product]],products[],2,0)</f>
        <v>6.47</v>
      </c>
      <c r="I56" s="34">
        <f>Data[Units]*Data[CostperUnit]</f>
        <v>174.69</v>
      </c>
    </row>
    <row r="57" spans="3:9" x14ac:dyDescent="0.3">
      <c r="C57" t="s">
        <v>8</v>
      </c>
      <c r="D57" t="s">
        <v>37</v>
      </c>
      <c r="E57" t="s">
        <v>15</v>
      </c>
      <c r="F57" s="34">
        <v>9709</v>
      </c>
      <c r="G57" s="3">
        <v>30</v>
      </c>
      <c r="H57" s="34">
        <f>VLOOKUP(Data[[#This Row],[Product]],products[],2,0)</f>
        <v>11.73</v>
      </c>
      <c r="I57" s="34">
        <f>Data[Units]*Data[CostperUnit]</f>
        <v>351.90000000000003</v>
      </c>
    </row>
    <row r="58" spans="3:9" x14ac:dyDescent="0.3">
      <c r="C58" t="s">
        <v>41</v>
      </c>
      <c r="D58" t="s">
        <v>36</v>
      </c>
      <c r="E58" t="s">
        <v>26</v>
      </c>
      <c r="F58" s="34">
        <v>98</v>
      </c>
      <c r="G58" s="3">
        <v>204</v>
      </c>
      <c r="H58" s="34">
        <f>VLOOKUP(Data[[#This Row],[Product]],products[],2,0)</f>
        <v>5.6</v>
      </c>
      <c r="I58" s="34">
        <f>Data[Units]*Data[CostperUnit]</f>
        <v>1142.3999999999999</v>
      </c>
    </row>
    <row r="59" spans="3:9" x14ac:dyDescent="0.3">
      <c r="C59" t="s">
        <v>41</v>
      </c>
      <c r="D59" t="s">
        <v>38</v>
      </c>
      <c r="E59" t="s">
        <v>25</v>
      </c>
      <c r="F59" s="34">
        <v>154</v>
      </c>
      <c r="G59" s="3">
        <v>21</v>
      </c>
      <c r="H59" s="34">
        <f>VLOOKUP(Data[[#This Row],[Product]],products[],2,0)</f>
        <v>13.15</v>
      </c>
      <c r="I59" s="34">
        <f>Data[Units]*Data[CostperUnit]</f>
        <v>276.15000000000003</v>
      </c>
    </row>
    <row r="60" spans="3:9" x14ac:dyDescent="0.3">
      <c r="C60" t="s">
        <v>41</v>
      </c>
      <c r="D60" t="s">
        <v>34</v>
      </c>
      <c r="E60" t="s">
        <v>22</v>
      </c>
      <c r="F60" s="34">
        <v>336</v>
      </c>
      <c r="G60" s="3">
        <v>144</v>
      </c>
      <c r="H60" s="34">
        <f>VLOOKUP(Data[[#This Row],[Product]],products[],2,0)</f>
        <v>9.77</v>
      </c>
      <c r="I60" s="34">
        <f>Data[Units]*Data[CostperUnit]</f>
        <v>1406.8799999999999</v>
      </c>
    </row>
    <row r="61" spans="3:9" x14ac:dyDescent="0.3">
      <c r="C61" t="s">
        <v>41</v>
      </c>
      <c r="D61" t="s">
        <v>35</v>
      </c>
      <c r="E61" t="s">
        <v>19</v>
      </c>
      <c r="F61" s="34">
        <v>609</v>
      </c>
      <c r="G61" s="3">
        <v>99</v>
      </c>
      <c r="H61" s="34">
        <f>VLOOKUP(Data[[#This Row],[Product]],products[],2,0)</f>
        <v>7.64</v>
      </c>
      <c r="I61" s="34">
        <f>Data[Units]*Data[CostperUnit]</f>
        <v>756.36</v>
      </c>
    </row>
    <row r="62" spans="3:9" x14ac:dyDescent="0.3">
      <c r="C62" t="s">
        <v>41</v>
      </c>
      <c r="D62" t="s">
        <v>37</v>
      </c>
      <c r="E62" t="s">
        <v>15</v>
      </c>
      <c r="F62" s="34">
        <v>714</v>
      </c>
      <c r="G62" s="3">
        <v>231</v>
      </c>
      <c r="H62" s="34">
        <f>VLOOKUP(Data[[#This Row],[Product]],products[],2,0)</f>
        <v>11.73</v>
      </c>
      <c r="I62" s="34">
        <f>Data[Units]*Data[CostperUnit]</f>
        <v>2709.63</v>
      </c>
    </row>
    <row r="63" spans="3:9" x14ac:dyDescent="0.3">
      <c r="C63" t="s">
        <v>41</v>
      </c>
      <c r="D63" t="s">
        <v>35</v>
      </c>
      <c r="E63" t="s">
        <v>27</v>
      </c>
      <c r="F63" s="34">
        <v>847</v>
      </c>
      <c r="G63" s="3">
        <v>129</v>
      </c>
      <c r="H63" s="34">
        <f>VLOOKUP(Data[[#This Row],[Product]],products[],2,0)</f>
        <v>16.73</v>
      </c>
      <c r="I63" s="34">
        <f>Data[Units]*Data[CostperUnit]</f>
        <v>2158.17</v>
      </c>
    </row>
    <row r="64" spans="3:9" x14ac:dyDescent="0.3">
      <c r="C64" t="s">
        <v>41</v>
      </c>
      <c r="D64" t="s">
        <v>36</v>
      </c>
      <c r="E64" t="s">
        <v>28</v>
      </c>
      <c r="F64" s="34">
        <v>854</v>
      </c>
      <c r="G64" s="3">
        <v>309</v>
      </c>
      <c r="H64" s="34">
        <f>VLOOKUP(Data[[#This Row],[Product]],products[],2,0)</f>
        <v>10.38</v>
      </c>
      <c r="I64" s="34">
        <f>Data[Units]*Data[CostperUnit]</f>
        <v>3207.42</v>
      </c>
    </row>
    <row r="65" spans="3:9" x14ac:dyDescent="0.3">
      <c r="C65" t="s">
        <v>41</v>
      </c>
      <c r="D65" t="s">
        <v>34</v>
      </c>
      <c r="E65" t="s">
        <v>16</v>
      </c>
      <c r="F65" s="34">
        <v>1274</v>
      </c>
      <c r="G65" s="3">
        <v>225</v>
      </c>
      <c r="H65" s="34">
        <f>VLOOKUP(Data[[#This Row],[Product]],products[],2,0)</f>
        <v>8.7899999999999991</v>
      </c>
      <c r="I65" s="34">
        <f>Data[Units]*Data[CostperUnit]</f>
        <v>1977.7499999999998</v>
      </c>
    </row>
    <row r="66" spans="3:9" x14ac:dyDescent="0.3">
      <c r="C66" t="s">
        <v>41</v>
      </c>
      <c r="D66" t="s">
        <v>34</v>
      </c>
      <c r="E66" t="s">
        <v>17</v>
      </c>
      <c r="F66" s="34">
        <v>1463</v>
      </c>
      <c r="G66" s="3">
        <v>39</v>
      </c>
      <c r="H66" s="34">
        <f>VLOOKUP(Data[[#This Row],[Product]],products[],2,0)</f>
        <v>3.11</v>
      </c>
      <c r="I66" s="34">
        <f>Data[Units]*Data[CostperUnit]</f>
        <v>121.28999999999999</v>
      </c>
    </row>
    <row r="67" spans="3:9" x14ac:dyDescent="0.3">
      <c r="C67" t="s">
        <v>41</v>
      </c>
      <c r="D67" t="s">
        <v>37</v>
      </c>
      <c r="E67" t="s">
        <v>30</v>
      </c>
      <c r="F67" s="34">
        <v>1526</v>
      </c>
      <c r="G67" s="3">
        <v>240</v>
      </c>
      <c r="H67" s="34">
        <f>VLOOKUP(Data[[#This Row],[Product]],products[],2,0)</f>
        <v>14.49</v>
      </c>
      <c r="I67" s="34">
        <f>Data[Units]*Data[CostperUnit]</f>
        <v>3477.6</v>
      </c>
    </row>
    <row r="68" spans="3:9" x14ac:dyDescent="0.3">
      <c r="C68" t="s">
        <v>41</v>
      </c>
      <c r="D68" t="s">
        <v>36</v>
      </c>
      <c r="E68" t="s">
        <v>19</v>
      </c>
      <c r="F68" s="34">
        <v>1925</v>
      </c>
      <c r="G68" s="3">
        <v>192</v>
      </c>
      <c r="H68" s="34">
        <f>VLOOKUP(Data[[#This Row],[Product]],products[],2,0)</f>
        <v>7.64</v>
      </c>
      <c r="I68" s="34">
        <f>Data[Units]*Data[CostperUnit]</f>
        <v>1466.8799999999999</v>
      </c>
    </row>
    <row r="69" spans="3:9" x14ac:dyDescent="0.3">
      <c r="C69" t="s">
        <v>41</v>
      </c>
      <c r="D69" t="s">
        <v>35</v>
      </c>
      <c r="E69" t="s">
        <v>15</v>
      </c>
      <c r="F69" s="34">
        <v>2114</v>
      </c>
      <c r="G69" s="3">
        <v>186</v>
      </c>
      <c r="H69" s="34">
        <f>VLOOKUP(Data[[#This Row],[Product]],products[],2,0)</f>
        <v>11.73</v>
      </c>
      <c r="I69" s="34">
        <f>Data[Units]*Data[CostperUnit]</f>
        <v>2181.7800000000002</v>
      </c>
    </row>
    <row r="70" spans="3:9" x14ac:dyDescent="0.3">
      <c r="C70" t="s">
        <v>41</v>
      </c>
      <c r="D70" t="s">
        <v>37</v>
      </c>
      <c r="E70" t="s">
        <v>26</v>
      </c>
      <c r="F70" s="34">
        <v>2324</v>
      </c>
      <c r="G70" s="3">
        <v>177</v>
      </c>
      <c r="H70" s="34">
        <f>VLOOKUP(Data[[#This Row],[Product]],products[],2,0)</f>
        <v>5.6</v>
      </c>
      <c r="I70" s="34">
        <f>Data[Units]*Data[CostperUnit]</f>
        <v>991.19999999999993</v>
      </c>
    </row>
    <row r="71" spans="3:9" x14ac:dyDescent="0.3">
      <c r="C71" t="s">
        <v>41</v>
      </c>
      <c r="D71" t="s">
        <v>37</v>
      </c>
      <c r="E71" t="s">
        <v>21</v>
      </c>
      <c r="F71" s="34">
        <v>2933</v>
      </c>
      <c r="G71" s="3">
        <v>9</v>
      </c>
      <c r="H71" s="34">
        <f>VLOOKUP(Data[[#This Row],[Product]],products[],2,0)</f>
        <v>9</v>
      </c>
      <c r="I71" s="34">
        <f>Data[Units]*Data[CostperUnit]</f>
        <v>81</v>
      </c>
    </row>
    <row r="72" spans="3:9" x14ac:dyDescent="0.3">
      <c r="C72" t="s">
        <v>41</v>
      </c>
      <c r="D72" t="s">
        <v>37</v>
      </c>
      <c r="E72" t="s">
        <v>20</v>
      </c>
      <c r="F72" s="34">
        <v>3388</v>
      </c>
      <c r="G72" s="3">
        <v>123</v>
      </c>
      <c r="H72" s="34">
        <f>VLOOKUP(Data[[#This Row],[Product]],products[],2,0)</f>
        <v>10.62</v>
      </c>
      <c r="I72" s="34">
        <f>Data[Units]*Data[CostperUnit]</f>
        <v>1306.26</v>
      </c>
    </row>
    <row r="73" spans="3:9" x14ac:dyDescent="0.3">
      <c r="C73" t="s">
        <v>41</v>
      </c>
      <c r="D73" t="s">
        <v>39</v>
      </c>
      <c r="E73" t="s">
        <v>14</v>
      </c>
      <c r="F73" s="34">
        <v>3976</v>
      </c>
      <c r="G73" s="3">
        <v>72</v>
      </c>
      <c r="H73" s="34">
        <f>VLOOKUP(Data[[#This Row],[Product]],products[],2,0)</f>
        <v>11.7</v>
      </c>
      <c r="I73" s="34">
        <f>Data[Units]*Data[CostperUnit]</f>
        <v>842.4</v>
      </c>
    </row>
    <row r="74" spans="3:9" x14ac:dyDescent="0.3">
      <c r="C74" t="s">
        <v>41</v>
      </c>
      <c r="D74" t="s">
        <v>35</v>
      </c>
      <c r="E74" t="s">
        <v>13</v>
      </c>
      <c r="F74" s="34">
        <v>4760</v>
      </c>
      <c r="G74" s="3">
        <v>69</v>
      </c>
      <c r="H74" s="34">
        <f>VLOOKUP(Data[[#This Row],[Product]],products[],2,0)</f>
        <v>9.33</v>
      </c>
      <c r="I74" s="34">
        <f>Data[Units]*Data[CostperUnit]</f>
        <v>643.77</v>
      </c>
    </row>
    <row r="75" spans="3:9" x14ac:dyDescent="0.3">
      <c r="C75" t="s">
        <v>41</v>
      </c>
      <c r="D75" t="s">
        <v>34</v>
      </c>
      <c r="E75" t="s">
        <v>23</v>
      </c>
      <c r="F75" s="34">
        <v>4935</v>
      </c>
      <c r="G75" s="3">
        <v>126</v>
      </c>
      <c r="H75" s="34">
        <f>VLOOKUP(Data[[#This Row],[Product]],products[],2,0)</f>
        <v>6.49</v>
      </c>
      <c r="I75" s="34">
        <f>Data[Units]*Data[CostperUnit]</f>
        <v>817.74</v>
      </c>
    </row>
    <row r="76" spans="3:9" x14ac:dyDescent="0.3">
      <c r="C76" t="s">
        <v>41</v>
      </c>
      <c r="D76" t="s">
        <v>38</v>
      </c>
      <c r="E76" t="s">
        <v>22</v>
      </c>
      <c r="F76" s="34">
        <v>5915</v>
      </c>
      <c r="G76" s="3">
        <v>3</v>
      </c>
      <c r="H76" s="34">
        <f>VLOOKUP(Data[[#This Row],[Product]],products[],2,0)</f>
        <v>9.77</v>
      </c>
      <c r="I76" s="34">
        <f>Data[Units]*Data[CostperUnit]</f>
        <v>29.31</v>
      </c>
    </row>
    <row r="77" spans="3:9" x14ac:dyDescent="0.3">
      <c r="C77" t="s">
        <v>41</v>
      </c>
      <c r="D77" t="s">
        <v>36</v>
      </c>
      <c r="E77" t="s">
        <v>30</v>
      </c>
      <c r="F77" s="34">
        <v>6118</v>
      </c>
      <c r="G77" s="3">
        <v>174</v>
      </c>
      <c r="H77" s="34">
        <f>VLOOKUP(Data[[#This Row],[Product]],products[],2,0)</f>
        <v>14.49</v>
      </c>
      <c r="I77" s="34">
        <f>Data[Units]*Data[CostperUnit]</f>
        <v>2521.2600000000002</v>
      </c>
    </row>
    <row r="78" spans="3:9" x14ac:dyDescent="0.3">
      <c r="C78" t="s">
        <v>41</v>
      </c>
      <c r="D78" t="s">
        <v>37</v>
      </c>
      <c r="E78" t="s">
        <v>24</v>
      </c>
      <c r="F78" s="34">
        <v>6398</v>
      </c>
      <c r="G78" s="3">
        <v>102</v>
      </c>
      <c r="H78" s="34">
        <f>VLOOKUP(Data[[#This Row],[Product]],products[],2,0)</f>
        <v>4.97</v>
      </c>
      <c r="I78" s="34">
        <f>Data[Units]*Data[CostperUnit]</f>
        <v>506.94</v>
      </c>
    </row>
    <row r="79" spans="3:9" x14ac:dyDescent="0.3">
      <c r="C79" t="s">
        <v>41</v>
      </c>
      <c r="D79" t="s">
        <v>35</v>
      </c>
      <c r="E79" t="s">
        <v>28</v>
      </c>
      <c r="F79" s="34">
        <v>7455</v>
      </c>
      <c r="G79" s="3">
        <v>216</v>
      </c>
      <c r="H79" s="34">
        <f>VLOOKUP(Data[[#This Row],[Product]],products[],2,0)</f>
        <v>10.38</v>
      </c>
      <c r="I79" s="34">
        <f>Data[Units]*Data[CostperUnit]</f>
        <v>2242.0800000000004</v>
      </c>
    </row>
    <row r="80" spans="3:9" x14ac:dyDescent="0.3">
      <c r="C80" t="s">
        <v>41</v>
      </c>
      <c r="D80" t="s">
        <v>34</v>
      </c>
      <c r="E80" t="s">
        <v>33</v>
      </c>
      <c r="F80" s="34">
        <v>7847</v>
      </c>
      <c r="G80" s="3">
        <v>174</v>
      </c>
      <c r="H80" s="34">
        <f>VLOOKUP(Data[[#This Row],[Product]],products[],2,0)</f>
        <v>12.37</v>
      </c>
      <c r="I80" s="34">
        <f>Data[Units]*Data[CostperUnit]</f>
        <v>2152.3799999999997</v>
      </c>
    </row>
    <row r="81" spans="3:9" x14ac:dyDescent="0.3">
      <c r="C81" t="s">
        <v>41</v>
      </c>
      <c r="D81" t="s">
        <v>36</v>
      </c>
      <c r="E81" t="s">
        <v>18</v>
      </c>
      <c r="F81" s="34">
        <v>9632</v>
      </c>
      <c r="G81" s="3">
        <v>288</v>
      </c>
      <c r="H81" s="34">
        <f>VLOOKUP(Data[[#This Row],[Product]],products[],2,0)</f>
        <v>6.47</v>
      </c>
      <c r="I81" s="34">
        <f>Data[Units]*Data[CostperUnit]</f>
        <v>1863.36</v>
      </c>
    </row>
    <row r="82" spans="3:9" x14ac:dyDescent="0.3">
      <c r="C82" t="s">
        <v>41</v>
      </c>
      <c r="D82" t="s">
        <v>36</v>
      </c>
      <c r="E82" t="s">
        <v>32</v>
      </c>
      <c r="F82" s="34">
        <v>10304</v>
      </c>
      <c r="G82" s="3">
        <v>84</v>
      </c>
      <c r="H82" s="34">
        <f>VLOOKUP(Data[[#This Row],[Product]],products[],2,0)</f>
        <v>8.65</v>
      </c>
      <c r="I82" s="34">
        <f>Data[Units]*Data[CostperUnit]</f>
        <v>726.6</v>
      </c>
    </row>
    <row r="83" spans="3:9" x14ac:dyDescent="0.3">
      <c r="C83" t="s">
        <v>41</v>
      </c>
      <c r="D83" t="s">
        <v>36</v>
      </c>
      <c r="E83" t="s">
        <v>13</v>
      </c>
      <c r="F83" s="34">
        <v>10311</v>
      </c>
      <c r="G83" s="3">
        <v>231</v>
      </c>
      <c r="H83" s="34">
        <f>VLOOKUP(Data[[#This Row],[Product]],products[],2,0)</f>
        <v>9.33</v>
      </c>
      <c r="I83" s="34">
        <f>Data[Units]*Data[CostperUnit]</f>
        <v>2155.23</v>
      </c>
    </row>
    <row r="84" spans="3:9" x14ac:dyDescent="0.3">
      <c r="C84" t="s">
        <v>7</v>
      </c>
      <c r="D84" t="s">
        <v>36</v>
      </c>
      <c r="E84" t="s">
        <v>32</v>
      </c>
      <c r="F84" s="34">
        <v>280</v>
      </c>
      <c r="G84" s="3">
        <v>87</v>
      </c>
      <c r="H84" s="34">
        <f>VLOOKUP(Data[[#This Row],[Product]],products[],2,0)</f>
        <v>8.65</v>
      </c>
      <c r="I84" s="34">
        <f>Data[Units]*Data[CostperUnit]</f>
        <v>752.55000000000007</v>
      </c>
    </row>
    <row r="85" spans="3:9" x14ac:dyDescent="0.3">
      <c r="C85" t="s">
        <v>7</v>
      </c>
      <c r="D85" t="s">
        <v>39</v>
      </c>
      <c r="E85" t="s">
        <v>27</v>
      </c>
      <c r="F85" s="34">
        <v>966</v>
      </c>
      <c r="G85" s="3">
        <v>198</v>
      </c>
      <c r="H85" s="34">
        <f>VLOOKUP(Data[[#This Row],[Product]],products[],2,0)</f>
        <v>16.73</v>
      </c>
      <c r="I85" s="34">
        <f>Data[Units]*Data[CostperUnit]</f>
        <v>3312.54</v>
      </c>
    </row>
    <row r="86" spans="3:9" x14ac:dyDescent="0.3">
      <c r="C86" t="s">
        <v>7</v>
      </c>
      <c r="D86" t="s">
        <v>38</v>
      </c>
      <c r="E86" t="s">
        <v>14</v>
      </c>
      <c r="F86" s="34">
        <v>1281</v>
      </c>
      <c r="G86" s="3">
        <v>75</v>
      </c>
      <c r="H86" s="34">
        <f>VLOOKUP(Data[[#This Row],[Product]],products[],2,0)</f>
        <v>11.7</v>
      </c>
      <c r="I86" s="34">
        <f>Data[Units]*Data[CostperUnit]</f>
        <v>877.5</v>
      </c>
    </row>
    <row r="87" spans="3:9" x14ac:dyDescent="0.3">
      <c r="C87" t="s">
        <v>7</v>
      </c>
      <c r="D87" t="s">
        <v>34</v>
      </c>
      <c r="E87" t="s">
        <v>25</v>
      </c>
      <c r="F87" s="34">
        <v>1568</v>
      </c>
      <c r="G87" s="3">
        <v>96</v>
      </c>
      <c r="H87" s="34">
        <f>VLOOKUP(Data[[#This Row],[Product]],products[],2,0)</f>
        <v>13.15</v>
      </c>
      <c r="I87" s="34">
        <f>Data[Units]*Data[CostperUnit]</f>
        <v>1262.4000000000001</v>
      </c>
    </row>
    <row r="88" spans="3:9" x14ac:dyDescent="0.3">
      <c r="C88" t="s">
        <v>7</v>
      </c>
      <c r="D88" t="s">
        <v>38</v>
      </c>
      <c r="E88" t="s">
        <v>18</v>
      </c>
      <c r="F88" s="34">
        <v>1778</v>
      </c>
      <c r="G88" s="3">
        <v>270</v>
      </c>
      <c r="H88" s="34">
        <f>VLOOKUP(Data[[#This Row],[Product]],products[],2,0)</f>
        <v>6.47</v>
      </c>
      <c r="I88" s="34">
        <f>Data[Units]*Data[CostperUnit]</f>
        <v>1746.8999999999999</v>
      </c>
    </row>
    <row r="89" spans="3:9" x14ac:dyDescent="0.3">
      <c r="C89" t="s">
        <v>7</v>
      </c>
      <c r="D89" t="s">
        <v>34</v>
      </c>
      <c r="E89" t="s">
        <v>14</v>
      </c>
      <c r="F89" s="34">
        <v>1932</v>
      </c>
      <c r="G89" s="3">
        <v>369</v>
      </c>
      <c r="H89" s="34">
        <f>VLOOKUP(Data[[#This Row],[Product]],products[],2,0)</f>
        <v>11.7</v>
      </c>
      <c r="I89" s="34">
        <f>Data[Units]*Data[CostperUnit]</f>
        <v>4317.3</v>
      </c>
    </row>
    <row r="90" spans="3:9" x14ac:dyDescent="0.3">
      <c r="C90" t="s">
        <v>7</v>
      </c>
      <c r="D90" t="s">
        <v>35</v>
      </c>
      <c r="E90" t="s">
        <v>16</v>
      </c>
      <c r="F90" s="34">
        <v>2135</v>
      </c>
      <c r="G90" s="3">
        <v>27</v>
      </c>
      <c r="H90" s="34">
        <f>VLOOKUP(Data[[#This Row],[Product]],products[],2,0)</f>
        <v>8.7899999999999991</v>
      </c>
      <c r="I90" s="34">
        <f>Data[Units]*Data[CostperUnit]</f>
        <v>237.32999999999998</v>
      </c>
    </row>
    <row r="91" spans="3:9" x14ac:dyDescent="0.3">
      <c r="C91" t="s">
        <v>7</v>
      </c>
      <c r="D91" t="s">
        <v>36</v>
      </c>
      <c r="E91" t="s">
        <v>31</v>
      </c>
      <c r="F91" s="34">
        <v>2149</v>
      </c>
      <c r="G91" s="3">
        <v>117</v>
      </c>
      <c r="H91" s="34">
        <f>VLOOKUP(Data[[#This Row],[Product]],products[],2,0)</f>
        <v>5.79</v>
      </c>
      <c r="I91" s="34">
        <f>Data[Units]*Data[CostperUnit]</f>
        <v>677.43</v>
      </c>
    </row>
    <row r="92" spans="3:9" x14ac:dyDescent="0.3">
      <c r="C92" t="s">
        <v>7</v>
      </c>
      <c r="D92" t="s">
        <v>34</v>
      </c>
      <c r="E92" t="s">
        <v>20</v>
      </c>
      <c r="F92" s="34">
        <v>2205</v>
      </c>
      <c r="G92" s="3">
        <v>138</v>
      </c>
      <c r="H92" s="34">
        <f>VLOOKUP(Data[[#This Row],[Product]],products[],2,0)</f>
        <v>10.62</v>
      </c>
      <c r="I92" s="34">
        <f>Data[Units]*Data[CostperUnit]</f>
        <v>1465.56</v>
      </c>
    </row>
    <row r="93" spans="3:9" x14ac:dyDescent="0.3">
      <c r="C93" t="s">
        <v>7</v>
      </c>
      <c r="D93" t="s">
        <v>34</v>
      </c>
      <c r="E93" t="s">
        <v>33</v>
      </c>
      <c r="F93" s="34">
        <v>2226</v>
      </c>
      <c r="G93" s="3">
        <v>48</v>
      </c>
      <c r="H93" s="34">
        <f>VLOOKUP(Data[[#This Row],[Product]],products[],2,0)</f>
        <v>12.37</v>
      </c>
      <c r="I93" s="34">
        <f>Data[Units]*Data[CostperUnit]</f>
        <v>593.76</v>
      </c>
    </row>
    <row r="94" spans="3:9" x14ac:dyDescent="0.3">
      <c r="C94" t="s">
        <v>7</v>
      </c>
      <c r="D94" t="s">
        <v>35</v>
      </c>
      <c r="E94" t="s">
        <v>27</v>
      </c>
      <c r="F94" s="34">
        <v>2478</v>
      </c>
      <c r="G94" s="3">
        <v>21</v>
      </c>
      <c r="H94" s="34">
        <f>VLOOKUP(Data[[#This Row],[Product]],products[],2,0)</f>
        <v>16.73</v>
      </c>
      <c r="I94" s="34">
        <f>Data[Units]*Data[CostperUnit]</f>
        <v>351.33</v>
      </c>
    </row>
    <row r="95" spans="3:9" x14ac:dyDescent="0.3">
      <c r="C95" t="s">
        <v>7</v>
      </c>
      <c r="D95" t="s">
        <v>36</v>
      </c>
      <c r="E95" t="s">
        <v>18</v>
      </c>
      <c r="F95" s="34">
        <v>2646</v>
      </c>
      <c r="G95" s="3">
        <v>177</v>
      </c>
      <c r="H95" s="34">
        <f>VLOOKUP(Data[[#This Row],[Product]],products[],2,0)</f>
        <v>6.47</v>
      </c>
      <c r="I95" s="34">
        <f>Data[Units]*Data[CostperUnit]</f>
        <v>1145.19</v>
      </c>
    </row>
    <row r="96" spans="3:9" x14ac:dyDescent="0.3">
      <c r="C96" t="s">
        <v>7</v>
      </c>
      <c r="D96" t="s">
        <v>35</v>
      </c>
      <c r="E96" t="s">
        <v>24</v>
      </c>
      <c r="F96" s="34">
        <v>2793</v>
      </c>
      <c r="G96" s="3">
        <v>114</v>
      </c>
      <c r="H96" s="34">
        <f>VLOOKUP(Data[[#This Row],[Product]],products[],2,0)</f>
        <v>4.97</v>
      </c>
      <c r="I96" s="34">
        <f>Data[Units]*Data[CostperUnit]</f>
        <v>566.57999999999993</v>
      </c>
    </row>
    <row r="97" spans="3:9" x14ac:dyDescent="0.3">
      <c r="C97" t="s">
        <v>7</v>
      </c>
      <c r="D97" t="s">
        <v>36</v>
      </c>
      <c r="E97" t="s">
        <v>19</v>
      </c>
      <c r="F97" s="34">
        <v>2870</v>
      </c>
      <c r="G97" s="3">
        <v>300</v>
      </c>
      <c r="H97" s="34">
        <f>VLOOKUP(Data[[#This Row],[Product]],products[],2,0)</f>
        <v>7.64</v>
      </c>
      <c r="I97" s="34">
        <f>Data[Units]*Data[CostperUnit]</f>
        <v>2292</v>
      </c>
    </row>
    <row r="98" spans="3:9" x14ac:dyDescent="0.3">
      <c r="C98" t="s">
        <v>7</v>
      </c>
      <c r="D98" t="s">
        <v>34</v>
      </c>
      <c r="E98" t="s">
        <v>32</v>
      </c>
      <c r="F98" s="34">
        <v>3262</v>
      </c>
      <c r="G98" s="3">
        <v>75</v>
      </c>
      <c r="H98" s="34">
        <f>VLOOKUP(Data[[#This Row],[Product]],products[],2,0)</f>
        <v>8.65</v>
      </c>
      <c r="I98" s="34">
        <f>Data[Units]*Data[CostperUnit]</f>
        <v>648.75</v>
      </c>
    </row>
    <row r="99" spans="3:9" x14ac:dyDescent="0.3">
      <c r="C99" t="s">
        <v>7</v>
      </c>
      <c r="D99" t="s">
        <v>34</v>
      </c>
      <c r="E99" t="s">
        <v>15</v>
      </c>
      <c r="F99" s="34">
        <v>3829</v>
      </c>
      <c r="G99" s="3">
        <v>24</v>
      </c>
      <c r="H99" s="34">
        <f>VLOOKUP(Data[[#This Row],[Product]],products[],2,0)</f>
        <v>11.73</v>
      </c>
      <c r="I99" s="34">
        <f>Data[Units]*Data[CostperUnit]</f>
        <v>281.52</v>
      </c>
    </row>
    <row r="100" spans="3:9" x14ac:dyDescent="0.3">
      <c r="C100" t="s">
        <v>7</v>
      </c>
      <c r="D100" t="s">
        <v>39</v>
      </c>
      <c r="E100" t="s">
        <v>17</v>
      </c>
      <c r="F100" s="34">
        <v>4438</v>
      </c>
      <c r="G100" s="3">
        <v>246</v>
      </c>
      <c r="H100" s="34">
        <f>VLOOKUP(Data[[#This Row],[Product]],products[],2,0)</f>
        <v>3.11</v>
      </c>
      <c r="I100" s="34">
        <f>Data[Units]*Data[CostperUnit]</f>
        <v>765.06</v>
      </c>
    </row>
    <row r="101" spans="3:9" x14ac:dyDescent="0.3">
      <c r="C101" t="s">
        <v>7</v>
      </c>
      <c r="D101" t="s">
        <v>37</v>
      </c>
      <c r="E101" t="s">
        <v>17</v>
      </c>
      <c r="F101" s="34">
        <v>4487</v>
      </c>
      <c r="G101" s="3">
        <v>111</v>
      </c>
      <c r="H101" s="34">
        <f>VLOOKUP(Data[[#This Row],[Product]],products[],2,0)</f>
        <v>3.11</v>
      </c>
      <c r="I101" s="34">
        <f>Data[Units]*Data[CostperUnit]</f>
        <v>345.21</v>
      </c>
    </row>
    <row r="102" spans="3:9" x14ac:dyDescent="0.3">
      <c r="C102" t="s">
        <v>7</v>
      </c>
      <c r="D102" t="s">
        <v>37</v>
      </c>
      <c r="E102" t="s">
        <v>16</v>
      </c>
      <c r="F102" s="34">
        <v>4487</v>
      </c>
      <c r="G102" s="3">
        <v>333</v>
      </c>
      <c r="H102" s="34">
        <f>VLOOKUP(Data[[#This Row],[Product]],products[],2,0)</f>
        <v>8.7899999999999991</v>
      </c>
      <c r="I102" s="34">
        <f>Data[Units]*Data[CostperUnit]</f>
        <v>2927.0699999999997</v>
      </c>
    </row>
    <row r="103" spans="3:9" x14ac:dyDescent="0.3">
      <c r="C103" t="s">
        <v>7</v>
      </c>
      <c r="D103" t="s">
        <v>35</v>
      </c>
      <c r="E103" t="s">
        <v>19</v>
      </c>
      <c r="F103" s="34">
        <v>4585</v>
      </c>
      <c r="G103" s="3">
        <v>240</v>
      </c>
      <c r="H103" s="34">
        <f>VLOOKUP(Data[[#This Row],[Product]],products[],2,0)</f>
        <v>7.64</v>
      </c>
      <c r="I103" s="34">
        <f>Data[Units]*Data[CostperUnit]</f>
        <v>1833.6</v>
      </c>
    </row>
    <row r="104" spans="3:9" x14ac:dyDescent="0.3">
      <c r="C104" t="s">
        <v>7</v>
      </c>
      <c r="D104" t="s">
        <v>35</v>
      </c>
      <c r="E104" t="s">
        <v>14</v>
      </c>
      <c r="F104" s="34">
        <v>4606</v>
      </c>
      <c r="G104" s="3">
        <v>63</v>
      </c>
      <c r="H104" s="34">
        <f>VLOOKUP(Data[[#This Row],[Product]],products[],2,0)</f>
        <v>11.7</v>
      </c>
      <c r="I104" s="34">
        <f>Data[Units]*Data[CostperUnit]</f>
        <v>737.09999999999991</v>
      </c>
    </row>
    <row r="105" spans="3:9" x14ac:dyDescent="0.3">
      <c r="C105" t="s">
        <v>7</v>
      </c>
      <c r="D105" t="s">
        <v>35</v>
      </c>
      <c r="E105" t="s">
        <v>28</v>
      </c>
      <c r="F105" s="34">
        <v>5194</v>
      </c>
      <c r="G105" s="3">
        <v>288</v>
      </c>
      <c r="H105" s="34">
        <f>VLOOKUP(Data[[#This Row],[Product]],products[],2,0)</f>
        <v>10.38</v>
      </c>
      <c r="I105" s="34">
        <f>Data[Units]*Data[CostperUnit]</f>
        <v>2989.44</v>
      </c>
    </row>
    <row r="106" spans="3:9" x14ac:dyDescent="0.3">
      <c r="C106" t="s">
        <v>7</v>
      </c>
      <c r="D106" t="s">
        <v>37</v>
      </c>
      <c r="E106" t="s">
        <v>26</v>
      </c>
      <c r="F106" s="34">
        <v>5306</v>
      </c>
      <c r="G106" s="3">
        <v>0</v>
      </c>
      <c r="H106" s="34">
        <f>VLOOKUP(Data[[#This Row],[Product]],products[],2,0)</f>
        <v>5.6</v>
      </c>
      <c r="I106" s="34">
        <f>Data[Units]*Data[CostperUnit]</f>
        <v>0</v>
      </c>
    </row>
    <row r="107" spans="3:9" x14ac:dyDescent="0.3">
      <c r="C107" t="s">
        <v>7</v>
      </c>
      <c r="D107" t="s">
        <v>36</v>
      </c>
      <c r="E107" t="s">
        <v>29</v>
      </c>
      <c r="F107" s="34">
        <v>5551</v>
      </c>
      <c r="G107" s="3">
        <v>252</v>
      </c>
      <c r="H107" s="34">
        <f>VLOOKUP(Data[[#This Row],[Product]],products[],2,0)</f>
        <v>7.16</v>
      </c>
      <c r="I107" s="34">
        <f>Data[Units]*Data[CostperUnit]</f>
        <v>1804.32</v>
      </c>
    </row>
    <row r="108" spans="3:9" x14ac:dyDescent="0.3">
      <c r="C108" t="s">
        <v>7</v>
      </c>
      <c r="D108" t="s">
        <v>38</v>
      </c>
      <c r="E108" t="s">
        <v>28</v>
      </c>
      <c r="F108" s="34">
        <v>5677</v>
      </c>
      <c r="G108" s="3">
        <v>258</v>
      </c>
      <c r="H108" s="34">
        <f>VLOOKUP(Data[[#This Row],[Product]],products[],2,0)</f>
        <v>10.38</v>
      </c>
      <c r="I108" s="34">
        <f>Data[Units]*Data[CostperUnit]</f>
        <v>2678.0400000000004</v>
      </c>
    </row>
    <row r="109" spans="3:9" x14ac:dyDescent="0.3">
      <c r="C109" t="s">
        <v>7</v>
      </c>
      <c r="D109" t="s">
        <v>37</v>
      </c>
      <c r="E109" t="s">
        <v>33</v>
      </c>
      <c r="F109" s="34">
        <v>6391</v>
      </c>
      <c r="G109" s="3">
        <v>48</v>
      </c>
      <c r="H109" s="34">
        <f>VLOOKUP(Data[[#This Row],[Product]],products[],2,0)</f>
        <v>12.37</v>
      </c>
      <c r="I109" s="34">
        <f>Data[Units]*Data[CostperUnit]</f>
        <v>593.76</v>
      </c>
    </row>
    <row r="110" spans="3:9" x14ac:dyDescent="0.3">
      <c r="C110" t="s">
        <v>7</v>
      </c>
      <c r="D110" t="s">
        <v>37</v>
      </c>
      <c r="E110" t="s">
        <v>30</v>
      </c>
      <c r="F110" s="34">
        <v>6454</v>
      </c>
      <c r="G110" s="3">
        <v>54</v>
      </c>
      <c r="H110" s="34">
        <f>VLOOKUP(Data[[#This Row],[Product]],products[],2,0)</f>
        <v>14.49</v>
      </c>
      <c r="I110" s="34">
        <f>Data[Units]*Data[CostperUnit]</f>
        <v>782.46</v>
      </c>
    </row>
    <row r="111" spans="3:9" x14ac:dyDescent="0.3">
      <c r="C111" t="s">
        <v>7</v>
      </c>
      <c r="D111" t="s">
        <v>37</v>
      </c>
      <c r="E111" t="s">
        <v>14</v>
      </c>
      <c r="F111" s="34">
        <v>6608</v>
      </c>
      <c r="G111" s="3">
        <v>225</v>
      </c>
      <c r="H111" s="34">
        <f>VLOOKUP(Data[[#This Row],[Product]],products[],2,0)</f>
        <v>11.7</v>
      </c>
      <c r="I111" s="34">
        <f>Data[Units]*Data[CostperUnit]</f>
        <v>2632.5</v>
      </c>
    </row>
    <row r="112" spans="3:9" x14ac:dyDescent="0.3">
      <c r="C112" t="s">
        <v>7</v>
      </c>
      <c r="D112" t="s">
        <v>35</v>
      </c>
      <c r="E112" t="s">
        <v>30</v>
      </c>
      <c r="F112" s="34">
        <v>6755</v>
      </c>
      <c r="G112" s="3">
        <v>252</v>
      </c>
      <c r="H112" s="34">
        <f>VLOOKUP(Data[[#This Row],[Product]],products[],2,0)</f>
        <v>14.49</v>
      </c>
      <c r="I112" s="34">
        <f>Data[Units]*Data[CostperUnit]</f>
        <v>3651.48</v>
      </c>
    </row>
    <row r="113" spans="3:9" x14ac:dyDescent="0.3">
      <c r="C113" t="s">
        <v>7</v>
      </c>
      <c r="D113" t="s">
        <v>34</v>
      </c>
      <c r="E113" t="s">
        <v>17</v>
      </c>
      <c r="F113" s="34">
        <v>7777</v>
      </c>
      <c r="G113" s="3">
        <v>39</v>
      </c>
      <c r="H113" s="34">
        <f>VLOOKUP(Data[[#This Row],[Product]],products[],2,0)</f>
        <v>3.11</v>
      </c>
      <c r="I113" s="34">
        <f>Data[Units]*Data[CostperUnit]</f>
        <v>121.28999999999999</v>
      </c>
    </row>
    <row r="114" spans="3:9" x14ac:dyDescent="0.3">
      <c r="C114" t="s">
        <v>7</v>
      </c>
      <c r="D114" t="s">
        <v>36</v>
      </c>
      <c r="E114" t="s">
        <v>22</v>
      </c>
      <c r="F114" s="34">
        <v>8435</v>
      </c>
      <c r="G114" s="3">
        <v>42</v>
      </c>
      <c r="H114" s="34">
        <f>VLOOKUP(Data[[#This Row],[Product]],products[],2,0)</f>
        <v>9.77</v>
      </c>
      <c r="I114" s="34">
        <f>Data[Units]*Data[CostperUnit]</f>
        <v>410.34</v>
      </c>
    </row>
    <row r="115" spans="3:9" x14ac:dyDescent="0.3">
      <c r="C115" t="s">
        <v>7</v>
      </c>
      <c r="D115" t="s">
        <v>34</v>
      </c>
      <c r="E115" t="s">
        <v>24</v>
      </c>
      <c r="F115" s="34">
        <v>8862</v>
      </c>
      <c r="G115" s="3">
        <v>189</v>
      </c>
      <c r="H115" s="34">
        <f>VLOOKUP(Data[[#This Row],[Product]],products[],2,0)</f>
        <v>4.97</v>
      </c>
      <c r="I115" s="34">
        <f>Data[Units]*Data[CostperUnit]</f>
        <v>939.32999999999993</v>
      </c>
    </row>
    <row r="116" spans="3:9" x14ac:dyDescent="0.3">
      <c r="C116" t="s">
        <v>7</v>
      </c>
      <c r="D116" t="s">
        <v>37</v>
      </c>
      <c r="E116" t="s">
        <v>22</v>
      </c>
      <c r="F116" s="34">
        <v>9835</v>
      </c>
      <c r="G116" s="3">
        <v>207</v>
      </c>
      <c r="H116" s="34">
        <f>VLOOKUP(Data[[#This Row],[Product]],products[],2,0)</f>
        <v>9.77</v>
      </c>
      <c r="I116" s="34">
        <f>Data[Units]*Data[CostperUnit]</f>
        <v>2022.3899999999999</v>
      </c>
    </row>
    <row r="117" spans="3:9" x14ac:dyDescent="0.3">
      <c r="C117" t="s">
        <v>7</v>
      </c>
      <c r="D117" t="s">
        <v>38</v>
      </c>
      <c r="E117" t="s">
        <v>30</v>
      </c>
      <c r="F117" s="34">
        <v>10129</v>
      </c>
      <c r="G117" s="3">
        <v>312</v>
      </c>
      <c r="H117" s="34">
        <f>VLOOKUP(Data[[#This Row],[Product]],products[],2,0)</f>
        <v>14.49</v>
      </c>
      <c r="I117" s="34">
        <f>Data[Units]*Data[CostperUnit]</f>
        <v>4520.88</v>
      </c>
    </row>
    <row r="118" spans="3:9" x14ac:dyDescent="0.3">
      <c r="C118" t="s">
        <v>6</v>
      </c>
      <c r="D118" t="s">
        <v>38</v>
      </c>
      <c r="E118" t="s">
        <v>25</v>
      </c>
      <c r="F118" s="34">
        <v>469</v>
      </c>
      <c r="G118" s="3">
        <v>75</v>
      </c>
      <c r="H118" s="34">
        <f>VLOOKUP(Data[[#This Row],[Product]],products[],2,0)</f>
        <v>13.15</v>
      </c>
      <c r="I118" s="34">
        <f>Data[Units]*Data[CostperUnit]</f>
        <v>986.25</v>
      </c>
    </row>
    <row r="119" spans="3:9" x14ac:dyDescent="0.3">
      <c r="C119" t="s">
        <v>6</v>
      </c>
      <c r="D119" t="s">
        <v>36</v>
      </c>
      <c r="E119" t="s">
        <v>21</v>
      </c>
      <c r="F119" s="34">
        <v>497</v>
      </c>
      <c r="G119" s="3">
        <v>63</v>
      </c>
      <c r="H119" s="34">
        <f>VLOOKUP(Data[[#This Row],[Product]],products[],2,0)</f>
        <v>9</v>
      </c>
      <c r="I119" s="34">
        <f>Data[Units]*Data[CostperUnit]</f>
        <v>567</v>
      </c>
    </row>
    <row r="120" spans="3:9" x14ac:dyDescent="0.3">
      <c r="C120" t="s">
        <v>6</v>
      </c>
      <c r="D120" t="s">
        <v>34</v>
      </c>
      <c r="E120" t="s">
        <v>4</v>
      </c>
      <c r="F120" s="34">
        <v>525</v>
      </c>
      <c r="G120" s="3">
        <v>48</v>
      </c>
      <c r="H120" s="34">
        <f>VLOOKUP(Data[[#This Row],[Product]],products[],2,0)</f>
        <v>11.88</v>
      </c>
      <c r="I120" s="34">
        <f>Data[Units]*Data[CostperUnit]</f>
        <v>570.24</v>
      </c>
    </row>
    <row r="121" spans="3:9" x14ac:dyDescent="0.3">
      <c r="C121" t="s">
        <v>6</v>
      </c>
      <c r="D121" t="s">
        <v>37</v>
      </c>
      <c r="E121" t="s">
        <v>30</v>
      </c>
      <c r="F121" s="34">
        <v>560</v>
      </c>
      <c r="G121" s="3">
        <v>81</v>
      </c>
      <c r="H121" s="34">
        <f>VLOOKUP(Data[[#This Row],[Product]],products[],2,0)</f>
        <v>14.49</v>
      </c>
      <c r="I121" s="34">
        <f>Data[Units]*Data[CostperUnit]</f>
        <v>1173.69</v>
      </c>
    </row>
    <row r="122" spans="3:9" x14ac:dyDescent="0.3">
      <c r="C122" t="s">
        <v>6</v>
      </c>
      <c r="D122" t="s">
        <v>38</v>
      </c>
      <c r="E122" t="s">
        <v>16</v>
      </c>
      <c r="F122" s="34">
        <v>938</v>
      </c>
      <c r="G122" s="3">
        <v>6</v>
      </c>
      <c r="H122" s="34">
        <f>VLOOKUP(Data[[#This Row],[Product]],products[],2,0)</f>
        <v>8.7899999999999991</v>
      </c>
      <c r="I122" s="34">
        <f>Data[Units]*Data[CostperUnit]</f>
        <v>52.739999999999995</v>
      </c>
    </row>
    <row r="123" spans="3:9" x14ac:dyDescent="0.3">
      <c r="C123" t="s">
        <v>6</v>
      </c>
      <c r="D123" t="s">
        <v>38</v>
      </c>
      <c r="E123" t="s">
        <v>33</v>
      </c>
      <c r="F123" s="34">
        <v>959</v>
      </c>
      <c r="G123" s="3">
        <v>135</v>
      </c>
      <c r="H123" s="34">
        <f>VLOOKUP(Data[[#This Row],[Product]],products[],2,0)</f>
        <v>12.37</v>
      </c>
      <c r="I123" s="34">
        <f>Data[Units]*Data[CostperUnit]</f>
        <v>1669.9499999999998</v>
      </c>
    </row>
    <row r="124" spans="3:9" x14ac:dyDescent="0.3">
      <c r="C124" t="s">
        <v>6</v>
      </c>
      <c r="D124" t="s">
        <v>35</v>
      </c>
      <c r="E124" t="s">
        <v>20</v>
      </c>
      <c r="F124" s="34">
        <v>1071</v>
      </c>
      <c r="G124" s="3">
        <v>270</v>
      </c>
      <c r="H124" s="34">
        <f>VLOOKUP(Data[[#This Row],[Product]],products[],2,0)</f>
        <v>10.62</v>
      </c>
      <c r="I124" s="34">
        <f>Data[Units]*Data[CostperUnit]</f>
        <v>2867.3999999999996</v>
      </c>
    </row>
    <row r="125" spans="3:9" x14ac:dyDescent="0.3">
      <c r="C125" t="s">
        <v>6</v>
      </c>
      <c r="D125" t="s">
        <v>38</v>
      </c>
      <c r="E125" t="s">
        <v>27</v>
      </c>
      <c r="F125" s="34">
        <v>1134</v>
      </c>
      <c r="G125" s="3">
        <v>282</v>
      </c>
      <c r="H125" s="34">
        <f>VLOOKUP(Data[[#This Row],[Product]],products[],2,0)</f>
        <v>16.73</v>
      </c>
      <c r="I125" s="34">
        <f>Data[Units]*Data[CostperUnit]</f>
        <v>4717.8599999999997</v>
      </c>
    </row>
    <row r="126" spans="3:9" x14ac:dyDescent="0.3">
      <c r="C126" t="s">
        <v>6</v>
      </c>
      <c r="D126" t="s">
        <v>35</v>
      </c>
      <c r="E126" t="s">
        <v>4</v>
      </c>
      <c r="F126" s="34">
        <v>1302</v>
      </c>
      <c r="G126" s="3">
        <v>402</v>
      </c>
      <c r="H126" s="34">
        <f>VLOOKUP(Data[[#This Row],[Product]],products[],2,0)</f>
        <v>11.88</v>
      </c>
      <c r="I126" s="34">
        <f>Data[Units]*Data[CostperUnit]</f>
        <v>4775.76</v>
      </c>
    </row>
    <row r="127" spans="3:9" x14ac:dyDescent="0.3">
      <c r="C127" t="s">
        <v>6</v>
      </c>
      <c r="D127" t="s">
        <v>36</v>
      </c>
      <c r="E127" t="s">
        <v>29</v>
      </c>
      <c r="F127" s="34">
        <v>1400</v>
      </c>
      <c r="G127" s="3">
        <v>135</v>
      </c>
      <c r="H127" s="34">
        <f>VLOOKUP(Data[[#This Row],[Product]],products[],2,0)</f>
        <v>7.16</v>
      </c>
      <c r="I127" s="34">
        <f>Data[Units]*Data[CostperUnit]</f>
        <v>966.6</v>
      </c>
    </row>
    <row r="128" spans="3:9" x14ac:dyDescent="0.3">
      <c r="C128" t="s">
        <v>6</v>
      </c>
      <c r="D128" t="s">
        <v>34</v>
      </c>
      <c r="E128" t="s">
        <v>15</v>
      </c>
      <c r="F128" s="34">
        <v>1442</v>
      </c>
      <c r="G128" s="3">
        <v>15</v>
      </c>
      <c r="H128" s="34">
        <f>VLOOKUP(Data[[#This Row],[Product]],products[],2,0)</f>
        <v>11.73</v>
      </c>
      <c r="I128" s="34">
        <f>Data[Units]*Data[CostperUnit]</f>
        <v>175.95000000000002</v>
      </c>
    </row>
    <row r="129" spans="3:9" x14ac:dyDescent="0.3">
      <c r="C129" t="s">
        <v>6</v>
      </c>
      <c r="D129" t="s">
        <v>37</v>
      </c>
      <c r="E129" t="s">
        <v>18</v>
      </c>
      <c r="F129" s="34">
        <v>1505</v>
      </c>
      <c r="G129" s="3">
        <v>102</v>
      </c>
      <c r="H129" s="34">
        <f>VLOOKUP(Data[[#This Row],[Product]],products[],2,0)</f>
        <v>6.47</v>
      </c>
      <c r="I129" s="34">
        <f>Data[Units]*Data[CostperUnit]</f>
        <v>659.93999999999994</v>
      </c>
    </row>
    <row r="130" spans="3:9" x14ac:dyDescent="0.3">
      <c r="C130" t="s">
        <v>6</v>
      </c>
      <c r="D130" t="s">
        <v>39</v>
      </c>
      <c r="E130" t="s">
        <v>30</v>
      </c>
      <c r="F130" s="34">
        <v>1638</v>
      </c>
      <c r="G130" s="3">
        <v>63</v>
      </c>
      <c r="H130" s="34">
        <f>VLOOKUP(Data[[#This Row],[Product]],products[],2,0)</f>
        <v>14.49</v>
      </c>
      <c r="I130" s="34">
        <f>Data[Units]*Data[CostperUnit]</f>
        <v>912.87</v>
      </c>
    </row>
    <row r="131" spans="3:9" x14ac:dyDescent="0.3">
      <c r="C131" t="s">
        <v>6</v>
      </c>
      <c r="D131" t="s">
        <v>37</v>
      </c>
      <c r="E131" t="s">
        <v>16</v>
      </c>
      <c r="F131" s="34">
        <v>1904</v>
      </c>
      <c r="G131" s="3">
        <v>405</v>
      </c>
      <c r="H131" s="34">
        <f>VLOOKUP(Data[[#This Row],[Product]],products[],2,0)</f>
        <v>8.7899999999999991</v>
      </c>
      <c r="I131" s="34">
        <f>Data[Units]*Data[CostperUnit]</f>
        <v>3559.95</v>
      </c>
    </row>
    <row r="132" spans="3:9" x14ac:dyDescent="0.3">
      <c r="C132" t="s">
        <v>6</v>
      </c>
      <c r="D132" t="s">
        <v>39</v>
      </c>
      <c r="E132" t="s">
        <v>25</v>
      </c>
      <c r="F132" s="34">
        <v>2100</v>
      </c>
      <c r="G132" s="3">
        <v>414</v>
      </c>
      <c r="H132" s="34">
        <f>VLOOKUP(Data[[#This Row],[Product]],products[],2,0)</f>
        <v>13.15</v>
      </c>
      <c r="I132" s="34">
        <f>Data[Units]*Data[CostperUnit]</f>
        <v>5444.1</v>
      </c>
    </row>
    <row r="133" spans="3:9" x14ac:dyDescent="0.3">
      <c r="C133" t="s">
        <v>6</v>
      </c>
      <c r="D133" t="s">
        <v>34</v>
      </c>
      <c r="E133" t="s">
        <v>16</v>
      </c>
      <c r="F133" s="34">
        <v>2219</v>
      </c>
      <c r="G133" s="3">
        <v>75</v>
      </c>
      <c r="H133" s="34">
        <f>VLOOKUP(Data[[#This Row],[Product]],products[],2,0)</f>
        <v>8.7899999999999991</v>
      </c>
      <c r="I133" s="34">
        <f>Data[Units]*Data[CostperUnit]</f>
        <v>659.24999999999989</v>
      </c>
    </row>
    <row r="134" spans="3:9" x14ac:dyDescent="0.3">
      <c r="C134" t="s">
        <v>6</v>
      </c>
      <c r="D134" t="s">
        <v>38</v>
      </c>
      <c r="E134" t="s">
        <v>13</v>
      </c>
      <c r="F134" s="34">
        <v>2317</v>
      </c>
      <c r="G134" s="3">
        <v>123</v>
      </c>
      <c r="H134" s="34">
        <f>VLOOKUP(Data[[#This Row],[Product]],products[],2,0)</f>
        <v>9.33</v>
      </c>
      <c r="I134" s="34">
        <f>Data[Units]*Data[CostperUnit]</f>
        <v>1147.5899999999999</v>
      </c>
    </row>
    <row r="135" spans="3:9" x14ac:dyDescent="0.3">
      <c r="C135" t="s">
        <v>6</v>
      </c>
      <c r="D135" t="s">
        <v>38</v>
      </c>
      <c r="E135" t="s">
        <v>31</v>
      </c>
      <c r="F135" s="34">
        <v>2681</v>
      </c>
      <c r="G135" s="3">
        <v>54</v>
      </c>
      <c r="H135" s="34">
        <f>VLOOKUP(Data[[#This Row],[Product]],products[],2,0)</f>
        <v>5.79</v>
      </c>
      <c r="I135" s="34">
        <f>Data[Units]*Data[CostperUnit]</f>
        <v>312.66000000000003</v>
      </c>
    </row>
    <row r="136" spans="3:9" x14ac:dyDescent="0.3">
      <c r="C136" t="s">
        <v>6</v>
      </c>
      <c r="D136" t="s">
        <v>39</v>
      </c>
      <c r="E136" t="s">
        <v>24</v>
      </c>
      <c r="F136" s="34">
        <v>2989</v>
      </c>
      <c r="G136" s="3">
        <v>3</v>
      </c>
      <c r="H136" s="34">
        <f>VLOOKUP(Data[[#This Row],[Product]],products[],2,0)</f>
        <v>4.97</v>
      </c>
      <c r="I136" s="34">
        <f>Data[Units]*Data[CostperUnit]</f>
        <v>14.91</v>
      </c>
    </row>
    <row r="137" spans="3:9" x14ac:dyDescent="0.3">
      <c r="C137" t="s">
        <v>6</v>
      </c>
      <c r="D137" t="s">
        <v>39</v>
      </c>
      <c r="E137" t="s">
        <v>29</v>
      </c>
      <c r="F137" s="34">
        <v>3052</v>
      </c>
      <c r="G137" s="3">
        <v>378</v>
      </c>
      <c r="H137" s="34">
        <f>VLOOKUP(Data[[#This Row],[Product]],products[],2,0)</f>
        <v>7.16</v>
      </c>
      <c r="I137" s="34">
        <f>Data[Units]*Data[CostperUnit]</f>
        <v>2706.48</v>
      </c>
    </row>
    <row r="138" spans="3:9" x14ac:dyDescent="0.3">
      <c r="C138" t="s">
        <v>6</v>
      </c>
      <c r="D138" t="s">
        <v>34</v>
      </c>
      <c r="E138" t="s">
        <v>29</v>
      </c>
      <c r="F138" s="34">
        <v>3339</v>
      </c>
      <c r="G138" s="3">
        <v>75</v>
      </c>
      <c r="H138" s="34">
        <f>VLOOKUP(Data[[#This Row],[Product]],products[],2,0)</f>
        <v>7.16</v>
      </c>
      <c r="I138" s="34">
        <f>Data[Units]*Data[CostperUnit]</f>
        <v>537</v>
      </c>
    </row>
    <row r="139" spans="3:9" x14ac:dyDescent="0.3">
      <c r="C139" t="s">
        <v>6</v>
      </c>
      <c r="D139" t="s">
        <v>34</v>
      </c>
      <c r="E139" t="s">
        <v>30</v>
      </c>
      <c r="F139" s="34">
        <v>3402</v>
      </c>
      <c r="G139" s="3">
        <v>366</v>
      </c>
      <c r="H139" s="34">
        <f>VLOOKUP(Data[[#This Row],[Product]],products[],2,0)</f>
        <v>14.49</v>
      </c>
      <c r="I139" s="34">
        <f>Data[Units]*Data[CostperUnit]</f>
        <v>5303.34</v>
      </c>
    </row>
    <row r="140" spans="3:9" x14ac:dyDescent="0.3">
      <c r="C140" t="s">
        <v>6</v>
      </c>
      <c r="D140" t="s">
        <v>37</v>
      </c>
      <c r="E140" t="s">
        <v>28</v>
      </c>
      <c r="F140" s="34">
        <v>3556</v>
      </c>
      <c r="G140" s="3">
        <v>459</v>
      </c>
      <c r="H140" s="34">
        <f>VLOOKUP(Data[[#This Row],[Product]],products[],2,0)</f>
        <v>10.38</v>
      </c>
      <c r="I140" s="34">
        <f>Data[Units]*Data[CostperUnit]</f>
        <v>4764.42</v>
      </c>
    </row>
    <row r="141" spans="3:9" x14ac:dyDescent="0.3">
      <c r="C141" t="s">
        <v>6</v>
      </c>
      <c r="D141" t="s">
        <v>34</v>
      </c>
      <c r="E141" t="s">
        <v>17</v>
      </c>
      <c r="F141" s="34">
        <v>3759</v>
      </c>
      <c r="G141" s="3">
        <v>150</v>
      </c>
      <c r="H141" s="34">
        <f>VLOOKUP(Data[[#This Row],[Product]],products[],2,0)</f>
        <v>3.11</v>
      </c>
      <c r="I141" s="34">
        <f>Data[Units]*Data[CostperUnit]</f>
        <v>466.5</v>
      </c>
    </row>
    <row r="142" spans="3:9" x14ac:dyDescent="0.3">
      <c r="C142" t="s">
        <v>6</v>
      </c>
      <c r="D142" t="s">
        <v>35</v>
      </c>
      <c r="E142" t="s">
        <v>27</v>
      </c>
      <c r="F142" s="34">
        <v>3864</v>
      </c>
      <c r="G142" s="3">
        <v>177</v>
      </c>
      <c r="H142" s="34">
        <f>VLOOKUP(Data[[#This Row],[Product]],products[],2,0)</f>
        <v>16.73</v>
      </c>
      <c r="I142" s="34">
        <f>Data[Units]*Data[CostperUnit]</f>
        <v>2961.21</v>
      </c>
    </row>
    <row r="143" spans="3:9" x14ac:dyDescent="0.3">
      <c r="C143" t="s">
        <v>6</v>
      </c>
      <c r="D143" t="s">
        <v>34</v>
      </c>
      <c r="E143" t="s">
        <v>27</v>
      </c>
      <c r="F143" s="34">
        <v>4242</v>
      </c>
      <c r="G143" s="3">
        <v>207</v>
      </c>
      <c r="H143" s="34">
        <f>VLOOKUP(Data[[#This Row],[Product]],products[],2,0)</f>
        <v>16.73</v>
      </c>
      <c r="I143" s="34">
        <f>Data[Units]*Data[CostperUnit]</f>
        <v>3463.11</v>
      </c>
    </row>
    <row r="144" spans="3:9" x14ac:dyDescent="0.3">
      <c r="C144" t="s">
        <v>6</v>
      </c>
      <c r="D144" t="s">
        <v>36</v>
      </c>
      <c r="E144" t="s">
        <v>13</v>
      </c>
      <c r="F144" s="34">
        <v>4319</v>
      </c>
      <c r="G144" s="3">
        <v>30</v>
      </c>
      <c r="H144" s="34">
        <f>VLOOKUP(Data[[#This Row],[Product]],products[],2,0)</f>
        <v>9.33</v>
      </c>
      <c r="I144" s="34">
        <f>Data[Units]*Data[CostperUnit]</f>
        <v>279.89999999999998</v>
      </c>
    </row>
    <row r="145" spans="3:9" x14ac:dyDescent="0.3">
      <c r="C145" t="s">
        <v>6</v>
      </c>
      <c r="D145" t="s">
        <v>35</v>
      </c>
      <c r="E145" t="s">
        <v>30</v>
      </c>
      <c r="F145" s="34">
        <v>4781</v>
      </c>
      <c r="G145" s="3">
        <v>123</v>
      </c>
      <c r="H145" s="34">
        <f>VLOOKUP(Data[[#This Row],[Product]],products[],2,0)</f>
        <v>14.49</v>
      </c>
      <c r="I145" s="34">
        <f>Data[Units]*Data[CostperUnit]</f>
        <v>1782.27</v>
      </c>
    </row>
    <row r="146" spans="3:9" x14ac:dyDescent="0.3">
      <c r="C146" t="s">
        <v>6</v>
      </c>
      <c r="D146" t="s">
        <v>37</v>
      </c>
      <c r="E146" t="s">
        <v>23</v>
      </c>
      <c r="F146" s="34">
        <v>4949</v>
      </c>
      <c r="G146" s="3">
        <v>189</v>
      </c>
      <c r="H146" s="34">
        <f>VLOOKUP(Data[[#This Row],[Product]],products[],2,0)</f>
        <v>6.49</v>
      </c>
      <c r="I146" s="34">
        <f>Data[Units]*Data[CostperUnit]</f>
        <v>1226.6100000000001</v>
      </c>
    </row>
    <row r="147" spans="3:9" x14ac:dyDescent="0.3">
      <c r="C147" t="s">
        <v>6</v>
      </c>
      <c r="D147" t="s">
        <v>36</v>
      </c>
      <c r="E147" t="s">
        <v>17</v>
      </c>
      <c r="F147" s="34">
        <v>4970</v>
      </c>
      <c r="G147" s="3">
        <v>156</v>
      </c>
      <c r="H147" s="34">
        <f>VLOOKUP(Data[[#This Row],[Product]],products[],2,0)</f>
        <v>3.11</v>
      </c>
      <c r="I147" s="34">
        <f>Data[Units]*Data[CostperUnit]</f>
        <v>485.15999999999997</v>
      </c>
    </row>
    <row r="148" spans="3:9" x14ac:dyDescent="0.3">
      <c r="C148" t="s">
        <v>6</v>
      </c>
      <c r="D148" t="s">
        <v>39</v>
      </c>
      <c r="E148" t="s">
        <v>17</v>
      </c>
      <c r="F148" s="34">
        <v>6048</v>
      </c>
      <c r="G148" s="3">
        <v>27</v>
      </c>
      <c r="H148" s="34">
        <f>VLOOKUP(Data[[#This Row],[Product]],products[],2,0)</f>
        <v>3.11</v>
      </c>
      <c r="I148" s="34">
        <f>Data[Units]*Data[CostperUnit]</f>
        <v>83.97</v>
      </c>
    </row>
    <row r="149" spans="3:9" x14ac:dyDescent="0.3">
      <c r="C149" t="s">
        <v>6</v>
      </c>
      <c r="D149" t="s">
        <v>36</v>
      </c>
      <c r="E149" t="s">
        <v>32</v>
      </c>
      <c r="F149" s="34">
        <v>6118</v>
      </c>
      <c r="G149" s="3">
        <v>9</v>
      </c>
      <c r="H149" s="34">
        <f>VLOOKUP(Data[[#This Row],[Product]],products[],2,0)</f>
        <v>8.65</v>
      </c>
      <c r="I149" s="34">
        <f>Data[Units]*Data[CostperUnit]</f>
        <v>77.850000000000009</v>
      </c>
    </row>
    <row r="150" spans="3:9" x14ac:dyDescent="0.3">
      <c r="C150" t="s">
        <v>6</v>
      </c>
      <c r="D150" t="s">
        <v>34</v>
      </c>
      <c r="E150" t="s">
        <v>32</v>
      </c>
      <c r="F150" s="34">
        <v>6734</v>
      </c>
      <c r="G150" s="3">
        <v>123</v>
      </c>
      <c r="H150" s="34">
        <f>VLOOKUP(Data[[#This Row],[Product]],products[],2,0)</f>
        <v>8.65</v>
      </c>
      <c r="I150" s="34">
        <f>Data[Units]*Data[CostperUnit]</f>
        <v>1063.95</v>
      </c>
    </row>
    <row r="151" spans="3:9" x14ac:dyDescent="0.3">
      <c r="C151" t="s">
        <v>6</v>
      </c>
      <c r="D151" t="s">
        <v>37</v>
      </c>
      <c r="E151" t="s">
        <v>26</v>
      </c>
      <c r="F151" s="34">
        <v>6818</v>
      </c>
      <c r="G151" s="3">
        <v>6</v>
      </c>
      <c r="H151" s="34">
        <f>VLOOKUP(Data[[#This Row],[Product]],products[],2,0)</f>
        <v>5.6</v>
      </c>
      <c r="I151" s="34">
        <f>Data[Units]*Data[CostperUnit]</f>
        <v>33.599999999999994</v>
      </c>
    </row>
    <row r="152" spans="3:9" x14ac:dyDescent="0.3">
      <c r="C152" t="s">
        <v>6</v>
      </c>
      <c r="D152" t="s">
        <v>38</v>
      </c>
      <c r="E152" t="s">
        <v>21</v>
      </c>
      <c r="F152" s="34">
        <v>7322</v>
      </c>
      <c r="G152" s="3">
        <v>36</v>
      </c>
      <c r="H152" s="34">
        <f>VLOOKUP(Data[[#This Row],[Product]],products[],2,0)</f>
        <v>9</v>
      </c>
      <c r="I152" s="34">
        <f>Data[Units]*Data[CostperUnit]</f>
        <v>324</v>
      </c>
    </row>
    <row r="153" spans="3:9" x14ac:dyDescent="0.3">
      <c r="C153" t="s">
        <v>6</v>
      </c>
      <c r="D153" t="s">
        <v>37</v>
      </c>
      <c r="E153" t="s">
        <v>31</v>
      </c>
      <c r="F153" s="34">
        <v>7693</v>
      </c>
      <c r="G153" s="3">
        <v>87</v>
      </c>
      <c r="H153" s="34">
        <f>VLOOKUP(Data[[#This Row],[Product]],products[],2,0)</f>
        <v>5.79</v>
      </c>
      <c r="I153" s="34">
        <f>Data[Units]*Data[CostperUnit]</f>
        <v>503.73</v>
      </c>
    </row>
    <row r="154" spans="3:9" x14ac:dyDescent="0.3">
      <c r="C154" t="s">
        <v>6</v>
      </c>
      <c r="D154" t="s">
        <v>34</v>
      </c>
      <c r="E154" t="s">
        <v>26</v>
      </c>
      <c r="F154" s="34">
        <v>8008</v>
      </c>
      <c r="G154" s="3">
        <v>456</v>
      </c>
      <c r="H154" s="34">
        <f>VLOOKUP(Data[[#This Row],[Product]],products[],2,0)</f>
        <v>5.6</v>
      </c>
      <c r="I154" s="34">
        <f>Data[Units]*Data[CostperUnit]</f>
        <v>2553.6</v>
      </c>
    </row>
    <row r="155" spans="3:9" x14ac:dyDescent="0.3">
      <c r="C155" t="s">
        <v>6</v>
      </c>
      <c r="D155" t="s">
        <v>36</v>
      </c>
      <c r="E155" t="s">
        <v>4</v>
      </c>
      <c r="F155" s="34">
        <v>10073</v>
      </c>
      <c r="G155" s="3">
        <v>120</v>
      </c>
      <c r="H155" s="34">
        <f>VLOOKUP(Data[[#This Row],[Product]],products[],2,0)</f>
        <v>11.88</v>
      </c>
      <c r="I155" s="34">
        <f>Data[Units]*Data[CostperUnit]</f>
        <v>1425.6000000000001</v>
      </c>
    </row>
    <row r="156" spans="3:9" x14ac:dyDescent="0.3">
      <c r="C156" t="s">
        <v>5</v>
      </c>
      <c r="D156" t="s">
        <v>37</v>
      </c>
      <c r="E156" t="s">
        <v>31</v>
      </c>
      <c r="F156" s="34">
        <v>182</v>
      </c>
      <c r="G156" s="3">
        <v>48</v>
      </c>
      <c r="H156" s="34">
        <f>VLOOKUP(Data[[#This Row],[Product]],products[],2,0)</f>
        <v>5.79</v>
      </c>
      <c r="I156" s="34">
        <f>Data[Units]*Data[CostperUnit]</f>
        <v>277.92</v>
      </c>
    </row>
    <row r="157" spans="3:9" x14ac:dyDescent="0.3">
      <c r="C157" t="s">
        <v>5</v>
      </c>
      <c r="D157" t="s">
        <v>39</v>
      </c>
      <c r="E157" t="s">
        <v>18</v>
      </c>
      <c r="F157" s="34">
        <v>385</v>
      </c>
      <c r="G157" s="3">
        <v>249</v>
      </c>
      <c r="H157" s="34">
        <f>VLOOKUP(Data[[#This Row],[Product]],products[],2,0)</f>
        <v>6.47</v>
      </c>
      <c r="I157" s="34">
        <f>Data[Units]*Data[CostperUnit]</f>
        <v>1611.03</v>
      </c>
    </row>
    <row r="158" spans="3:9" x14ac:dyDescent="0.3">
      <c r="C158" t="s">
        <v>5</v>
      </c>
      <c r="D158" t="s">
        <v>35</v>
      </c>
      <c r="E158" t="s">
        <v>22</v>
      </c>
      <c r="F158" s="34">
        <v>490</v>
      </c>
      <c r="G158" s="3">
        <v>84</v>
      </c>
      <c r="H158" s="34">
        <f>VLOOKUP(Data[[#This Row],[Product]],products[],2,0)</f>
        <v>9.77</v>
      </c>
      <c r="I158" s="34">
        <f>Data[Units]*Data[CostperUnit]</f>
        <v>820.68</v>
      </c>
    </row>
    <row r="159" spans="3:9" x14ac:dyDescent="0.3">
      <c r="C159" t="s">
        <v>5</v>
      </c>
      <c r="D159" t="s">
        <v>37</v>
      </c>
      <c r="E159" t="s">
        <v>22</v>
      </c>
      <c r="F159" s="34">
        <v>518</v>
      </c>
      <c r="G159" s="3">
        <v>75</v>
      </c>
      <c r="H159" s="34">
        <f>VLOOKUP(Data[[#This Row],[Product]],products[],2,0)</f>
        <v>9.77</v>
      </c>
      <c r="I159" s="34">
        <f>Data[Units]*Data[CostperUnit]</f>
        <v>732.75</v>
      </c>
    </row>
    <row r="160" spans="3:9" x14ac:dyDescent="0.3">
      <c r="C160" t="s">
        <v>5</v>
      </c>
      <c r="D160" t="s">
        <v>34</v>
      </c>
      <c r="E160" t="s">
        <v>19</v>
      </c>
      <c r="F160" s="34">
        <v>861</v>
      </c>
      <c r="G160" s="3">
        <v>195</v>
      </c>
      <c r="H160" s="34">
        <f>VLOOKUP(Data[[#This Row],[Product]],products[],2,0)</f>
        <v>7.64</v>
      </c>
      <c r="I160" s="34">
        <f>Data[Units]*Data[CostperUnit]</f>
        <v>1489.8</v>
      </c>
    </row>
    <row r="161" spans="3:9" x14ac:dyDescent="0.3">
      <c r="C161" t="s">
        <v>5</v>
      </c>
      <c r="D161" t="s">
        <v>36</v>
      </c>
      <c r="E161" t="s">
        <v>30</v>
      </c>
      <c r="F161" s="34">
        <v>1526</v>
      </c>
      <c r="G161" s="3">
        <v>105</v>
      </c>
      <c r="H161" s="34">
        <f>VLOOKUP(Data[[#This Row],[Product]],products[],2,0)</f>
        <v>14.49</v>
      </c>
      <c r="I161" s="34">
        <f>Data[Units]*Data[CostperUnit]</f>
        <v>1521.45</v>
      </c>
    </row>
    <row r="162" spans="3:9" x14ac:dyDescent="0.3">
      <c r="C162" t="s">
        <v>5</v>
      </c>
      <c r="D162" t="s">
        <v>34</v>
      </c>
      <c r="E162" t="s">
        <v>33</v>
      </c>
      <c r="F162" s="34">
        <v>1652</v>
      </c>
      <c r="G162" s="3">
        <v>93</v>
      </c>
      <c r="H162" s="34">
        <f>VLOOKUP(Data[[#This Row],[Product]],products[],2,0)</f>
        <v>12.37</v>
      </c>
      <c r="I162" s="34">
        <f>Data[Units]*Data[CostperUnit]</f>
        <v>1150.4099999999999</v>
      </c>
    </row>
    <row r="163" spans="3:9" x14ac:dyDescent="0.3">
      <c r="C163" t="s">
        <v>5</v>
      </c>
      <c r="D163" t="s">
        <v>35</v>
      </c>
      <c r="E163" t="s">
        <v>18</v>
      </c>
      <c r="F163" s="34">
        <v>2415</v>
      </c>
      <c r="G163" s="3">
        <v>15</v>
      </c>
      <c r="H163" s="34">
        <f>VLOOKUP(Data[[#This Row],[Product]],products[],2,0)</f>
        <v>6.47</v>
      </c>
      <c r="I163" s="34">
        <f>Data[Units]*Data[CostperUnit]</f>
        <v>97.05</v>
      </c>
    </row>
    <row r="164" spans="3:9" x14ac:dyDescent="0.3">
      <c r="C164" t="s">
        <v>5</v>
      </c>
      <c r="D164" t="s">
        <v>35</v>
      </c>
      <c r="E164" t="s">
        <v>4</v>
      </c>
      <c r="F164" s="34">
        <v>2744</v>
      </c>
      <c r="G164" s="3">
        <v>9</v>
      </c>
      <c r="H164" s="34">
        <f>VLOOKUP(Data[[#This Row],[Product]],products[],2,0)</f>
        <v>11.88</v>
      </c>
      <c r="I164" s="34">
        <f>Data[Units]*Data[CostperUnit]</f>
        <v>106.92</v>
      </c>
    </row>
    <row r="165" spans="3:9" x14ac:dyDescent="0.3">
      <c r="C165" t="s">
        <v>5</v>
      </c>
      <c r="D165" t="s">
        <v>34</v>
      </c>
      <c r="E165" t="s">
        <v>29</v>
      </c>
      <c r="F165" s="34">
        <v>2891</v>
      </c>
      <c r="G165" s="3">
        <v>102</v>
      </c>
      <c r="H165" s="34">
        <f>VLOOKUP(Data[[#This Row],[Product]],products[],2,0)</f>
        <v>7.16</v>
      </c>
      <c r="I165" s="34">
        <f>Data[Units]*Data[CostperUnit]</f>
        <v>730.32</v>
      </c>
    </row>
    <row r="166" spans="3:9" x14ac:dyDescent="0.3">
      <c r="C166" t="s">
        <v>5</v>
      </c>
      <c r="D166" t="s">
        <v>36</v>
      </c>
      <c r="E166" t="s">
        <v>17</v>
      </c>
      <c r="F166" s="34">
        <v>3339</v>
      </c>
      <c r="G166" s="3">
        <v>348</v>
      </c>
      <c r="H166" s="34">
        <f>VLOOKUP(Data[[#This Row],[Product]],products[],2,0)</f>
        <v>3.11</v>
      </c>
      <c r="I166" s="34">
        <f>Data[Units]*Data[CostperUnit]</f>
        <v>1082.28</v>
      </c>
    </row>
    <row r="167" spans="3:9" x14ac:dyDescent="0.3">
      <c r="C167" t="s">
        <v>5</v>
      </c>
      <c r="D167" t="s">
        <v>39</v>
      </c>
      <c r="E167" t="s">
        <v>24</v>
      </c>
      <c r="F167" s="34">
        <v>4018</v>
      </c>
      <c r="G167" s="3">
        <v>171</v>
      </c>
      <c r="H167" s="34">
        <f>VLOOKUP(Data[[#This Row],[Product]],products[],2,0)</f>
        <v>4.97</v>
      </c>
      <c r="I167" s="34">
        <f>Data[Units]*Data[CostperUnit]</f>
        <v>849.87</v>
      </c>
    </row>
    <row r="168" spans="3:9" x14ac:dyDescent="0.3">
      <c r="C168" t="s">
        <v>5</v>
      </c>
      <c r="D168" t="s">
        <v>35</v>
      </c>
      <c r="E168" t="s">
        <v>29</v>
      </c>
      <c r="F168" s="34">
        <v>4480</v>
      </c>
      <c r="G168" s="3">
        <v>357</v>
      </c>
      <c r="H168" s="34">
        <f>VLOOKUP(Data[[#This Row],[Product]],products[],2,0)</f>
        <v>7.16</v>
      </c>
      <c r="I168" s="34">
        <f>Data[Units]*Data[CostperUnit]</f>
        <v>2556.12</v>
      </c>
    </row>
    <row r="169" spans="3:9" x14ac:dyDescent="0.3">
      <c r="C169" t="s">
        <v>5</v>
      </c>
      <c r="D169" t="s">
        <v>35</v>
      </c>
      <c r="E169" t="s">
        <v>31</v>
      </c>
      <c r="F169" s="34">
        <v>4753</v>
      </c>
      <c r="G169" s="3">
        <v>246</v>
      </c>
      <c r="H169" s="34">
        <f>VLOOKUP(Data[[#This Row],[Product]],products[],2,0)</f>
        <v>5.79</v>
      </c>
      <c r="I169" s="34">
        <f>Data[Units]*Data[CostperUnit]</f>
        <v>1424.34</v>
      </c>
    </row>
    <row r="170" spans="3:9" x14ac:dyDescent="0.3">
      <c r="C170" t="s">
        <v>5</v>
      </c>
      <c r="D170" t="s">
        <v>37</v>
      </c>
      <c r="E170" t="s">
        <v>14</v>
      </c>
      <c r="F170" s="34">
        <v>4991</v>
      </c>
      <c r="G170" s="3">
        <v>12</v>
      </c>
      <c r="H170" s="34">
        <f>VLOOKUP(Data[[#This Row],[Product]],products[],2,0)</f>
        <v>11.7</v>
      </c>
      <c r="I170" s="34">
        <f>Data[Units]*Data[CostperUnit]</f>
        <v>140.39999999999998</v>
      </c>
    </row>
    <row r="171" spans="3:9" x14ac:dyDescent="0.3">
      <c r="C171" t="s">
        <v>5</v>
      </c>
      <c r="D171" t="s">
        <v>38</v>
      </c>
      <c r="E171" t="s">
        <v>32</v>
      </c>
      <c r="F171" s="34">
        <v>5075</v>
      </c>
      <c r="G171" s="3">
        <v>21</v>
      </c>
      <c r="H171" s="34">
        <f>VLOOKUP(Data[[#This Row],[Product]],products[],2,0)</f>
        <v>8.65</v>
      </c>
      <c r="I171" s="34">
        <f>Data[Units]*Data[CostperUnit]</f>
        <v>181.65</v>
      </c>
    </row>
    <row r="172" spans="3:9" x14ac:dyDescent="0.3">
      <c r="C172" t="s">
        <v>5</v>
      </c>
      <c r="D172" t="s">
        <v>39</v>
      </c>
      <c r="E172" t="s">
        <v>26</v>
      </c>
      <c r="F172" s="34">
        <v>5236</v>
      </c>
      <c r="G172" s="3">
        <v>51</v>
      </c>
      <c r="H172" s="34">
        <f>VLOOKUP(Data[[#This Row],[Product]],products[],2,0)</f>
        <v>5.6</v>
      </c>
      <c r="I172" s="34">
        <f>Data[Units]*Data[CostperUnit]</f>
        <v>285.59999999999997</v>
      </c>
    </row>
    <row r="173" spans="3:9" x14ac:dyDescent="0.3">
      <c r="C173" t="s">
        <v>5</v>
      </c>
      <c r="D173" t="s">
        <v>38</v>
      </c>
      <c r="E173" t="s">
        <v>19</v>
      </c>
      <c r="F173" s="34">
        <v>5474</v>
      </c>
      <c r="G173" s="3">
        <v>168</v>
      </c>
      <c r="H173" s="34">
        <f>VLOOKUP(Data[[#This Row],[Product]],products[],2,0)</f>
        <v>7.64</v>
      </c>
      <c r="I173" s="34">
        <f>Data[Units]*Data[CostperUnit]</f>
        <v>1283.52</v>
      </c>
    </row>
    <row r="174" spans="3:9" x14ac:dyDescent="0.3">
      <c r="C174" t="s">
        <v>5</v>
      </c>
      <c r="D174" t="s">
        <v>36</v>
      </c>
      <c r="E174" t="s">
        <v>18</v>
      </c>
      <c r="F174" s="34">
        <v>6111</v>
      </c>
      <c r="G174" s="3">
        <v>3</v>
      </c>
      <c r="H174" s="34">
        <f>VLOOKUP(Data[[#This Row],[Product]],products[],2,0)</f>
        <v>6.47</v>
      </c>
      <c r="I174" s="34">
        <f>Data[Units]*Data[CostperUnit]</f>
        <v>19.41</v>
      </c>
    </row>
    <row r="175" spans="3:9" x14ac:dyDescent="0.3">
      <c r="C175" t="s">
        <v>5</v>
      </c>
      <c r="D175" t="s">
        <v>36</v>
      </c>
      <c r="E175" t="s">
        <v>13</v>
      </c>
      <c r="F175" s="34">
        <v>6146</v>
      </c>
      <c r="G175" s="3">
        <v>63</v>
      </c>
      <c r="H175" s="34">
        <f>VLOOKUP(Data[[#This Row],[Product]],products[],2,0)</f>
        <v>9.33</v>
      </c>
      <c r="I175" s="34">
        <f>Data[Units]*Data[CostperUnit]</f>
        <v>587.79</v>
      </c>
    </row>
    <row r="176" spans="3:9" x14ac:dyDescent="0.3">
      <c r="C176" t="s">
        <v>5</v>
      </c>
      <c r="D176" t="s">
        <v>34</v>
      </c>
      <c r="E176" t="s">
        <v>22</v>
      </c>
      <c r="F176" s="34">
        <v>6279</v>
      </c>
      <c r="G176" s="3">
        <v>237</v>
      </c>
      <c r="H176" s="34">
        <f>VLOOKUP(Data[[#This Row],[Product]],products[],2,0)</f>
        <v>9.77</v>
      </c>
      <c r="I176" s="34">
        <f>Data[Units]*Data[CostperUnit]</f>
        <v>2315.4899999999998</v>
      </c>
    </row>
    <row r="177" spans="3:9" x14ac:dyDescent="0.3">
      <c r="C177" t="s">
        <v>5</v>
      </c>
      <c r="D177" t="s">
        <v>36</v>
      </c>
      <c r="E177" t="s">
        <v>23</v>
      </c>
      <c r="F177" s="34">
        <v>6314</v>
      </c>
      <c r="G177" s="3">
        <v>15</v>
      </c>
      <c r="H177" s="34">
        <f>VLOOKUP(Data[[#This Row],[Product]],products[],2,0)</f>
        <v>6.49</v>
      </c>
      <c r="I177" s="34">
        <f>Data[Units]*Data[CostperUnit]</f>
        <v>97.350000000000009</v>
      </c>
    </row>
    <row r="178" spans="3:9" x14ac:dyDescent="0.3">
      <c r="C178" t="s">
        <v>5</v>
      </c>
      <c r="D178" t="s">
        <v>39</v>
      </c>
      <c r="E178" t="s">
        <v>22</v>
      </c>
      <c r="F178" s="34">
        <v>6909</v>
      </c>
      <c r="G178" s="3">
        <v>81</v>
      </c>
      <c r="H178" s="34">
        <f>VLOOKUP(Data[[#This Row],[Product]],products[],2,0)</f>
        <v>9.77</v>
      </c>
      <c r="I178" s="34">
        <f>Data[Units]*Data[CostperUnit]</f>
        <v>791.37</v>
      </c>
    </row>
    <row r="179" spans="3:9" x14ac:dyDescent="0.3">
      <c r="C179" t="s">
        <v>5</v>
      </c>
      <c r="D179" t="s">
        <v>34</v>
      </c>
      <c r="E179" t="s">
        <v>27</v>
      </c>
      <c r="F179" s="34">
        <v>6986</v>
      </c>
      <c r="G179" s="3">
        <v>21</v>
      </c>
      <c r="H179" s="34">
        <f>VLOOKUP(Data[[#This Row],[Product]],products[],2,0)</f>
        <v>16.73</v>
      </c>
      <c r="I179" s="34">
        <f>Data[Units]*Data[CostperUnit]</f>
        <v>351.33</v>
      </c>
    </row>
    <row r="180" spans="3:9" x14ac:dyDescent="0.3">
      <c r="C180" t="s">
        <v>5</v>
      </c>
      <c r="D180" t="s">
        <v>38</v>
      </c>
      <c r="E180" t="s">
        <v>13</v>
      </c>
      <c r="F180" s="34">
        <v>7189</v>
      </c>
      <c r="G180" s="3">
        <v>54</v>
      </c>
      <c r="H180" s="34">
        <f>VLOOKUP(Data[[#This Row],[Product]],products[],2,0)</f>
        <v>9.33</v>
      </c>
      <c r="I180" s="34">
        <f>Data[Units]*Data[CostperUnit]</f>
        <v>503.82</v>
      </c>
    </row>
    <row r="181" spans="3:9" x14ac:dyDescent="0.3">
      <c r="C181" t="s">
        <v>5</v>
      </c>
      <c r="D181" t="s">
        <v>34</v>
      </c>
      <c r="E181" t="s">
        <v>15</v>
      </c>
      <c r="F181" s="34">
        <v>7280</v>
      </c>
      <c r="G181" s="3">
        <v>201</v>
      </c>
      <c r="H181" s="34">
        <f>VLOOKUP(Data[[#This Row],[Product]],products[],2,0)</f>
        <v>11.73</v>
      </c>
      <c r="I181" s="34">
        <f>Data[Units]*Data[CostperUnit]</f>
        <v>2357.73</v>
      </c>
    </row>
    <row r="182" spans="3:9" x14ac:dyDescent="0.3">
      <c r="C182" t="s">
        <v>5</v>
      </c>
      <c r="D182" t="s">
        <v>38</v>
      </c>
      <c r="E182" t="s">
        <v>25</v>
      </c>
      <c r="F182" s="34">
        <v>7483</v>
      </c>
      <c r="G182" s="3">
        <v>45</v>
      </c>
      <c r="H182" s="34">
        <f>VLOOKUP(Data[[#This Row],[Product]],products[],2,0)</f>
        <v>13.15</v>
      </c>
      <c r="I182" s="34">
        <f>Data[Units]*Data[CostperUnit]</f>
        <v>591.75</v>
      </c>
    </row>
    <row r="183" spans="3:9" x14ac:dyDescent="0.3">
      <c r="C183" t="s">
        <v>5</v>
      </c>
      <c r="D183" t="s">
        <v>37</v>
      </c>
      <c r="E183" t="s">
        <v>25</v>
      </c>
      <c r="F183" s="34">
        <v>8813</v>
      </c>
      <c r="G183" s="3">
        <v>21</v>
      </c>
      <c r="H183" s="34">
        <f>VLOOKUP(Data[[#This Row],[Product]],products[],2,0)</f>
        <v>13.15</v>
      </c>
      <c r="I183" s="34">
        <f>Data[Units]*Data[CostperUnit]</f>
        <v>276.15000000000003</v>
      </c>
    </row>
    <row r="184" spans="3:9" x14ac:dyDescent="0.3">
      <c r="C184" t="s">
        <v>5</v>
      </c>
      <c r="D184" t="s">
        <v>35</v>
      </c>
      <c r="E184" t="s">
        <v>15</v>
      </c>
      <c r="F184" s="34">
        <v>13391</v>
      </c>
      <c r="G184" s="3">
        <v>201</v>
      </c>
      <c r="H184" s="34">
        <f>VLOOKUP(Data[[#This Row],[Product]],products[],2,0)</f>
        <v>11.73</v>
      </c>
      <c r="I184" s="34">
        <f>Data[Units]*Data[CostperUnit]</f>
        <v>2357.73</v>
      </c>
    </row>
    <row r="185" spans="3:9" x14ac:dyDescent="0.3">
      <c r="C185" t="s">
        <v>5</v>
      </c>
      <c r="D185" t="s">
        <v>34</v>
      </c>
      <c r="E185" t="s">
        <v>20</v>
      </c>
      <c r="F185" s="34">
        <v>15610</v>
      </c>
      <c r="G185" s="3">
        <v>339</v>
      </c>
      <c r="H185" s="34">
        <f>VLOOKUP(Data[[#This Row],[Product]],products[],2,0)</f>
        <v>10.62</v>
      </c>
      <c r="I185" s="34">
        <f>Data[Units]*Data[CostperUnit]</f>
        <v>3600.18</v>
      </c>
    </row>
    <row r="186" spans="3:9" x14ac:dyDescent="0.3">
      <c r="C186" t="s">
        <v>5</v>
      </c>
      <c r="D186" t="s">
        <v>36</v>
      </c>
      <c r="E186" t="s">
        <v>16</v>
      </c>
      <c r="F186" s="34">
        <v>16184</v>
      </c>
      <c r="G186" s="3">
        <v>39</v>
      </c>
      <c r="H186" s="34">
        <f>VLOOKUP(Data[[#This Row],[Product]],products[],2,0)</f>
        <v>8.7899999999999991</v>
      </c>
      <c r="I186" s="34">
        <f>Data[Units]*Data[CostperUnit]</f>
        <v>342.80999999999995</v>
      </c>
    </row>
    <row r="187" spans="3:9" x14ac:dyDescent="0.3">
      <c r="C187" t="s">
        <v>3</v>
      </c>
      <c r="D187" t="s">
        <v>39</v>
      </c>
      <c r="E187" t="s">
        <v>16</v>
      </c>
      <c r="F187" s="34">
        <v>21</v>
      </c>
      <c r="G187" s="3">
        <v>168</v>
      </c>
      <c r="H187" s="34">
        <f>VLOOKUP(Data[[#This Row],[Product]],products[],2,0)</f>
        <v>8.7899999999999991</v>
      </c>
      <c r="I187" s="34">
        <f>Data[Units]*Data[CostperUnit]</f>
        <v>1476.7199999999998</v>
      </c>
    </row>
    <row r="188" spans="3:9" x14ac:dyDescent="0.3">
      <c r="C188" t="s">
        <v>3</v>
      </c>
      <c r="D188" t="s">
        <v>35</v>
      </c>
      <c r="E188" t="s">
        <v>33</v>
      </c>
      <c r="F188" s="34">
        <v>819</v>
      </c>
      <c r="G188" s="3">
        <v>306</v>
      </c>
      <c r="H188" s="34">
        <f>VLOOKUP(Data[[#This Row],[Product]],products[],2,0)</f>
        <v>12.37</v>
      </c>
      <c r="I188" s="34">
        <f>Data[Units]*Data[CostperUnit]</f>
        <v>3785.22</v>
      </c>
    </row>
    <row r="189" spans="3:9" x14ac:dyDescent="0.3">
      <c r="C189" t="s">
        <v>3</v>
      </c>
      <c r="D189" t="s">
        <v>37</v>
      </c>
      <c r="E189" t="s">
        <v>4</v>
      </c>
      <c r="F189" s="34">
        <v>938</v>
      </c>
      <c r="G189" s="3">
        <v>366</v>
      </c>
      <c r="H189" s="34">
        <f>VLOOKUP(Data[[#This Row],[Product]],products[],2,0)</f>
        <v>11.88</v>
      </c>
      <c r="I189" s="34">
        <f>Data[Units]*Data[CostperUnit]</f>
        <v>4348.08</v>
      </c>
    </row>
    <row r="190" spans="3:9" x14ac:dyDescent="0.3">
      <c r="C190" t="s">
        <v>3</v>
      </c>
      <c r="D190" t="s">
        <v>36</v>
      </c>
      <c r="E190" t="s">
        <v>28</v>
      </c>
      <c r="F190" s="34">
        <v>973</v>
      </c>
      <c r="G190" s="3">
        <v>162</v>
      </c>
      <c r="H190" s="34">
        <f>VLOOKUP(Data[[#This Row],[Product]],products[],2,0)</f>
        <v>10.38</v>
      </c>
      <c r="I190" s="34">
        <f>Data[Units]*Data[CostperUnit]</f>
        <v>1681.5600000000002</v>
      </c>
    </row>
    <row r="191" spans="3:9" x14ac:dyDescent="0.3">
      <c r="C191" t="s">
        <v>3</v>
      </c>
      <c r="D191" t="s">
        <v>36</v>
      </c>
      <c r="E191" t="s">
        <v>19</v>
      </c>
      <c r="F191" s="34">
        <v>1281</v>
      </c>
      <c r="G191" s="3">
        <v>18</v>
      </c>
      <c r="H191" s="34">
        <f>VLOOKUP(Data[[#This Row],[Product]],products[],2,0)</f>
        <v>7.64</v>
      </c>
      <c r="I191" s="34">
        <f>Data[Units]*Data[CostperUnit]</f>
        <v>137.51999999999998</v>
      </c>
    </row>
    <row r="192" spans="3:9" x14ac:dyDescent="0.3">
      <c r="C192" t="s">
        <v>3</v>
      </c>
      <c r="D192" t="s">
        <v>39</v>
      </c>
      <c r="E192" t="s">
        <v>28</v>
      </c>
      <c r="F192" s="34">
        <v>1652</v>
      </c>
      <c r="G192" s="3">
        <v>102</v>
      </c>
      <c r="H192" s="34">
        <f>VLOOKUP(Data[[#This Row],[Product]],products[],2,0)</f>
        <v>10.38</v>
      </c>
      <c r="I192" s="34">
        <f>Data[Units]*Data[CostperUnit]</f>
        <v>1058.76</v>
      </c>
    </row>
    <row r="193" spans="3:9" x14ac:dyDescent="0.3">
      <c r="C193" t="s">
        <v>3</v>
      </c>
      <c r="D193" t="s">
        <v>35</v>
      </c>
      <c r="E193" t="s">
        <v>23</v>
      </c>
      <c r="F193" s="34">
        <v>2023</v>
      </c>
      <c r="G193" s="3">
        <v>78</v>
      </c>
      <c r="H193" s="34">
        <f>VLOOKUP(Data[[#This Row],[Product]],products[],2,0)</f>
        <v>6.49</v>
      </c>
      <c r="I193" s="34">
        <f>Data[Units]*Data[CostperUnit]</f>
        <v>506.22</v>
      </c>
    </row>
    <row r="194" spans="3:9" x14ac:dyDescent="0.3">
      <c r="C194" t="s">
        <v>3</v>
      </c>
      <c r="D194" t="s">
        <v>35</v>
      </c>
      <c r="E194" t="s">
        <v>29</v>
      </c>
      <c r="F194" s="34">
        <v>2114</v>
      </c>
      <c r="G194" s="3">
        <v>66</v>
      </c>
      <c r="H194" s="34">
        <f>VLOOKUP(Data[[#This Row],[Product]],products[],2,0)</f>
        <v>7.16</v>
      </c>
      <c r="I194" s="34">
        <f>Data[Units]*Data[CostperUnit]</f>
        <v>472.56</v>
      </c>
    </row>
    <row r="195" spans="3:9" x14ac:dyDescent="0.3">
      <c r="C195" t="s">
        <v>3</v>
      </c>
      <c r="D195" t="s">
        <v>34</v>
      </c>
      <c r="E195" t="s">
        <v>23</v>
      </c>
      <c r="F195" s="34">
        <v>2212</v>
      </c>
      <c r="G195" s="3">
        <v>117</v>
      </c>
      <c r="H195" s="34">
        <f>VLOOKUP(Data[[#This Row],[Product]],products[],2,0)</f>
        <v>6.49</v>
      </c>
      <c r="I195" s="34">
        <f>Data[Units]*Data[CostperUnit]</f>
        <v>759.33</v>
      </c>
    </row>
    <row r="196" spans="3:9" x14ac:dyDescent="0.3">
      <c r="C196" t="s">
        <v>3</v>
      </c>
      <c r="D196" t="s">
        <v>35</v>
      </c>
      <c r="E196" t="s">
        <v>14</v>
      </c>
      <c r="F196" s="34">
        <v>2415</v>
      </c>
      <c r="G196" s="3">
        <v>255</v>
      </c>
      <c r="H196" s="34">
        <f>VLOOKUP(Data[[#This Row],[Product]],products[],2,0)</f>
        <v>11.7</v>
      </c>
      <c r="I196" s="34">
        <f>Data[Units]*Data[CostperUnit]</f>
        <v>2983.5</v>
      </c>
    </row>
    <row r="197" spans="3:9" x14ac:dyDescent="0.3">
      <c r="C197" t="s">
        <v>3</v>
      </c>
      <c r="D197" t="s">
        <v>35</v>
      </c>
      <c r="E197" t="s">
        <v>25</v>
      </c>
      <c r="F197" s="34">
        <v>2464</v>
      </c>
      <c r="G197" s="3">
        <v>234</v>
      </c>
      <c r="H197" s="34">
        <f>VLOOKUP(Data[[#This Row],[Product]],products[],2,0)</f>
        <v>13.15</v>
      </c>
      <c r="I197" s="34">
        <f>Data[Units]*Data[CostperUnit]</f>
        <v>3077.1</v>
      </c>
    </row>
    <row r="198" spans="3:9" x14ac:dyDescent="0.3">
      <c r="C198" t="s">
        <v>3</v>
      </c>
      <c r="D198" t="s">
        <v>34</v>
      </c>
      <c r="E198" t="s">
        <v>20</v>
      </c>
      <c r="F198" s="34">
        <v>2583</v>
      </c>
      <c r="G198" s="3">
        <v>18</v>
      </c>
      <c r="H198" s="34">
        <f>VLOOKUP(Data[[#This Row],[Product]],products[],2,0)</f>
        <v>10.62</v>
      </c>
      <c r="I198" s="34">
        <f>Data[Units]*Data[CostperUnit]</f>
        <v>191.16</v>
      </c>
    </row>
    <row r="199" spans="3:9" x14ac:dyDescent="0.3">
      <c r="C199" t="s">
        <v>3</v>
      </c>
      <c r="D199" t="s">
        <v>34</v>
      </c>
      <c r="E199" t="s">
        <v>17</v>
      </c>
      <c r="F199" s="34">
        <v>2919</v>
      </c>
      <c r="G199" s="3">
        <v>93</v>
      </c>
      <c r="H199" s="34">
        <f>VLOOKUP(Data[[#This Row],[Product]],products[],2,0)</f>
        <v>3.11</v>
      </c>
      <c r="I199" s="34">
        <f>Data[Units]*Data[CostperUnit]</f>
        <v>289.22999999999996</v>
      </c>
    </row>
    <row r="200" spans="3:9" x14ac:dyDescent="0.3">
      <c r="C200" t="s">
        <v>3</v>
      </c>
      <c r="D200" t="s">
        <v>34</v>
      </c>
      <c r="E200" t="s">
        <v>26</v>
      </c>
      <c r="F200" s="34">
        <v>3108</v>
      </c>
      <c r="G200" s="3">
        <v>54</v>
      </c>
      <c r="H200" s="34">
        <f>VLOOKUP(Data[[#This Row],[Product]],products[],2,0)</f>
        <v>5.6</v>
      </c>
      <c r="I200" s="34">
        <f>Data[Units]*Data[CostperUnit]</f>
        <v>302.39999999999998</v>
      </c>
    </row>
    <row r="201" spans="3:9" x14ac:dyDescent="0.3">
      <c r="C201" t="s">
        <v>3</v>
      </c>
      <c r="D201" t="s">
        <v>36</v>
      </c>
      <c r="E201" t="s">
        <v>25</v>
      </c>
      <c r="F201" s="34">
        <v>3339</v>
      </c>
      <c r="G201" s="3">
        <v>39</v>
      </c>
      <c r="H201" s="34">
        <f>VLOOKUP(Data[[#This Row],[Product]],products[],2,0)</f>
        <v>13.15</v>
      </c>
      <c r="I201" s="34">
        <f>Data[Units]*Data[CostperUnit]</f>
        <v>512.85</v>
      </c>
    </row>
    <row r="202" spans="3:9" x14ac:dyDescent="0.3">
      <c r="C202" t="s">
        <v>3</v>
      </c>
      <c r="D202" t="s">
        <v>39</v>
      </c>
      <c r="E202" t="s">
        <v>29</v>
      </c>
      <c r="F202" s="34">
        <v>3640</v>
      </c>
      <c r="G202" s="3">
        <v>51</v>
      </c>
      <c r="H202" s="34">
        <f>VLOOKUP(Data[[#This Row],[Product]],products[],2,0)</f>
        <v>7.16</v>
      </c>
      <c r="I202" s="34">
        <f>Data[Units]*Data[CostperUnit]</f>
        <v>365.16</v>
      </c>
    </row>
    <row r="203" spans="3:9" x14ac:dyDescent="0.3">
      <c r="C203" t="s">
        <v>3</v>
      </c>
      <c r="D203" t="s">
        <v>34</v>
      </c>
      <c r="E203" t="s">
        <v>28</v>
      </c>
      <c r="F203" s="34">
        <v>3689</v>
      </c>
      <c r="G203" s="3">
        <v>312</v>
      </c>
      <c r="H203" s="34">
        <f>VLOOKUP(Data[[#This Row],[Product]],products[],2,0)</f>
        <v>10.38</v>
      </c>
      <c r="I203" s="34">
        <f>Data[Units]*Data[CostperUnit]</f>
        <v>3238.5600000000004</v>
      </c>
    </row>
    <row r="204" spans="3:9" x14ac:dyDescent="0.3">
      <c r="C204" t="s">
        <v>3</v>
      </c>
      <c r="D204" t="s">
        <v>36</v>
      </c>
      <c r="E204" t="s">
        <v>23</v>
      </c>
      <c r="F204" s="34">
        <v>3773</v>
      </c>
      <c r="G204" s="3">
        <v>165</v>
      </c>
      <c r="H204" s="34">
        <f>VLOOKUP(Data[[#This Row],[Product]],products[],2,0)</f>
        <v>6.49</v>
      </c>
      <c r="I204" s="34">
        <f>Data[Units]*Data[CostperUnit]</f>
        <v>1070.8500000000001</v>
      </c>
    </row>
    <row r="205" spans="3:9" x14ac:dyDescent="0.3">
      <c r="C205" t="s">
        <v>3</v>
      </c>
      <c r="D205" t="s">
        <v>37</v>
      </c>
      <c r="E205" t="s">
        <v>17</v>
      </c>
      <c r="F205" s="34">
        <v>3983</v>
      </c>
      <c r="G205" s="3">
        <v>144</v>
      </c>
      <c r="H205" s="34">
        <f>VLOOKUP(Data[[#This Row],[Product]],products[],2,0)</f>
        <v>3.11</v>
      </c>
      <c r="I205" s="34">
        <f>Data[Units]*Data[CostperUnit]</f>
        <v>447.84</v>
      </c>
    </row>
    <row r="206" spans="3:9" x14ac:dyDescent="0.3">
      <c r="C206" t="s">
        <v>3</v>
      </c>
      <c r="D206" t="s">
        <v>37</v>
      </c>
      <c r="E206" t="s">
        <v>29</v>
      </c>
      <c r="F206" s="34">
        <v>4592</v>
      </c>
      <c r="G206" s="3">
        <v>324</v>
      </c>
      <c r="H206" s="34">
        <f>VLOOKUP(Data[[#This Row],[Product]],products[],2,0)</f>
        <v>7.16</v>
      </c>
      <c r="I206" s="34">
        <f>Data[Units]*Data[CostperUnit]</f>
        <v>2319.84</v>
      </c>
    </row>
    <row r="207" spans="3:9" x14ac:dyDescent="0.3">
      <c r="C207" t="s">
        <v>3</v>
      </c>
      <c r="D207" t="s">
        <v>39</v>
      </c>
      <c r="E207" t="s">
        <v>26</v>
      </c>
      <c r="F207" s="34">
        <v>4956</v>
      </c>
      <c r="G207" s="3">
        <v>171</v>
      </c>
      <c r="H207" s="34">
        <f>VLOOKUP(Data[[#This Row],[Product]],products[],2,0)</f>
        <v>5.6</v>
      </c>
      <c r="I207" s="34">
        <f>Data[Units]*Data[CostperUnit]</f>
        <v>957.59999999999991</v>
      </c>
    </row>
    <row r="208" spans="3:9" x14ac:dyDescent="0.3">
      <c r="C208" t="s">
        <v>3</v>
      </c>
      <c r="D208" t="s">
        <v>34</v>
      </c>
      <c r="E208" t="s">
        <v>25</v>
      </c>
      <c r="F208" s="34">
        <v>6300</v>
      </c>
      <c r="G208" s="3">
        <v>42</v>
      </c>
      <c r="H208" s="34">
        <f>VLOOKUP(Data[[#This Row],[Product]],products[],2,0)</f>
        <v>13.15</v>
      </c>
      <c r="I208" s="34">
        <f>Data[Units]*Data[CostperUnit]</f>
        <v>552.30000000000007</v>
      </c>
    </row>
    <row r="209" spans="3:9" x14ac:dyDescent="0.3">
      <c r="C209" t="s">
        <v>3</v>
      </c>
      <c r="D209" t="s">
        <v>35</v>
      </c>
      <c r="E209" t="s">
        <v>15</v>
      </c>
      <c r="F209" s="34">
        <v>6657</v>
      </c>
      <c r="G209" s="3">
        <v>276</v>
      </c>
      <c r="H209" s="34">
        <f>VLOOKUP(Data[[#This Row],[Product]],products[],2,0)</f>
        <v>11.73</v>
      </c>
      <c r="I209" s="34">
        <f>Data[Units]*Data[CostperUnit]</f>
        <v>3237.48</v>
      </c>
    </row>
    <row r="210" spans="3:9" x14ac:dyDescent="0.3">
      <c r="C210" t="s">
        <v>3</v>
      </c>
      <c r="D210" t="s">
        <v>34</v>
      </c>
      <c r="E210" t="s">
        <v>14</v>
      </c>
      <c r="F210" s="34">
        <v>7259</v>
      </c>
      <c r="G210" s="3">
        <v>276</v>
      </c>
      <c r="H210" s="34">
        <f>VLOOKUP(Data[[#This Row],[Product]],products[],2,0)</f>
        <v>11.7</v>
      </c>
      <c r="I210" s="34">
        <f>Data[Units]*Data[CostperUnit]</f>
        <v>3229.2</v>
      </c>
    </row>
    <row r="211" spans="3:9" x14ac:dyDescent="0.3">
      <c r="C211" t="s">
        <v>3</v>
      </c>
      <c r="D211" t="s">
        <v>37</v>
      </c>
      <c r="E211" t="s">
        <v>28</v>
      </c>
      <c r="F211" s="34">
        <v>7308</v>
      </c>
      <c r="G211" s="3">
        <v>327</v>
      </c>
      <c r="H211" s="34">
        <f>VLOOKUP(Data[[#This Row],[Product]],products[],2,0)</f>
        <v>10.38</v>
      </c>
      <c r="I211" s="34">
        <f>Data[Units]*Data[CostperUnit]</f>
        <v>3394.26</v>
      </c>
    </row>
    <row r="212" spans="3:9" x14ac:dyDescent="0.3">
      <c r="C212" t="s">
        <v>3</v>
      </c>
      <c r="D212" t="s">
        <v>34</v>
      </c>
      <c r="E212" t="s">
        <v>32</v>
      </c>
      <c r="F212" s="34">
        <v>7777</v>
      </c>
      <c r="G212" s="3">
        <v>504</v>
      </c>
      <c r="H212" s="34">
        <f>VLOOKUP(Data[[#This Row],[Product]],products[],2,0)</f>
        <v>8.65</v>
      </c>
      <c r="I212" s="34">
        <f>Data[Units]*Data[CostperUnit]</f>
        <v>4359.6000000000004</v>
      </c>
    </row>
    <row r="213" spans="3:9" x14ac:dyDescent="0.3">
      <c r="C213" t="s">
        <v>3</v>
      </c>
      <c r="D213" t="s">
        <v>38</v>
      </c>
      <c r="E213" t="s">
        <v>26</v>
      </c>
      <c r="F213" s="34">
        <v>8841</v>
      </c>
      <c r="G213" s="3">
        <v>303</v>
      </c>
      <c r="H213" s="34">
        <f>VLOOKUP(Data[[#This Row],[Product]],products[],2,0)</f>
        <v>5.6</v>
      </c>
      <c r="I213" s="34">
        <f>Data[Units]*Data[CostperUnit]</f>
        <v>1696.8</v>
      </c>
    </row>
    <row r="214" spans="3:9" x14ac:dyDescent="0.3">
      <c r="C214" t="s">
        <v>3</v>
      </c>
      <c r="D214" t="s">
        <v>36</v>
      </c>
      <c r="E214" t="s">
        <v>16</v>
      </c>
      <c r="F214" s="34">
        <v>9198</v>
      </c>
      <c r="G214" s="3">
        <v>36</v>
      </c>
      <c r="H214" s="34">
        <f>VLOOKUP(Data[[#This Row],[Product]],products[],2,0)</f>
        <v>8.7899999999999991</v>
      </c>
      <c r="I214" s="34">
        <f>Data[Units]*Data[CostperUnit]</f>
        <v>316.43999999999994</v>
      </c>
    </row>
    <row r="215" spans="3:9" x14ac:dyDescent="0.3">
      <c r="C215" t="s">
        <v>9</v>
      </c>
      <c r="D215" t="s">
        <v>35</v>
      </c>
      <c r="E215" t="s">
        <v>26</v>
      </c>
      <c r="F215" s="34">
        <v>98</v>
      </c>
      <c r="G215" s="3">
        <v>159</v>
      </c>
      <c r="H215" s="34">
        <f>VLOOKUP(Data[[#This Row],[Product]],products[],2,0)</f>
        <v>5.6</v>
      </c>
      <c r="I215" s="34">
        <f>Data[Units]*Data[CostperUnit]</f>
        <v>890.4</v>
      </c>
    </row>
    <row r="216" spans="3:9" x14ac:dyDescent="0.3">
      <c r="C216" t="s">
        <v>9</v>
      </c>
      <c r="D216" t="s">
        <v>37</v>
      </c>
      <c r="E216" t="s">
        <v>4</v>
      </c>
      <c r="F216" s="34">
        <v>259</v>
      </c>
      <c r="G216" s="3">
        <v>207</v>
      </c>
      <c r="H216" s="34">
        <f>VLOOKUP(Data[[#This Row],[Product]],products[],2,0)</f>
        <v>11.88</v>
      </c>
      <c r="I216" s="34">
        <f>Data[Units]*Data[CostperUnit]</f>
        <v>2459.1600000000003</v>
      </c>
    </row>
    <row r="217" spans="3:9" x14ac:dyDescent="0.3">
      <c r="C217" t="s">
        <v>9</v>
      </c>
      <c r="D217" t="s">
        <v>34</v>
      </c>
      <c r="E217" t="s">
        <v>17</v>
      </c>
      <c r="F217" s="34">
        <v>707</v>
      </c>
      <c r="G217" s="3">
        <v>174</v>
      </c>
      <c r="H217" s="34">
        <f>VLOOKUP(Data[[#This Row],[Product]],products[],2,0)</f>
        <v>3.11</v>
      </c>
      <c r="I217" s="34">
        <f>Data[Units]*Data[CostperUnit]</f>
        <v>541.14</v>
      </c>
    </row>
    <row r="218" spans="3:9" x14ac:dyDescent="0.3">
      <c r="C218" t="s">
        <v>9</v>
      </c>
      <c r="D218" t="s">
        <v>34</v>
      </c>
      <c r="E218" t="s">
        <v>16</v>
      </c>
      <c r="F218" s="34">
        <v>938</v>
      </c>
      <c r="G218" s="3">
        <v>189</v>
      </c>
      <c r="H218" s="34">
        <f>VLOOKUP(Data[[#This Row],[Product]],products[],2,0)</f>
        <v>8.7899999999999991</v>
      </c>
      <c r="I218" s="34">
        <f>Data[Units]*Data[CostperUnit]</f>
        <v>1661.31</v>
      </c>
    </row>
    <row r="219" spans="3:9" x14ac:dyDescent="0.3">
      <c r="C219" t="s">
        <v>9</v>
      </c>
      <c r="D219" t="s">
        <v>35</v>
      </c>
      <c r="E219" t="s">
        <v>4</v>
      </c>
      <c r="F219" s="34">
        <v>959</v>
      </c>
      <c r="G219" s="3">
        <v>147</v>
      </c>
      <c r="H219" s="34">
        <f>VLOOKUP(Data[[#This Row],[Product]],products[],2,0)</f>
        <v>11.88</v>
      </c>
      <c r="I219" s="34">
        <f>Data[Units]*Data[CostperUnit]</f>
        <v>1746.3600000000001</v>
      </c>
    </row>
    <row r="220" spans="3:9" x14ac:dyDescent="0.3">
      <c r="C220" t="s">
        <v>9</v>
      </c>
      <c r="D220" t="s">
        <v>37</v>
      </c>
      <c r="E220" t="s">
        <v>29</v>
      </c>
      <c r="F220" s="34">
        <v>1085</v>
      </c>
      <c r="G220" s="3">
        <v>273</v>
      </c>
      <c r="H220" s="34">
        <f>VLOOKUP(Data[[#This Row],[Product]],products[],2,0)</f>
        <v>7.16</v>
      </c>
      <c r="I220" s="34">
        <f>Data[Units]*Data[CostperUnit]</f>
        <v>1954.68</v>
      </c>
    </row>
    <row r="221" spans="3:9" x14ac:dyDescent="0.3">
      <c r="C221" t="s">
        <v>9</v>
      </c>
      <c r="D221" t="s">
        <v>36</v>
      </c>
      <c r="E221" t="s">
        <v>25</v>
      </c>
      <c r="F221" s="34">
        <v>2142</v>
      </c>
      <c r="G221" s="3">
        <v>114</v>
      </c>
      <c r="H221" s="34">
        <f>VLOOKUP(Data[[#This Row],[Product]],products[],2,0)</f>
        <v>13.15</v>
      </c>
      <c r="I221" s="34">
        <f>Data[Units]*Data[CostperUnit]</f>
        <v>1499.1000000000001</v>
      </c>
    </row>
    <row r="222" spans="3:9" x14ac:dyDescent="0.3">
      <c r="C222" t="s">
        <v>9</v>
      </c>
      <c r="D222" t="s">
        <v>38</v>
      </c>
      <c r="E222" t="s">
        <v>17</v>
      </c>
      <c r="F222" s="34">
        <v>2408</v>
      </c>
      <c r="G222" s="3">
        <v>9</v>
      </c>
      <c r="H222" s="34">
        <f>VLOOKUP(Data[[#This Row],[Product]],products[],2,0)</f>
        <v>3.11</v>
      </c>
      <c r="I222" s="34">
        <f>Data[Units]*Data[CostperUnit]</f>
        <v>27.99</v>
      </c>
    </row>
    <row r="223" spans="3:9" x14ac:dyDescent="0.3">
      <c r="C223" t="s">
        <v>9</v>
      </c>
      <c r="D223" t="s">
        <v>35</v>
      </c>
      <c r="E223" t="s">
        <v>27</v>
      </c>
      <c r="F223" s="34">
        <v>2429</v>
      </c>
      <c r="G223" s="3">
        <v>144</v>
      </c>
      <c r="H223" s="34">
        <f>VLOOKUP(Data[[#This Row],[Product]],products[],2,0)</f>
        <v>16.73</v>
      </c>
      <c r="I223" s="34">
        <f>Data[Units]*Data[CostperUnit]</f>
        <v>2409.12</v>
      </c>
    </row>
    <row r="224" spans="3:9" x14ac:dyDescent="0.3">
      <c r="C224" t="s">
        <v>9</v>
      </c>
      <c r="D224" t="s">
        <v>38</v>
      </c>
      <c r="E224" t="s">
        <v>26</v>
      </c>
      <c r="F224" s="34">
        <v>2436</v>
      </c>
      <c r="G224" s="3">
        <v>99</v>
      </c>
      <c r="H224" s="34">
        <f>VLOOKUP(Data[[#This Row],[Product]],products[],2,0)</f>
        <v>5.6</v>
      </c>
      <c r="I224" s="34">
        <f>Data[Units]*Data[CostperUnit]</f>
        <v>554.4</v>
      </c>
    </row>
    <row r="225" spans="3:9" x14ac:dyDescent="0.3">
      <c r="C225" t="s">
        <v>9</v>
      </c>
      <c r="D225" t="s">
        <v>39</v>
      </c>
      <c r="E225" t="s">
        <v>18</v>
      </c>
      <c r="F225" s="34">
        <v>2639</v>
      </c>
      <c r="G225" s="3">
        <v>204</v>
      </c>
      <c r="H225" s="34">
        <f>VLOOKUP(Data[[#This Row],[Product]],products[],2,0)</f>
        <v>6.47</v>
      </c>
      <c r="I225" s="34">
        <f>Data[Units]*Data[CostperUnit]</f>
        <v>1319.8799999999999</v>
      </c>
    </row>
    <row r="226" spans="3:9" x14ac:dyDescent="0.3">
      <c r="C226" t="s">
        <v>9</v>
      </c>
      <c r="D226" t="s">
        <v>38</v>
      </c>
      <c r="E226" t="s">
        <v>16</v>
      </c>
      <c r="F226" s="34">
        <v>2646</v>
      </c>
      <c r="G226" s="3">
        <v>120</v>
      </c>
      <c r="H226" s="34">
        <f>VLOOKUP(Data[[#This Row],[Product]],products[],2,0)</f>
        <v>8.7899999999999991</v>
      </c>
      <c r="I226" s="34">
        <f>Data[Units]*Data[CostperUnit]</f>
        <v>1054.8</v>
      </c>
    </row>
    <row r="227" spans="3:9" x14ac:dyDescent="0.3">
      <c r="C227" t="s">
        <v>9</v>
      </c>
      <c r="D227" t="s">
        <v>37</v>
      </c>
      <c r="E227" t="s">
        <v>23</v>
      </c>
      <c r="F227" s="34">
        <v>2737</v>
      </c>
      <c r="G227" s="3">
        <v>93</v>
      </c>
      <c r="H227" s="34">
        <f>VLOOKUP(Data[[#This Row],[Product]],products[],2,0)</f>
        <v>6.49</v>
      </c>
      <c r="I227" s="34">
        <f>Data[Units]*Data[CostperUnit]</f>
        <v>603.57000000000005</v>
      </c>
    </row>
    <row r="228" spans="3:9" x14ac:dyDescent="0.3">
      <c r="C228" t="s">
        <v>9</v>
      </c>
      <c r="D228" t="s">
        <v>37</v>
      </c>
      <c r="E228" t="s">
        <v>26</v>
      </c>
      <c r="F228" s="34">
        <v>2856</v>
      </c>
      <c r="G228" s="3">
        <v>246</v>
      </c>
      <c r="H228" s="34">
        <f>VLOOKUP(Data[[#This Row],[Product]],products[],2,0)</f>
        <v>5.6</v>
      </c>
      <c r="I228" s="34">
        <f>Data[Units]*Data[CostperUnit]</f>
        <v>1377.6</v>
      </c>
    </row>
    <row r="229" spans="3:9" x14ac:dyDescent="0.3">
      <c r="C229" t="s">
        <v>9</v>
      </c>
      <c r="D229" t="s">
        <v>37</v>
      </c>
      <c r="E229" t="s">
        <v>28</v>
      </c>
      <c r="F229" s="34">
        <v>2919</v>
      </c>
      <c r="G229" s="3">
        <v>45</v>
      </c>
      <c r="H229" s="34">
        <f>VLOOKUP(Data[[#This Row],[Product]],products[],2,0)</f>
        <v>10.38</v>
      </c>
      <c r="I229" s="34">
        <f>Data[Units]*Data[CostperUnit]</f>
        <v>467.1</v>
      </c>
    </row>
    <row r="230" spans="3:9" x14ac:dyDescent="0.3">
      <c r="C230" t="s">
        <v>9</v>
      </c>
      <c r="D230" t="s">
        <v>36</v>
      </c>
      <c r="E230" t="s">
        <v>32</v>
      </c>
      <c r="F230" s="34">
        <v>2954</v>
      </c>
      <c r="G230" s="3">
        <v>189</v>
      </c>
      <c r="H230" s="34">
        <f>VLOOKUP(Data[[#This Row],[Product]],products[],2,0)</f>
        <v>8.65</v>
      </c>
      <c r="I230" s="34">
        <f>Data[Units]*Data[CostperUnit]</f>
        <v>1634.8500000000001</v>
      </c>
    </row>
    <row r="231" spans="3:9" x14ac:dyDescent="0.3">
      <c r="C231" t="s">
        <v>9</v>
      </c>
      <c r="D231" t="s">
        <v>39</v>
      </c>
      <c r="E231" t="s">
        <v>25</v>
      </c>
      <c r="F231" s="34">
        <v>3192</v>
      </c>
      <c r="G231" s="3">
        <v>72</v>
      </c>
      <c r="H231" s="34">
        <f>VLOOKUP(Data[[#This Row],[Product]],products[],2,0)</f>
        <v>13.15</v>
      </c>
      <c r="I231" s="34">
        <f>Data[Units]*Data[CostperUnit]</f>
        <v>946.80000000000007</v>
      </c>
    </row>
    <row r="232" spans="3:9" x14ac:dyDescent="0.3">
      <c r="C232" t="s">
        <v>9</v>
      </c>
      <c r="D232" t="s">
        <v>38</v>
      </c>
      <c r="E232" t="s">
        <v>25</v>
      </c>
      <c r="F232" s="34">
        <v>3850</v>
      </c>
      <c r="G232" s="3">
        <v>102</v>
      </c>
      <c r="H232" s="34">
        <f>VLOOKUP(Data[[#This Row],[Product]],products[],2,0)</f>
        <v>13.15</v>
      </c>
      <c r="I232" s="34">
        <f>Data[Units]*Data[CostperUnit]</f>
        <v>1341.3</v>
      </c>
    </row>
    <row r="233" spans="3:9" x14ac:dyDescent="0.3">
      <c r="C233" t="s">
        <v>9</v>
      </c>
      <c r="D233" t="s">
        <v>39</v>
      </c>
      <c r="E233" t="s">
        <v>24</v>
      </c>
      <c r="F233" s="34">
        <v>3920</v>
      </c>
      <c r="G233" s="3">
        <v>306</v>
      </c>
      <c r="H233" s="34">
        <f>VLOOKUP(Data[[#This Row],[Product]],products[],2,0)</f>
        <v>4.97</v>
      </c>
      <c r="I233" s="34">
        <f>Data[Units]*Data[CostperUnit]</f>
        <v>1520.82</v>
      </c>
    </row>
    <row r="234" spans="3:9" x14ac:dyDescent="0.3">
      <c r="C234" t="s">
        <v>9</v>
      </c>
      <c r="D234" t="s">
        <v>38</v>
      </c>
      <c r="E234" t="s">
        <v>24</v>
      </c>
      <c r="F234" s="34">
        <v>4137</v>
      </c>
      <c r="G234" s="3">
        <v>60</v>
      </c>
      <c r="H234" s="34">
        <f>VLOOKUP(Data[[#This Row],[Product]],products[],2,0)</f>
        <v>4.97</v>
      </c>
      <c r="I234" s="34">
        <f>Data[Units]*Data[CostperUnit]</f>
        <v>298.2</v>
      </c>
    </row>
    <row r="235" spans="3:9" x14ac:dyDescent="0.3">
      <c r="C235" t="s">
        <v>9</v>
      </c>
      <c r="D235" t="s">
        <v>37</v>
      </c>
      <c r="E235" t="s">
        <v>25</v>
      </c>
      <c r="F235" s="34">
        <v>4305</v>
      </c>
      <c r="G235" s="3">
        <v>156</v>
      </c>
      <c r="H235" s="34">
        <f>VLOOKUP(Data[[#This Row],[Product]],products[],2,0)</f>
        <v>13.15</v>
      </c>
      <c r="I235" s="34">
        <f>Data[Units]*Data[CostperUnit]</f>
        <v>2051.4</v>
      </c>
    </row>
    <row r="236" spans="3:9" x14ac:dyDescent="0.3">
      <c r="C236" t="s">
        <v>9</v>
      </c>
      <c r="D236" t="s">
        <v>34</v>
      </c>
      <c r="E236" t="s">
        <v>21</v>
      </c>
      <c r="F236" s="34">
        <v>6832</v>
      </c>
      <c r="G236" s="3">
        <v>27</v>
      </c>
      <c r="H236" s="34">
        <f>VLOOKUP(Data[[#This Row],[Product]],products[],2,0)</f>
        <v>9</v>
      </c>
      <c r="I236" s="34">
        <f>Data[Units]*Data[CostperUnit]</f>
        <v>243</v>
      </c>
    </row>
    <row r="237" spans="3:9" x14ac:dyDescent="0.3">
      <c r="C237" t="s">
        <v>9</v>
      </c>
      <c r="D237" t="s">
        <v>37</v>
      </c>
      <c r="E237" t="s">
        <v>20</v>
      </c>
      <c r="F237" s="34">
        <v>7273</v>
      </c>
      <c r="G237" s="3">
        <v>96</v>
      </c>
      <c r="H237" s="34">
        <f>VLOOKUP(Data[[#This Row],[Product]],products[],2,0)</f>
        <v>10.62</v>
      </c>
      <c r="I237" s="34">
        <f>Data[Units]*Data[CostperUnit]</f>
        <v>1019.52</v>
      </c>
    </row>
    <row r="238" spans="3:9" x14ac:dyDescent="0.3">
      <c r="C238" t="s">
        <v>9</v>
      </c>
      <c r="D238" t="s">
        <v>35</v>
      </c>
      <c r="E238" t="s">
        <v>15</v>
      </c>
      <c r="F238" s="34">
        <v>7833</v>
      </c>
      <c r="G238" s="3">
        <v>243</v>
      </c>
      <c r="H238" s="34">
        <f>VLOOKUP(Data[[#This Row],[Product]],products[],2,0)</f>
        <v>11.73</v>
      </c>
      <c r="I238" s="34">
        <f>Data[Units]*Data[CostperUnit]</f>
        <v>2850.3900000000003</v>
      </c>
    </row>
    <row r="239" spans="3:9" x14ac:dyDescent="0.3">
      <c r="C239" t="s">
        <v>9</v>
      </c>
      <c r="D239" t="s">
        <v>34</v>
      </c>
      <c r="E239" t="s">
        <v>23</v>
      </c>
      <c r="F239" s="34">
        <v>8155</v>
      </c>
      <c r="G239" s="3">
        <v>90</v>
      </c>
      <c r="H239" s="34">
        <f>VLOOKUP(Data[[#This Row],[Product]],products[],2,0)</f>
        <v>6.49</v>
      </c>
      <c r="I239" s="34">
        <f>Data[Units]*Data[CostperUnit]</f>
        <v>584.1</v>
      </c>
    </row>
    <row r="240" spans="3:9" x14ac:dyDescent="0.3">
      <c r="C240" t="s">
        <v>9</v>
      </c>
      <c r="D240" t="s">
        <v>34</v>
      </c>
      <c r="E240" t="s">
        <v>20</v>
      </c>
      <c r="F240" s="34">
        <v>8463</v>
      </c>
      <c r="G240" s="3">
        <v>492</v>
      </c>
      <c r="H240" s="34">
        <f>VLOOKUP(Data[[#This Row],[Product]],products[],2,0)</f>
        <v>10.62</v>
      </c>
      <c r="I240" s="34">
        <f>Data[Units]*Data[CostperUnit]</f>
        <v>5225.04</v>
      </c>
    </row>
    <row r="241" spans="3:9" x14ac:dyDescent="0.3">
      <c r="C241" t="s">
        <v>9</v>
      </c>
      <c r="D241" t="s">
        <v>36</v>
      </c>
      <c r="E241" t="s">
        <v>30</v>
      </c>
      <c r="F241" s="34">
        <v>9051</v>
      </c>
      <c r="G241" s="3">
        <v>57</v>
      </c>
      <c r="H241" s="34">
        <f>VLOOKUP(Data[[#This Row],[Product]],products[],2,0)</f>
        <v>14.49</v>
      </c>
      <c r="I241" s="34">
        <f>Data[Units]*Data[CostperUnit]</f>
        <v>825.93000000000006</v>
      </c>
    </row>
    <row r="242" spans="3:9" x14ac:dyDescent="0.3">
      <c r="C242" t="s">
        <v>9</v>
      </c>
      <c r="D242" t="s">
        <v>38</v>
      </c>
      <c r="E242" t="s">
        <v>33</v>
      </c>
      <c r="F242" s="34">
        <v>9506</v>
      </c>
      <c r="G242" s="3">
        <v>87</v>
      </c>
      <c r="H242" s="34">
        <f>VLOOKUP(Data[[#This Row],[Product]],products[],2,0)</f>
        <v>12.37</v>
      </c>
      <c r="I242" s="34">
        <f>Data[Units]*Data[CostperUnit]</f>
        <v>1076.1899999999998</v>
      </c>
    </row>
    <row r="243" spans="3:9" x14ac:dyDescent="0.3">
      <c r="C243" t="s">
        <v>9</v>
      </c>
      <c r="D243" t="s">
        <v>36</v>
      </c>
      <c r="E243" t="s">
        <v>27</v>
      </c>
      <c r="F243" s="34">
        <v>11522</v>
      </c>
      <c r="G243" s="3">
        <v>204</v>
      </c>
      <c r="H243" s="34">
        <f>VLOOKUP(Data[[#This Row],[Product]],products[],2,0)</f>
        <v>16.73</v>
      </c>
      <c r="I243" s="34">
        <f>Data[Units]*Data[CostperUnit]</f>
        <v>3412.92</v>
      </c>
    </row>
    <row r="244" spans="3:9" x14ac:dyDescent="0.3">
      <c r="C244" t="s">
        <v>9</v>
      </c>
      <c r="D244" t="s">
        <v>34</v>
      </c>
      <c r="E244" t="s">
        <v>28</v>
      </c>
      <c r="F244" s="34">
        <v>14329</v>
      </c>
      <c r="G244" s="3">
        <v>150</v>
      </c>
      <c r="H244" s="34">
        <f>VLOOKUP(Data[[#This Row],[Product]],products[],2,0)</f>
        <v>10.38</v>
      </c>
      <c r="I244" s="34">
        <f>Data[Units]*Data[CostperUnit]</f>
        <v>1557.0000000000002</v>
      </c>
    </row>
    <row r="245" spans="3:9" x14ac:dyDescent="0.3">
      <c r="C245" t="s">
        <v>10</v>
      </c>
      <c r="D245" t="s">
        <v>38</v>
      </c>
      <c r="E245" t="s">
        <v>13</v>
      </c>
      <c r="F245" s="34">
        <v>63</v>
      </c>
      <c r="G245" s="3">
        <v>123</v>
      </c>
      <c r="H245" s="34">
        <f>VLOOKUP(Data[[#This Row],[Product]],products[],2,0)</f>
        <v>9.33</v>
      </c>
      <c r="I245" s="34">
        <f>Data[Units]*Data[CostperUnit]</f>
        <v>1147.5899999999999</v>
      </c>
    </row>
    <row r="246" spans="3:9" x14ac:dyDescent="0.3">
      <c r="C246" t="s">
        <v>10</v>
      </c>
      <c r="D246" t="s">
        <v>37</v>
      </c>
      <c r="E246" t="s">
        <v>21</v>
      </c>
      <c r="F246" s="34">
        <v>245</v>
      </c>
      <c r="G246" s="3">
        <v>288</v>
      </c>
      <c r="H246" s="34">
        <f>VLOOKUP(Data[[#This Row],[Product]],products[],2,0)</f>
        <v>9</v>
      </c>
      <c r="I246" s="34">
        <f>Data[Units]*Data[CostperUnit]</f>
        <v>2592</v>
      </c>
    </row>
    <row r="247" spans="3:9" x14ac:dyDescent="0.3">
      <c r="C247" t="s">
        <v>10</v>
      </c>
      <c r="D247" t="s">
        <v>35</v>
      </c>
      <c r="E247" t="s">
        <v>21</v>
      </c>
      <c r="F247" s="34">
        <v>567</v>
      </c>
      <c r="G247" s="3">
        <v>228</v>
      </c>
      <c r="H247" s="34">
        <f>VLOOKUP(Data[[#This Row],[Product]],products[],2,0)</f>
        <v>9</v>
      </c>
      <c r="I247" s="34">
        <f>Data[Units]*Data[CostperUnit]</f>
        <v>2052</v>
      </c>
    </row>
    <row r="248" spans="3:9" x14ac:dyDescent="0.3">
      <c r="C248" t="s">
        <v>10</v>
      </c>
      <c r="D248" t="s">
        <v>34</v>
      </c>
      <c r="E248" t="s">
        <v>17</v>
      </c>
      <c r="F248" s="34">
        <v>700</v>
      </c>
      <c r="G248" s="3">
        <v>87</v>
      </c>
      <c r="H248" s="34">
        <f>VLOOKUP(Data[[#This Row],[Product]],products[],2,0)</f>
        <v>3.11</v>
      </c>
      <c r="I248" s="34">
        <f>Data[Units]*Data[CostperUnit]</f>
        <v>270.57</v>
      </c>
    </row>
    <row r="249" spans="3:9" x14ac:dyDescent="0.3">
      <c r="C249" t="s">
        <v>10</v>
      </c>
      <c r="D249" t="s">
        <v>36</v>
      </c>
      <c r="E249" t="s">
        <v>13</v>
      </c>
      <c r="F249" s="34">
        <v>945</v>
      </c>
      <c r="G249" s="3">
        <v>75</v>
      </c>
      <c r="H249" s="34">
        <f>VLOOKUP(Data[[#This Row],[Product]],products[],2,0)</f>
        <v>9.33</v>
      </c>
      <c r="I249" s="34">
        <f>Data[Units]*Data[CostperUnit]</f>
        <v>699.75</v>
      </c>
    </row>
    <row r="250" spans="3:9" x14ac:dyDescent="0.3">
      <c r="C250" t="s">
        <v>10</v>
      </c>
      <c r="D250" t="s">
        <v>36</v>
      </c>
      <c r="E250" t="s">
        <v>27</v>
      </c>
      <c r="F250" s="34">
        <v>1407</v>
      </c>
      <c r="G250" s="3">
        <v>72</v>
      </c>
      <c r="H250" s="34">
        <f>VLOOKUP(Data[[#This Row],[Product]],products[],2,0)</f>
        <v>16.73</v>
      </c>
      <c r="I250" s="34">
        <f>Data[Units]*Data[CostperUnit]</f>
        <v>1204.56</v>
      </c>
    </row>
    <row r="251" spans="3:9" x14ac:dyDescent="0.3">
      <c r="C251" t="s">
        <v>10</v>
      </c>
      <c r="D251" t="s">
        <v>34</v>
      </c>
      <c r="E251" t="s">
        <v>25</v>
      </c>
      <c r="F251" s="34">
        <v>1428</v>
      </c>
      <c r="G251" s="3">
        <v>93</v>
      </c>
      <c r="H251" s="34">
        <f>VLOOKUP(Data[[#This Row],[Product]],products[],2,0)</f>
        <v>13.15</v>
      </c>
      <c r="I251" s="34">
        <f>Data[Units]*Data[CostperUnit]</f>
        <v>1222.95</v>
      </c>
    </row>
    <row r="252" spans="3:9" x14ac:dyDescent="0.3">
      <c r="C252" t="s">
        <v>10</v>
      </c>
      <c r="D252" t="s">
        <v>35</v>
      </c>
      <c r="E252" t="s">
        <v>20</v>
      </c>
      <c r="F252" s="34">
        <v>1974</v>
      </c>
      <c r="G252" s="3">
        <v>195</v>
      </c>
      <c r="H252" s="34">
        <f>VLOOKUP(Data[[#This Row],[Product]],products[],2,0)</f>
        <v>10.62</v>
      </c>
      <c r="I252" s="34">
        <f>Data[Units]*Data[CostperUnit]</f>
        <v>2070.8999999999996</v>
      </c>
    </row>
    <row r="253" spans="3:9" x14ac:dyDescent="0.3">
      <c r="C253" t="s">
        <v>10</v>
      </c>
      <c r="D253" t="s">
        <v>38</v>
      </c>
      <c r="E253" t="s">
        <v>22</v>
      </c>
      <c r="F253" s="34">
        <v>2205</v>
      </c>
      <c r="G253" s="3">
        <v>141</v>
      </c>
      <c r="H253" s="34">
        <f>VLOOKUP(Data[[#This Row],[Product]],products[],2,0)</f>
        <v>9.77</v>
      </c>
      <c r="I253" s="34">
        <f>Data[Units]*Data[CostperUnit]</f>
        <v>1377.57</v>
      </c>
    </row>
    <row r="254" spans="3:9" x14ac:dyDescent="0.3">
      <c r="C254" t="s">
        <v>10</v>
      </c>
      <c r="D254" t="s">
        <v>36</v>
      </c>
      <c r="E254" t="s">
        <v>23</v>
      </c>
      <c r="F254" s="34">
        <v>2317</v>
      </c>
      <c r="G254" s="3">
        <v>261</v>
      </c>
      <c r="H254" s="34">
        <f>VLOOKUP(Data[[#This Row],[Product]],products[],2,0)</f>
        <v>6.49</v>
      </c>
      <c r="I254" s="34">
        <f>Data[Units]*Data[CostperUnit]</f>
        <v>1693.89</v>
      </c>
    </row>
    <row r="255" spans="3:9" x14ac:dyDescent="0.3">
      <c r="C255" t="s">
        <v>10</v>
      </c>
      <c r="D255" t="s">
        <v>36</v>
      </c>
      <c r="E255" t="s">
        <v>29</v>
      </c>
      <c r="F255" s="34">
        <v>2471</v>
      </c>
      <c r="G255" s="3">
        <v>342</v>
      </c>
      <c r="H255" s="34">
        <f>VLOOKUP(Data[[#This Row],[Product]],products[],2,0)</f>
        <v>7.16</v>
      </c>
      <c r="I255" s="34">
        <f>Data[Units]*Data[CostperUnit]</f>
        <v>2448.7200000000003</v>
      </c>
    </row>
    <row r="256" spans="3:9" x14ac:dyDescent="0.3">
      <c r="C256" t="s">
        <v>10</v>
      </c>
      <c r="D256" t="s">
        <v>35</v>
      </c>
      <c r="E256" t="s">
        <v>15</v>
      </c>
      <c r="F256" s="34">
        <v>2562</v>
      </c>
      <c r="G256" s="3">
        <v>6</v>
      </c>
      <c r="H256" s="34">
        <f>VLOOKUP(Data[[#This Row],[Product]],products[],2,0)</f>
        <v>11.73</v>
      </c>
      <c r="I256" s="34">
        <f>Data[Units]*Data[CostperUnit]</f>
        <v>70.38</v>
      </c>
    </row>
    <row r="257" spans="3:9" x14ac:dyDescent="0.3">
      <c r="C257" t="s">
        <v>10</v>
      </c>
      <c r="D257" t="s">
        <v>37</v>
      </c>
      <c r="E257" t="s">
        <v>28</v>
      </c>
      <c r="F257" s="34">
        <v>3059</v>
      </c>
      <c r="G257" s="3">
        <v>27</v>
      </c>
      <c r="H257" s="34">
        <f>VLOOKUP(Data[[#This Row],[Product]],products[],2,0)</f>
        <v>10.38</v>
      </c>
      <c r="I257" s="34">
        <f>Data[Units]*Data[CostperUnit]</f>
        <v>280.26000000000005</v>
      </c>
    </row>
    <row r="258" spans="3:9" x14ac:dyDescent="0.3">
      <c r="C258" t="s">
        <v>10</v>
      </c>
      <c r="D258" t="s">
        <v>35</v>
      </c>
      <c r="E258" t="s">
        <v>14</v>
      </c>
      <c r="F258" s="34">
        <v>3472</v>
      </c>
      <c r="G258" s="3">
        <v>96</v>
      </c>
      <c r="H258" s="34">
        <f>VLOOKUP(Data[[#This Row],[Product]],products[],2,0)</f>
        <v>11.7</v>
      </c>
      <c r="I258" s="34">
        <f>Data[Units]*Data[CostperUnit]</f>
        <v>1123.1999999999998</v>
      </c>
    </row>
    <row r="259" spans="3:9" x14ac:dyDescent="0.3">
      <c r="C259" t="s">
        <v>10</v>
      </c>
      <c r="D259" t="s">
        <v>35</v>
      </c>
      <c r="E259" t="s">
        <v>18</v>
      </c>
      <c r="F259" s="34">
        <v>3808</v>
      </c>
      <c r="G259" s="3">
        <v>279</v>
      </c>
      <c r="H259" s="34">
        <f>VLOOKUP(Data[[#This Row],[Product]],products[],2,0)</f>
        <v>6.47</v>
      </c>
      <c r="I259" s="34">
        <f>Data[Units]*Data[CostperUnit]</f>
        <v>1805.1299999999999</v>
      </c>
    </row>
    <row r="260" spans="3:9" x14ac:dyDescent="0.3">
      <c r="C260" t="s">
        <v>10</v>
      </c>
      <c r="D260" t="s">
        <v>34</v>
      </c>
      <c r="E260" t="s">
        <v>22</v>
      </c>
      <c r="F260" s="34">
        <v>4053</v>
      </c>
      <c r="G260" s="3">
        <v>24</v>
      </c>
      <c r="H260" s="34">
        <f>VLOOKUP(Data[[#This Row],[Product]],products[],2,0)</f>
        <v>9.77</v>
      </c>
      <c r="I260" s="34">
        <f>Data[Units]*Data[CostperUnit]</f>
        <v>234.48</v>
      </c>
    </row>
    <row r="261" spans="3:9" x14ac:dyDescent="0.3">
      <c r="C261" t="s">
        <v>10</v>
      </c>
      <c r="D261" t="s">
        <v>37</v>
      </c>
      <c r="E261" t="s">
        <v>23</v>
      </c>
      <c r="F261" s="34">
        <v>4683</v>
      </c>
      <c r="G261" s="3">
        <v>30</v>
      </c>
      <c r="H261" s="34">
        <f>VLOOKUP(Data[[#This Row],[Product]],products[],2,0)</f>
        <v>6.49</v>
      </c>
      <c r="I261" s="34">
        <f>Data[Units]*Data[CostperUnit]</f>
        <v>194.70000000000002</v>
      </c>
    </row>
    <row r="262" spans="3:9" x14ac:dyDescent="0.3">
      <c r="C262" t="s">
        <v>10</v>
      </c>
      <c r="D262" t="s">
        <v>39</v>
      </c>
      <c r="E262" t="s">
        <v>21</v>
      </c>
      <c r="F262" s="34">
        <v>4858</v>
      </c>
      <c r="G262" s="3">
        <v>279</v>
      </c>
      <c r="H262" s="34">
        <f>VLOOKUP(Data[[#This Row],[Product]],products[],2,0)</f>
        <v>9</v>
      </c>
      <c r="I262" s="34">
        <f>Data[Units]*Data[CostperUnit]</f>
        <v>2511</v>
      </c>
    </row>
    <row r="263" spans="3:9" x14ac:dyDescent="0.3">
      <c r="C263" t="s">
        <v>10</v>
      </c>
      <c r="D263" t="s">
        <v>34</v>
      </c>
      <c r="E263" t="s">
        <v>26</v>
      </c>
      <c r="F263" s="34">
        <v>4991</v>
      </c>
      <c r="G263" s="3">
        <v>9</v>
      </c>
      <c r="H263" s="34">
        <f>VLOOKUP(Data[[#This Row],[Product]],products[],2,0)</f>
        <v>5.6</v>
      </c>
      <c r="I263" s="34">
        <f>Data[Units]*Data[CostperUnit]</f>
        <v>50.4</v>
      </c>
    </row>
    <row r="264" spans="3:9" x14ac:dyDescent="0.3">
      <c r="C264" t="s">
        <v>10</v>
      </c>
      <c r="D264" t="s">
        <v>34</v>
      </c>
      <c r="E264" t="s">
        <v>19</v>
      </c>
      <c r="F264" s="34">
        <v>5355</v>
      </c>
      <c r="G264" s="3">
        <v>204</v>
      </c>
      <c r="H264" s="34">
        <f>VLOOKUP(Data[[#This Row],[Product]],products[],2,0)</f>
        <v>7.64</v>
      </c>
      <c r="I264" s="34">
        <f>Data[Units]*Data[CostperUnit]</f>
        <v>1558.56</v>
      </c>
    </row>
    <row r="265" spans="3:9" x14ac:dyDescent="0.3">
      <c r="C265" t="s">
        <v>10</v>
      </c>
      <c r="D265" t="s">
        <v>38</v>
      </c>
      <c r="E265" t="s">
        <v>14</v>
      </c>
      <c r="F265" s="34">
        <v>5586</v>
      </c>
      <c r="G265" s="3">
        <v>525</v>
      </c>
      <c r="H265" s="34">
        <f>VLOOKUP(Data[[#This Row],[Product]],products[],2,0)</f>
        <v>11.7</v>
      </c>
      <c r="I265" s="34">
        <f>Data[Units]*Data[CostperUnit]</f>
        <v>6142.5</v>
      </c>
    </row>
    <row r="266" spans="3:9" x14ac:dyDescent="0.3">
      <c r="C266" t="s">
        <v>10</v>
      </c>
      <c r="D266" t="s">
        <v>36</v>
      </c>
      <c r="E266" t="s">
        <v>32</v>
      </c>
      <c r="F266" s="34">
        <v>6657</v>
      </c>
      <c r="G266" s="3">
        <v>303</v>
      </c>
      <c r="H266" s="34">
        <f>VLOOKUP(Data[[#This Row],[Product]],products[],2,0)</f>
        <v>8.65</v>
      </c>
      <c r="I266" s="34">
        <f>Data[Units]*Data[CostperUnit]</f>
        <v>2620.9500000000003</v>
      </c>
    </row>
    <row r="267" spans="3:9" x14ac:dyDescent="0.3">
      <c r="C267" t="s">
        <v>10</v>
      </c>
      <c r="D267" t="s">
        <v>38</v>
      </c>
      <c r="E267" t="s">
        <v>4</v>
      </c>
      <c r="F267" s="34">
        <v>6860</v>
      </c>
      <c r="G267" s="3">
        <v>126</v>
      </c>
      <c r="H267" s="34">
        <f>VLOOKUP(Data[[#This Row],[Product]],products[],2,0)</f>
        <v>11.88</v>
      </c>
      <c r="I267" s="34">
        <f>Data[Units]*Data[CostperUnit]</f>
        <v>1496.88</v>
      </c>
    </row>
    <row r="268" spans="3:9" x14ac:dyDescent="0.3">
      <c r="C268" t="s">
        <v>10</v>
      </c>
      <c r="D268" t="s">
        <v>39</v>
      </c>
      <c r="E268" t="s">
        <v>33</v>
      </c>
      <c r="F268" s="34">
        <v>12950</v>
      </c>
      <c r="G268" s="3">
        <v>30</v>
      </c>
      <c r="H268" s="34">
        <f>VLOOKUP(Data[[#This Row],[Product]],products[],2,0)</f>
        <v>12.37</v>
      </c>
      <c r="I268" s="34">
        <f>Data[Units]*Data[CostperUnit]</f>
        <v>371.09999999999997</v>
      </c>
    </row>
    <row r="269" spans="3:9" x14ac:dyDescent="0.3">
      <c r="C269" t="s">
        <v>40</v>
      </c>
      <c r="D269" t="s">
        <v>39</v>
      </c>
      <c r="E269" t="s">
        <v>29</v>
      </c>
      <c r="F269" s="34">
        <v>0</v>
      </c>
      <c r="G269" s="3">
        <v>135</v>
      </c>
      <c r="H269" s="34">
        <f>VLOOKUP(Data[[#This Row],[Product]],products[],2,0)</f>
        <v>7.16</v>
      </c>
      <c r="I269" s="34">
        <f>Data[Units]*Data[CostperUnit]</f>
        <v>966.6</v>
      </c>
    </row>
    <row r="270" spans="3:9" x14ac:dyDescent="0.3">
      <c r="C270" t="s">
        <v>40</v>
      </c>
      <c r="D270" t="s">
        <v>36</v>
      </c>
      <c r="E270" t="s">
        <v>4</v>
      </c>
      <c r="F270" s="34">
        <v>217</v>
      </c>
      <c r="G270" s="3">
        <v>36</v>
      </c>
      <c r="H270" s="34">
        <f>VLOOKUP(Data[[#This Row],[Product]],products[],2,0)</f>
        <v>11.88</v>
      </c>
      <c r="I270" s="34">
        <f>Data[Units]*Data[CostperUnit]</f>
        <v>427.68</v>
      </c>
    </row>
    <row r="271" spans="3:9" x14ac:dyDescent="0.3">
      <c r="C271" t="s">
        <v>40</v>
      </c>
      <c r="D271" t="s">
        <v>38</v>
      </c>
      <c r="E271" t="s">
        <v>26</v>
      </c>
      <c r="F271" s="34">
        <v>609</v>
      </c>
      <c r="G271" s="3">
        <v>87</v>
      </c>
      <c r="H271" s="34">
        <f>VLOOKUP(Data[[#This Row],[Product]],products[],2,0)</f>
        <v>5.6</v>
      </c>
      <c r="I271" s="34">
        <f>Data[Units]*Data[CostperUnit]</f>
        <v>487.2</v>
      </c>
    </row>
    <row r="272" spans="3:9" x14ac:dyDescent="0.3">
      <c r="C272" t="s">
        <v>40</v>
      </c>
      <c r="D272" t="s">
        <v>38</v>
      </c>
      <c r="E272" t="s">
        <v>24</v>
      </c>
      <c r="F272" s="34">
        <v>623</v>
      </c>
      <c r="G272" s="3">
        <v>51</v>
      </c>
      <c r="H272" s="34">
        <f>VLOOKUP(Data[[#This Row],[Product]],products[],2,0)</f>
        <v>4.97</v>
      </c>
      <c r="I272" s="34">
        <f>Data[Units]*Data[CostperUnit]</f>
        <v>253.47</v>
      </c>
    </row>
    <row r="273" spans="3:9" x14ac:dyDescent="0.3">
      <c r="C273" t="s">
        <v>40</v>
      </c>
      <c r="D273" t="s">
        <v>35</v>
      </c>
      <c r="E273" t="s">
        <v>29</v>
      </c>
      <c r="F273" s="34">
        <v>1617</v>
      </c>
      <c r="G273" s="3">
        <v>126</v>
      </c>
      <c r="H273" s="34">
        <f>VLOOKUP(Data[[#This Row],[Product]],products[],2,0)</f>
        <v>7.16</v>
      </c>
      <c r="I273" s="34">
        <f>Data[Units]*Data[CostperUnit]</f>
        <v>902.16</v>
      </c>
    </row>
    <row r="274" spans="3:9" x14ac:dyDescent="0.3">
      <c r="C274" t="s">
        <v>40</v>
      </c>
      <c r="D274" t="s">
        <v>37</v>
      </c>
      <c r="E274" t="s">
        <v>30</v>
      </c>
      <c r="F274" s="34">
        <v>1624</v>
      </c>
      <c r="G274" s="3">
        <v>114</v>
      </c>
      <c r="H274" s="34">
        <f>VLOOKUP(Data[[#This Row],[Product]],products[],2,0)</f>
        <v>14.49</v>
      </c>
      <c r="I274" s="34">
        <f>Data[Units]*Data[CostperUnit]</f>
        <v>1651.8600000000001</v>
      </c>
    </row>
    <row r="275" spans="3:9" x14ac:dyDescent="0.3">
      <c r="C275" t="s">
        <v>40</v>
      </c>
      <c r="D275" t="s">
        <v>35</v>
      </c>
      <c r="E275" t="s">
        <v>24</v>
      </c>
      <c r="F275" s="34">
        <v>1638</v>
      </c>
      <c r="G275" s="3">
        <v>48</v>
      </c>
      <c r="H275" s="34">
        <f>VLOOKUP(Data[[#This Row],[Product]],products[],2,0)</f>
        <v>4.97</v>
      </c>
      <c r="I275" s="34">
        <f>Data[Units]*Data[CostperUnit]</f>
        <v>238.56</v>
      </c>
    </row>
    <row r="276" spans="3:9" x14ac:dyDescent="0.3">
      <c r="C276" t="s">
        <v>40</v>
      </c>
      <c r="D276" t="s">
        <v>38</v>
      </c>
      <c r="E276" t="s">
        <v>31</v>
      </c>
      <c r="F276" s="34">
        <v>1988</v>
      </c>
      <c r="G276" s="3">
        <v>39</v>
      </c>
      <c r="H276" s="34">
        <f>VLOOKUP(Data[[#This Row],[Product]],products[],2,0)</f>
        <v>5.79</v>
      </c>
      <c r="I276" s="34">
        <f>Data[Units]*Data[CostperUnit]</f>
        <v>225.81</v>
      </c>
    </row>
    <row r="277" spans="3:9" x14ac:dyDescent="0.3">
      <c r="C277" t="s">
        <v>40</v>
      </c>
      <c r="D277" t="s">
        <v>35</v>
      </c>
      <c r="E277" t="s">
        <v>30</v>
      </c>
      <c r="F277" s="34">
        <v>2275</v>
      </c>
      <c r="G277" s="3">
        <v>447</v>
      </c>
      <c r="H277" s="34">
        <f>VLOOKUP(Data[[#This Row],[Product]],products[],2,0)</f>
        <v>14.49</v>
      </c>
      <c r="I277" s="34">
        <f>Data[Units]*Data[CostperUnit]</f>
        <v>6477.03</v>
      </c>
    </row>
    <row r="278" spans="3:9" x14ac:dyDescent="0.3">
      <c r="C278" t="s">
        <v>40</v>
      </c>
      <c r="D278" t="s">
        <v>34</v>
      </c>
      <c r="E278" t="s">
        <v>27</v>
      </c>
      <c r="F278" s="34">
        <v>2289</v>
      </c>
      <c r="G278" s="3">
        <v>135</v>
      </c>
      <c r="H278" s="34">
        <f>VLOOKUP(Data[[#This Row],[Product]],products[],2,0)</f>
        <v>16.73</v>
      </c>
      <c r="I278" s="34">
        <f>Data[Units]*Data[CostperUnit]</f>
        <v>2258.5500000000002</v>
      </c>
    </row>
    <row r="279" spans="3:9" x14ac:dyDescent="0.3">
      <c r="C279" t="s">
        <v>40</v>
      </c>
      <c r="D279" t="s">
        <v>38</v>
      </c>
      <c r="E279" t="s">
        <v>25</v>
      </c>
      <c r="F279" s="34">
        <v>2541</v>
      </c>
      <c r="G279" s="3">
        <v>90</v>
      </c>
      <c r="H279" s="34">
        <f>VLOOKUP(Data[[#This Row],[Product]],products[],2,0)</f>
        <v>13.15</v>
      </c>
      <c r="I279" s="34">
        <f>Data[Units]*Data[CostperUnit]</f>
        <v>1183.5</v>
      </c>
    </row>
    <row r="280" spans="3:9" x14ac:dyDescent="0.3">
      <c r="C280" t="s">
        <v>40</v>
      </c>
      <c r="D280" t="s">
        <v>38</v>
      </c>
      <c r="E280" t="s">
        <v>29</v>
      </c>
      <c r="F280" s="34">
        <v>2541</v>
      </c>
      <c r="G280" s="3">
        <v>45</v>
      </c>
      <c r="H280" s="34">
        <f>VLOOKUP(Data[[#This Row],[Product]],products[],2,0)</f>
        <v>7.16</v>
      </c>
      <c r="I280" s="34">
        <f>Data[Units]*Data[CostperUnit]</f>
        <v>322.2</v>
      </c>
    </row>
    <row r="281" spans="3:9" x14ac:dyDescent="0.3">
      <c r="C281" t="s">
        <v>40</v>
      </c>
      <c r="D281" t="s">
        <v>34</v>
      </c>
      <c r="E281" t="s">
        <v>23</v>
      </c>
      <c r="F281" s="34">
        <v>2779</v>
      </c>
      <c r="G281" s="3">
        <v>75</v>
      </c>
      <c r="H281" s="34">
        <f>VLOOKUP(Data[[#This Row],[Product]],products[],2,0)</f>
        <v>6.49</v>
      </c>
      <c r="I281" s="34">
        <f>Data[Units]*Data[CostperUnit]</f>
        <v>486.75</v>
      </c>
    </row>
    <row r="282" spans="3:9" x14ac:dyDescent="0.3">
      <c r="C282" t="s">
        <v>40</v>
      </c>
      <c r="D282" t="s">
        <v>39</v>
      </c>
      <c r="E282" t="s">
        <v>28</v>
      </c>
      <c r="F282" s="34">
        <v>3101</v>
      </c>
      <c r="G282" s="3">
        <v>225</v>
      </c>
      <c r="H282" s="34">
        <f>VLOOKUP(Data[[#This Row],[Product]],products[],2,0)</f>
        <v>10.38</v>
      </c>
      <c r="I282" s="34">
        <f>Data[Units]*Data[CostperUnit]</f>
        <v>2335.5</v>
      </c>
    </row>
    <row r="283" spans="3:9" x14ac:dyDescent="0.3">
      <c r="C283" t="s">
        <v>40</v>
      </c>
      <c r="D283" t="s">
        <v>36</v>
      </c>
      <c r="E283" t="s">
        <v>27</v>
      </c>
      <c r="F283" s="34">
        <v>3164</v>
      </c>
      <c r="G283" s="3">
        <v>306</v>
      </c>
      <c r="H283" s="34">
        <f>VLOOKUP(Data[[#This Row],[Product]],products[],2,0)</f>
        <v>16.73</v>
      </c>
      <c r="I283" s="34">
        <f>Data[Units]*Data[CostperUnit]</f>
        <v>5119.38</v>
      </c>
    </row>
    <row r="284" spans="3:9" x14ac:dyDescent="0.3">
      <c r="C284" t="s">
        <v>40</v>
      </c>
      <c r="D284" t="s">
        <v>34</v>
      </c>
      <c r="E284" t="s">
        <v>33</v>
      </c>
      <c r="F284" s="34">
        <v>3794</v>
      </c>
      <c r="G284" s="3">
        <v>159</v>
      </c>
      <c r="H284" s="34">
        <f>VLOOKUP(Data[[#This Row],[Product]],products[],2,0)</f>
        <v>12.37</v>
      </c>
      <c r="I284" s="34">
        <f>Data[Units]*Data[CostperUnit]</f>
        <v>1966.83</v>
      </c>
    </row>
    <row r="285" spans="3:9" x14ac:dyDescent="0.3">
      <c r="C285" t="s">
        <v>40</v>
      </c>
      <c r="D285" t="s">
        <v>34</v>
      </c>
      <c r="E285" t="s">
        <v>19</v>
      </c>
      <c r="F285" s="34">
        <v>4018</v>
      </c>
      <c r="G285" s="3">
        <v>162</v>
      </c>
      <c r="H285" s="34">
        <f>VLOOKUP(Data[[#This Row],[Product]],products[],2,0)</f>
        <v>7.64</v>
      </c>
      <c r="I285" s="34">
        <f>Data[Units]*Data[CostperUnit]</f>
        <v>1237.6799999999998</v>
      </c>
    </row>
    <row r="286" spans="3:9" x14ac:dyDescent="0.3">
      <c r="C286" t="s">
        <v>40</v>
      </c>
      <c r="D286" t="s">
        <v>36</v>
      </c>
      <c r="E286" t="s">
        <v>13</v>
      </c>
      <c r="F286" s="34">
        <v>4424</v>
      </c>
      <c r="G286" s="3">
        <v>201</v>
      </c>
      <c r="H286" s="34">
        <f>VLOOKUP(Data[[#This Row],[Product]],products[],2,0)</f>
        <v>9.33</v>
      </c>
      <c r="I286" s="34">
        <f>Data[Units]*Data[CostperUnit]</f>
        <v>1875.33</v>
      </c>
    </row>
    <row r="287" spans="3:9" x14ac:dyDescent="0.3">
      <c r="C287" t="s">
        <v>40</v>
      </c>
      <c r="D287" t="s">
        <v>35</v>
      </c>
      <c r="E287" t="s">
        <v>16</v>
      </c>
      <c r="F287" s="34">
        <v>4725</v>
      </c>
      <c r="G287" s="3">
        <v>174</v>
      </c>
      <c r="H287" s="34">
        <f>VLOOKUP(Data[[#This Row],[Product]],products[],2,0)</f>
        <v>8.7899999999999991</v>
      </c>
      <c r="I287" s="34">
        <f>Data[Units]*Data[CostperUnit]</f>
        <v>1529.4599999999998</v>
      </c>
    </row>
    <row r="288" spans="3:9" x14ac:dyDescent="0.3">
      <c r="C288" t="s">
        <v>40</v>
      </c>
      <c r="D288" t="s">
        <v>34</v>
      </c>
      <c r="E288" t="s">
        <v>17</v>
      </c>
      <c r="F288" s="34">
        <v>5019</v>
      </c>
      <c r="G288" s="3">
        <v>156</v>
      </c>
      <c r="H288" s="34">
        <f>VLOOKUP(Data[[#This Row],[Product]],products[],2,0)</f>
        <v>3.11</v>
      </c>
      <c r="I288" s="34">
        <f>Data[Units]*Data[CostperUnit]</f>
        <v>485.15999999999997</v>
      </c>
    </row>
    <row r="289" spans="3:9" x14ac:dyDescent="0.3">
      <c r="C289" t="s">
        <v>40</v>
      </c>
      <c r="D289" t="s">
        <v>36</v>
      </c>
      <c r="E289" t="s">
        <v>25</v>
      </c>
      <c r="F289" s="34">
        <v>5439</v>
      </c>
      <c r="G289" s="3">
        <v>30</v>
      </c>
      <c r="H289" s="34">
        <f>VLOOKUP(Data[[#This Row],[Product]],products[],2,0)</f>
        <v>13.15</v>
      </c>
      <c r="I289" s="34">
        <f>Data[Units]*Data[CostperUnit]</f>
        <v>394.5</v>
      </c>
    </row>
    <row r="290" spans="3:9" x14ac:dyDescent="0.3">
      <c r="C290" t="s">
        <v>40</v>
      </c>
      <c r="D290" t="s">
        <v>38</v>
      </c>
      <c r="E290" t="s">
        <v>13</v>
      </c>
      <c r="F290" s="34">
        <v>5670</v>
      </c>
      <c r="G290" s="3">
        <v>297</v>
      </c>
      <c r="H290" s="34">
        <f>VLOOKUP(Data[[#This Row],[Product]],products[],2,0)</f>
        <v>9.33</v>
      </c>
      <c r="I290" s="34">
        <f>Data[Units]*Data[CostperUnit]</f>
        <v>2771.01</v>
      </c>
    </row>
    <row r="291" spans="3:9" x14ac:dyDescent="0.3">
      <c r="C291" t="s">
        <v>40</v>
      </c>
      <c r="D291" t="s">
        <v>39</v>
      </c>
      <c r="E291" t="s">
        <v>15</v>
      </c>
      <c r="F291" s="34">
        <v>5775</v>
      </c>
      <c r="G291" s="3">
        <v>42</v>
      </c>
      <c r="H291" s="34">
        <f>VLOOKUP(Data[[#This Row],[Product]],products[],2,0)</f>
        <v>11.73</v>
      </c>
      <c r="I291" s="34">
        <f>Data[Units]*Data[CostperUnit]</f>
        <v>492.66</v>
      </c>
    </row>
    <row r="292" spans="3:9" x14ac:dyDescent="0.3">
      <c r="C292" t="s">
        <v>40</v>
      </c>
      <c r="D292" t="s">
        <v>39</v>
      </c>
      <c r="E292" t="s">
        <v>22</v>
      </c>
      <c r="F292" s="34">
        <v>5817</v>
      </c>
      <c r="G292" s="3">
        <v>12</v>
      </c>
      <c r="H292" s="34">
        <f>VLOOKUP(Data[[#This Row],[Product]],products[],2,0)</f>
        <v>9.77</v>
      </c>
      <c r="I292" s="34">
        <f>Data[Units]*Data[CostperUnit]</f>
        <v>117.24</v>
      </c>
    </row>
    <row r="293" spans="3:9" x14ac:dyDescent="0.3">
      <c r="C293" t="s">
        <v>40</v>
      </c>
      <c r="D293" t="s">
        <v>38</v>
      </c>
      <c r="E293" t="s">
        <v>4</v>
      </c>
      <c r="F293" s="34">
        <v>6125</v>
      </c>
      <c r="G293" s="3">
        <v>102</v>
      </c>
      <c r="H293" s="34">
        <f>VLOOKUP(Data[[#This Row],[Product]],products[],2,0)</f>
        <v>11.88</v>
      </c>
      <c r="I293" s="34">
        <f>Data[Units]*Data[CostperUnit]</f>
        <v>1211.76</v>
      </c>
    </row>
    <row r="294" spans="3:9" x14ac:dyDescent="0.3">
      <c r="C294" t="s">
        <v>40</v>
      </c>
      <c r="D294" t="s">
        <v>37</v>
      </c>
      <c r="E294" t="s">
        <v>27</v>
      </c>
      <c r="F294" s="34">
        <v>6132</v>
      </c>
      <c r="G294" s="3">
        <v>93</v>
      </c>
      <c r="H294" s="34">
        <f>VLOOKUP(Data[[#This Row],[Product]],products[],2,0)</f>
        <v>16.73</v>
      </c>
      <c r="I294" s="34">
        <f>Data[Units]*Data[CostperUnit]</f>
        <v>1555.89</v>
      </c>
    </row>
    <row r="295" spans="3:9" x14ac:dyDescent="0.3">
      <c r="C295" t="s">
        <v>40</v>
      </c>
      <c r="D295" t="s">
        <v>39</v>
      </c>
      <c r="E295" t="s">
        <v>27</v>
      </c>
      <c r="F295" s="34">
        <v>6370</v>
      </c>
      <c r="G295" s="3">
        <v>30</v>
      </c>
      <c r="H295" s="34">
        <f>VLOOKUP(Data[[#This Row],[Product]],products[],2,0)</f>
        <v>16.73</v>
      </c>
      <c r="I295" s="34">
        <f>Data[Units]*Data[CostperUnit]</f>
        <v>501.90000000000003</v>
      </c>
    </row>
    <row r="296" spans="3:9" x14ac:dyDescent="0.3">
      <c r="C296" t="s">
        <v>40</v>
      </c>
      <c r="D296" t="s">
        <v>34</v>
      </c>
      <c r="E296" t="s">
        <v>26</v>
      </c>
      <c r="F296" s="34">
        <v>6748</v>
      </c>
      <c r="G296" s="3">
        <v>48</v>
      </c>
      <c r="H296" s="34">
        <f>VLOOKUP(Data[[#This Row],[Product]],products[],2,0)</f>
        <v>5.6</v>
      </c>
      <c r="I296" s="34">
        <f>Data[Units]*Data[CostperUnit]</f>
        <v>268.79999999999995</v>
      </c>
    </row>
    <row r="297" spans="3:9" x14ac:dyDescent="0.3">
      <c r="C297" t="s">
        <v>40</v>
      </c>
      <c r="D297" t="s">
        <v>35</v>
      </c>
      <c r="E297" t="s">
        <v>22</v>
      </c>
      <c r="F297" s="34">
        <v>6853</v>
      </c>
      <c r="G297" s="3">
        <v>372</v>
      </c>
      <c r="H297" s="34">
        <f>VLOOKUP(Data[[#This Row],[Product]],products[],2,0)</f>
        <v>9.77</v>
      </c>
      <c r="I297" s="34">
        <f>Data[Units]*Data[CostperUnit]</f>
        <v>3634.44</v>
      </c>
    </row>
    <row r="298" spans="3:9" x14ac:dyDescent="0.3">
      <c r="C298" t="s">
        <v>40</v>
      </c>
      <c r="D298" t="s">
        <v>37</v>
      </c>
      <c r="E298" t="s">
        <v>19</v>
      </c>
      <c r="F298" s="34">
        <v>7693</v>
      </c>
      <c r="G298" s="3">
        <v>21</v>
      </c>
      <c r="H298" s="34">
        <f>VLOOKUP(Data[[#This Row],[Product]],products[],2,0)</f>
        <v>7.64</v>
      </c>
      <c r="I298" s="34">
        <f>Data[Units]*Data[CostperUnit]</f>
        <v>160.44</v>
      </c>
    </row>
    <row r="299" spans="3:9" x14ac:dyDescent="0.3">
      <c r="C299" t="s">
        <v>40</v>
      </c>
      <c r="D299" t="s">
        <v>35</v>
      </c>
      <c r="E299" t="s">
        <v>33</v>
      </c>
      <c r="F299" s="34">
        <v>8869</v>
      </c>
      <c r="G299" s="3">
        <v>432</v>
      </c>
      <c r="H299" s="34">
        <f>VLOOKUP(Data[[#This Row],[Product]],products[],2,0)</f>
        <v>12.37</v>
      </c>
      <c r="I299" s="34">
        <f>Data[Units]*Data[CostperUnit]</f>
        <v>5343.8399999999992</v>
      </c>
    </row>
    <row r="300" spans="3:9" x14ac:dyDescent="0.3">
      <c r="C300" t="s">
        <v>40</v>
      </c>
      <c r="D300" t="s">
        <v>37</v>
      </c>
      <c r="E300" t="s">
        <v>29</v>
      </c>
      <c r="F300" s="34">
        <v>9002</v>
      </c>
      <c r="G300" s="3">
        <v>72</v>
      </c>
      <c r="H300" s="34">
        <f>VLOOKUP(Data[[#This Row],[Product]],products[],2,0)</f>
        <v>7.16</v>
      </c>
      <c r="I300" s="34">
        <f>Data[Units]*Data[CostperUnit]</f>
        <v>515.52</v>
      </c>
    </row>
    <row r="301" spans="3:9" x14ac:dyDescent="0.3">
      <c r="C301" t="s">
        <v>40</v>
      </c>
      <c r="D301" t="s">
        <v>36</v>
      </c>
      <c r="E301" t="s">
        <v>33</v>
      </c>
      <c r="F301" s="34">
        <v>9772</v>
      </c>
      <c r="G301" s="3">
        <v>90</v>
      </c>
      <c r="H301" s="34">
        <f>VLOOKUP(Data[[#This Row],[Product]],products[],2,0)</f>
        <v>12.37</v>
      </c>
      <c r="I301" s="34">
        <f>Data[Units]*Data[CostperUnit]</f>
        <v>1113.3</v>
      </c>
    </row>
    <row r="302" spans="3:9" x14ac:dyDescent="0.3">
      <c r="C302" t="s">
        <v>40</v>
      </c>
      <c r="D302" t="s">
        <v>35</v>
      </c>
      <c r="E302" t="s">
        <v>32</v>
      </c>
      <c r="F302" s="34">
        <v>12348</v>
      </c>
      <c r="G302" s="3">
        <v>234</v>
      </c>
      <c r="H302" s="34">
        <f>VLOOKUP(Data[[#This Row],[Product]],products[],2,0)</f>
        <v>8.65</v>
      </c>
      <c r="I302" s="34">
        <f>Data[Units]*Data[CostperUnit]</f>
        <v>2024.1000000000001</v>
      </c>
    </row>
    <row r="312" spans="7:7" x14ac:dyDescent="0.3">
      <c r="G312" s="3"/>
    </row>
    <row r="313" spans="7:7" x14ac:dyDescent="0.3">
      <c r="G313" s="3"/>
    </row>
    <row r="314" spans="7:7" x14ac:dyDescent="0.3">
      <c r="G314" s="3"/>
    </row>
    <row r="315" spans="7:7" x14ac:dyDescent="0.3">
      <c r="G315" s="3"/>
    </row>
    <row r="316" spans="7:7" x14ac:dyDescent="0.3">
      <c r="G316" s="3"/>
    </row>
    <row r="317" spans="7:7" x14ac:dyDescent="0.3">
      <c r="G317" s="3"/>
    </row>
    <row r="318" spans="7:7" x14ac:dyDescent="0.3">
      <c r="G318" s="3"/>
    </row>
    <row r="319" spans="7:7" x14ac:dyDescent="0.3">
      <c r="G319" s="3"/>
    </row>
    <row r="320" spans="7:7" x14ac:dyDescent="0.3">
      <c r="G320" s="3"/>
    </row>
    <row r="321" spans="7:7" x14ac:dyDescent="0.3">
      <c r="G321" s="3"/>
    </row>
    <row r="322" spans="7:7" x14ac:dyDescent="0.3">
      <c r="G322" s="3"/>
    </row>
    <row r="323" spans="7:7" x14ac:dyDescent="0.3">
      <c r="G323" s="3"/>
    </row>
    <row r="324" spans="7:7" x14ac:dyDescent="0.3">
      <c r="G324" s="3"/>
    </row>
    <row r="325" spans="7:7" x14ac:dyDescent="0.3">
      <c r="G325" s="3"/>
    </row>
    <row r="326" spans="7:7" x14ac:dyDescent="0.3">
      <c r="G326" s="3"/>
    </row>
    <row r="327" spans="7:7" x14ac:dyDescent="0.3">
      <c r="G327" s="3"/>
    </row>
    <row r="328" spans="7:7" x14ac:dyDescent="0.3">
      <c r="G328" s="3"/>
    </row>
    <row r="329" spans="7:7" x14ac:dyDescent="0.3">
      <c r="G329" s="3"/>
    </row>
    <row r="330" spans="7:7" x14ac:dyDescent="0.3">
      <c r="G330" s="3"/>
    </row>
    <row r="331" spans="7:7" x14ac:dyDescent="0.3">
      <c r="G331" s="3"/>
    </row>
    <row r="332" spans="7:7" x14ac:dyDescent="0.3">
      <c r="G332" s="3"/>
    </row>
    <row r="333" spans="7:7" x14ac:dyDescent="0.3">
      <c r="G333" s="3"/>
    </row>
    <row r="334" spans="7:7" x14ac:dyDescent="0.3">
      <c r="G334" s="3"/>
    </row>
    <row r="335" spans="7:7" x14ac:dyDescent="0.3">
      <c r="G335" s="3"/>
    </row>
    <row r="336" spans="7:7" x14ac:dyDescent="0.3">
      <c r="G336" s="3"/>
    </row>
    <row r="337" spans="7:7" x14ac:dyDescent="0.3">
      <c r="G337" s="3"/>
    </row>
    <row r="338" spans="7:7" x14ac:dyDescent="0.3">
      <c r="G338" s="3"/>
    </row>
    <row r="339" spans="7:7" x14ac:dyDescent="0.3">
      <c r="G339" s="3"/>
    </row>
    <row r="340" spans="7:7" x14ac:dyDescent="0.3">
      <c r="G340" s="3"/>
    </row>
    <row r="341" spans="7:7" x14ac:dyDescent="0.3">
      <c r="G341" s="3"/>
    </row>
    <row r="342" spans="7:7" x14ac:dyDescent="0.3">
      <c r="G342" s="3"/>
    </row>
    <row r="343" spans="7:7" x14ac:dyDescent="0.3">
      <c r="G343" s="3"/>
    </row>
    <row r="344" spans="7:7" x14ac:dyDescent="0.3">
      <c r="G344" s="3"/>
    </row>
    <row r="345" spans="7:7" x14ac:dyDescent="0.3">
      <c r="G345" s="3"/>
    </row>
    <row r="346" spans="7:7" x14ac:dyDescent="0.3">
      <c r="G346" s="3"/>
    </row>
    <row r="347" spans="7:7" x14ac:dyDescent="0.3">
      <c r="G347" s="3"/>
    </row>
    <row r="348" spans="7:7" x14ac:dyDescent="0.3">
      <c r="G348" s="3"/>
    </row>
    <row r="349" spans="7:7" x14ac:dyDescent="0.3">
      <c r="G349" s="3"/>
    </row>
    <row r="350" spans="7:7" x14ac:dyDescent="0.3">
      <c r="G350" s="3"/>
    </row>
    <row r="351" spans="7:7" x14ac:dyDescent="0.3">
      <c r="G351" s="3"/>
    </row>
    <row r="352" spans="7:7" x14ac:dyDescent="0.3">
      <c r="G352" s="3"/>
    </row>
    <row r="353" spans="7:7" x14ac:dyDescent="0.3">
      <c r="G353" s="3"/>
    </row>
    <row r="354" spans="7:7" x14ac:dyDescent="0.3">
      <c r="G354" s="3"/>
    </row>
    <row r="355" spans="7:7" x14ac:dyDescent="0.3">
      <c r="G355" s="3"/>
    </row>
    <row r="356" spans="7:7" x14ac:dyDescent="0.3">
      <c r="G356" s="3"/>
    </row>
    <row r="357" spans="7:7" x14ac:dyDescent="0.3">
      <c r="G357" s="3"/>
    </row>
    <row r="358" spans="7:7" x14ac:dyDescent="0.3">
      <c r="G358" s="3"/>
    </row>
    <row r="359" spans="7:7" x14ac:dyDescent="0.3">
      <c r="G359" s="3"/>
    </row>
    <row r="360" spans="7:7" x14ac:dyDescent="0.3">
      <c r="G360" s="3"/>
    </row>
    <row r="361" spans="7:7" x14ac:dyDescent="0.3">
      <c r="G361" s="3"/>
    </row>
    <row r="362" spans="7:7" x14ac:dyDescent="0.3">
      <c r="G362" s="3"/>
    </row>
    <row r="363" spans="7:7" x14ac:dyDescent="0.3">
      <c r="G363" s="3"/>
    </row>
    <row r="364" spans="7:7" x14ac:dyDescent="0.3">
      <c r="G364" s="3"/>
    </row>
    <row r="365" spans="7:7" x14ac:dyDescent="0.3">
      <c r="G365" s="3"/>
    </row>
    <row r="366" spans="7:7" x14ac:dyDescent="0.3">
      <c r="G366" s="3"/>
    </row>
    <row r="367" spans="7:7" x14ac:dyDescent="0.3">
      <c r="G367" s="3"/>
    </row>
    <row r="368" spans="7:7" x14ac:dyDescent="0.3">
      <c r="G368" s="3"/>
    </row>
    <row r="369" spans="7:7" x14ac:dyDescent="0.3">
      <c r="G369" s="3"/>
    </row>
    <row r="370" spans="7:7" x14ac:dyDescent="0.3">
      <c r="G370" s="3"/>
    </row>
    <row r="371" spans="7:7" x14ac:dyDescent="0.3">
      <c r="G371" s="3"/>
    </row>
    <row r="372" spans="7:7" x14ac:dyDescent="0.3">
      <c r="G372" s="3"/>
    </row>
    <row r="373" spans="7:7" x14ac:dyDescent="0.3">
      <c r="G373" s="3"/>
    </row>
    <row r="374" spans="7:7" x14ac:dyDescent="0.3">
      <c r="G374" s="3"/>
    </row>
    <row r="375" spans="7:7" x14ac:dyDescent="0.3">
      <c r="G375" s="3"/>
    </row>
    <row r="376" spans="7:7" x14ac:dyDescent="0.3">
      <c r="G376" s="3"/>
    </row>
    <row r="377" spans="7:7" x14ac:dyDescent="0.3">
      <c r="G377" s="3"/>
    </row>
    <row r="378" spans="7:7" x14ac:dyDescent="0.3">
      <c r="G378" s="3"/>
    </row>
    <row r="379" spans="7:7" x14ac:dyDescent="0.3">
      <c r="G379" s="3"/>
    </row>
    <row r="380" spans="7:7" x14ac:dyDescent="0.3">
      <c r="G380" s="3"/>
    </row>
    <row r="381" spans="7:7" x14ac:dyDescent="0.3">
      <c r="G381" s="3"/>
    </row>
    <row r="382" spans="7:7" x14ac:dyDescent="0.3">
      <c r="G382" s="3"/>
    </row>
    <row r="383" spans="7:7" x14ac:dyDescent="0.3">
      <c r="G383" s="3"/>
    </row>
    <row r="384" spans="7:7" x14ac:dyDescent="0.3">
      <c r="G384" s="3"/>
    </row>
    <row r="385" spans="7:7" x14ac:dyDescent="0.3">
      <c r="G385" s="3"/>
    </row>
    <row r="386" spans="7:7" x14ac:dyDescent="0.3">
      <c r="G386" s="3"/>
    </row>
    <row r="387" spans="7:7" x14ac:dyDescent="0.3">
      <c r="G387" s="3"/>
    </row>
    <row r="388" spans="7:7" x14ac:dyDescent="0.3">
      <c r="G388" s="3"/>
    </row>
    <row r="389" spans="7:7" x14ac:dyDescent="0.3">
      <c r="G389" s="3"/>
    </row>
    <row r="390" spans="7:7" x14ac:dyDescent="0.3">
      <c r="G390" s="3"/>
    </row>
    <row r="391" spans="7:7" x14ac:dyDescent="0.3">
      <c r="G391" s="3"/>
    </row>
    <row r="392" spans="7:7" x14ac:dyDescent="0.3">
      <c r="G392" s="3"/>
    </row>
    <row r="393" spans="7:7" x14ac:dyDescent="0.3">
      <c r="G393" s="3"/>
    </row>
    <row r="394" spans="7:7" x14ac:dyDescent="0.3">
      <c r="G394" s="3"/>
    </row>
    <row r="395" spans="7:7" x14ac:dyDescent="0.3">
      <c r="G395" s="3"/>
    </row>
    <row r="396" spans="7:7" x14ac:dyDescent="0.3">
      <c r="G396" s="3"/>
    </row>
    <row r="397" spans="7:7" x14ac:dyDescent="0.3">
      <c r="G397" s="3"/>
    </row>
    <row r="398" spans="7:7" x14ac:dyDescent="0.3">
      <c r="G398" s="3"/>
    </row>
    <row r="399" spans="7:7" x14ac:dyDescent="0.3">
      <c r="G399" s="3"/>
    </row>
    <row r="400" spans="7:7" x14ac:dyDescent="0.3">
      <c r="G400" s="3"/>
    </row>
    <row r="401" spans="7:7" x14ac:dyDescent="0.3">
      <c r="G401" s="3"/>
    </row>
    <row r="402" spans="7:7" x14ac:dyDescent="0.3">
      <c r="G402" s="3"/>
    </row>
    <row r="403" spans="7:7" x14ac:dyDescent="0.3">
      <c r="G403" s="3"/>
    </row>
    <row r="404" spans="7:7" x14ac:dyDescent="0.3">
      <c r="G404" s="3"/>
    </row>
    <row r="405" spans="7:7" x14ac:dyDescent="0.3">
      <c r="G405" s="3"/>
    </row>
    <row r="406" spans="7:7" x14ac:dyDescent="0.3">
      <c r="G406" s="3"/>
    </row>
    <row r="407" spans="7:7" x14ac:dyDescent="0.3">
      <c r="G407" s="3"/>
    </row>
    <row r="408" spans="7:7" x14ac:dyDescent="0.3">
      <c r="G408" s="3"/>
    </row>
    <row r="409" spans="7:7" x14ac:dyDescent="0.3">
      <c r="G409" s="3"/>
    </row>
    <row r="410" spans="7:7" x14ac:dyDescent="0.3">
      <c r="G410" s="3"/>
    </row>
    <row r="411" spans="7:7" x14ac:dyDescent="0.3">
      <c r="G411" s="3"/>
    </row>
    <row r="412" spans="7:7" x14ac:dyDescent="0.3">
      <c r="G412" s="3"/>
    </row>
    <row r="413" spans="7:7" x14ac:dyDescent="0.3">
      <c r="G413" s="3"/>
    </row>
    <row r="414" spans="7:7" x14ac:dyDescent="0.3">
      <c r="G414" s="3"/>
    </row>
    <row r="415" spans="7:7" x14ac:dyDescent="0.3">
      <c r="G415" s="3"/>
    </row>
    <row r="416" spans="7:7" x14ac:dyDescent="0.3">
      <c r="G416" s="3"/>
    </row>
    <row r="417" spans="7:7" x14ac:dyDescent="0.3">
      <c r="G417" s="3"/>
    </row>
    <row r="418" spans="7:7" x14ac:dyDescent="0.3">
      <c r="G418" s="3"/>
    </row>
    <row r="419" spans="7:7" x14ac:dyDescent="0.3">
      <c r="G419" s="3"/>
    </row>
    <row r="420" spans="7:7" x14ac:dyDescent="0.3">
      <c r="G420" s="3"/>
    </row>
    <row r="421" spans="7:7" x14ac:dyDescent="0.3">
      <c r="G421" s="3"/>
    </row>
    <row r="422" spans="7:7" x14ac:dyDescent="0.3">
      <c r="G422" s="3"/>
    </row>
    <row r="423" spans="7:7" x14ac:dyDescent="0.3">
      <c r="G423" s="3"/>
    </row>
    <row r="424" spans="7:7" x14ac:dyDescent="0.3">
      <c r="G424" s="3"/>
    </row>
    <row r="425" spans="7:7" x14ac:dyDescent="0.3">
      <c r="G425" s="3"/>
    </row>
    <row r="426" spans="7:7" x14ac:dyDescent="0.3">
      <c r="G426" s="3"/>
    </row>
    <row r="427" spans="7:7" x14ac:dyDescent="0.3">
      <c r="G427" s="3"/>
    </row>
    <row r="428" spans="7:7" x14ac:dyDescent="0.3">
      <c r="G428" s="3"/>
    </row>
    <row r="429" spans="7:7" x14ac:dyDescent="0.3">
      <c r="G429" s="3"/>
    </row>
    <row r="430" spans="7:7" x14ac:dyDescent="0.3">
      <c r="G430" s="3"/>
    </row>
    <row r="431" spans="7:7" x14ac:dyDescent="0.3">
      <c r="G431" s="3"/>
    </row>
    <row r="432" spans="7:7" x14ac:dyDescent="0.3">
      <c r="G432" s="3"/>
    </row>
    <row r="433" spans="7:7" x14ac:dyDescent="0.3">
      <c r="G433" s="3"/>
    </row>
    <row r="434" spans="7:7" x14ac:dyDescent="0.3">
      <c r="G434" s="3"/>
    </row>
    <row r="435" spans="7:7" x14ac:dyDescent="0.3">
      <c r="G435" s="3"/>
    </row>
    <row r="436" spans="7:7" x14ac:dyDescent="0.3">
      <c r="G436" s="3"/>
    </row>
    <row r="437" spans="7:7" x14ac:dyDescent="0.3">
      <c r="G437" s="3"/>
    </row>
    <row r="438" spans="7:7" x14ac:dyDescent="0.3">
      <c r="G438" s="3"/>
    </row>
    <row r="439" spans="7:7" x14ac:dyDescent="0.3">
      <c r="G439" s="3"/>
    </row>
    <row r="440" spans="7:7" x14ac:dyDescent="0.3">
      <c r="G440" s="3"/>
    </row>
    <row r="441" spans="7:7" x14ac:dyDescent="0.3">
      <c r="G441" s="3"/>
    </row>
    <row r="442" spans="7:7" x14ac:dyDescent="0.3">
      <c r="G442" s="3"/>
    </row>
    <row r="443" spans="7:7" x14ac:dyDescent="0.3">
      <c r="G443" s="3"/>
    </row>
    <row r="444" spans="7:7" x14ac:dyDescent="0.3">
      <c r="G444" s="3"/>
    </row>
    <row r="445" spans="7:7" x14ac:dyDescent="0.3">
      <c r="G445" s="3"/>
    </row>
    <row r="446" spans="7:7" x14ac:dyDescent="0.3">
      <c r="G446" s="3"/>
    </row>
    <row r="447" spans="7:7" x14ac:dyDescent="0.3">
      <c r="G447" s="3"/>
    </row>
    <row r="448" spans="7:7" x14ac:dyDescent="0.3">
      <c r="G448" s="3"/>
    </row>
    <row r="449" spans="7:7" x14ac:dyDescent="0.3">
      <c r="G449" s="3"/>
    </row>
    <row r="450" spans="7:7" x14ac:dyDescent="0.3">
      <c r="G450" s="3"/>
    </row>
    <row r="451" spans="7:7" x14ac:dyDescent="0.3">
      <c r="G451" s="3"/>
    </row>
    <row r="452" spans="7:7" x14ac:dyDescent="0.3">
      <c r="G452" s="3"/>
    </row>
    <row r="453" spans="7:7" x14ac:dyDescent="0.3">
      <c r="G453" s="3"/>
    </row>
    <row r="454" spans="7:7" x14ac:dyDescent="0.3">
      <c r="G454" s="3"/>
    </row>
    <row r="455" spans="7:7" x14ac:dyDescent="0.3">
      <c r="G455" s="3"/>
    </row>
    <row r="456" spans="7:7" x14ac:dyDescent="0.3">
      <c r="G456" s="3"/>
    </row>
    <row r="457" spans="7:7" x14ac:dyDescent="0.3">
      <c r="G457" s="3"/>
    </row>
    <row r="458" spans="7:7" x14ac:dyDescent="0.3">
      <c r="G458" s="3"/>
    </row>
    <row r="459" spans="7:7" x14ac:dyDescent="0.3">
      <c r="G459" s="3"/>
    </row>
    <row r="460" spans="7:7" x14ac:dyDescent="0.3">
      <c r="G460" s="3"/>
    </row>
    <row r="461" spans="7:7" x14ac:dyDescent="0.3">
      <c r="G461" s="3"/>
    </row>
    <row r="462" spans="7:7" x14ac:dyDescent="0.3">
      <c r="G462" s="3"/>
    </row>
    <row r="463" spans="7:7" x14ac:dyDescent="0.3">
      <c r="G463" s="3"/>
    </row>
    <row r="464" spans="7:7" x14ac:dyDescent="0.3">
      <c r="G464" s="3"/>
    </row>
    <row r="465" spans="7:7" x14ac:dyDescent="0.3">
      <c r="G465" s="3"/>
    </row>
    <row r="466" spans="7:7" x14ac:dyDescent="0.3">
      <c r="G466" s="3"/>
    </row>
    <row r="467" spans="7:7" x14ac:dyDescent="0.3">
      <c r="G467" s="3"/>
    </row>
    <row r="468" spans="7:7" x14ac:dyDescent="0.3">
      <c r="G468" s="3"/>
    </row>
    <row r="469" spans="7:7" x14ac:dyDescent="0.3">
      <c r="G469" s="3"/>
    </row>
    <row r="470" spans="7:7" x14ac:dyDescent="0.3">
      <c r="G470" s="3"/>
    </row>
    <row r="471" spans="7:7" x14ac:dyDescent="0.3">
      <c r="G471" s="3"/>
    </row>
    <row r="472" spans="7:7" x14ac:dyDescent="0.3">
      <c r="G472" s="3"/>
    </row>
    <row r="473" spans="7:7" x14ac:dyDescent="0.3">
      <c r="G473" s="3"/>
    </row>
    <row r="474" spans="7:7" x14ac:dyDescent="0.3">
      <c r="G474" s="3"/>
    </row>
    <row r="475" spans="7:7" x14ac:dyDescent="0.3">
      <c r="G475" s="3"/>
    </row>
    <row r="476" spans="7:7" x14ac:dyDescent="0.3">
      <c r="G476" s="3"/>
    </row>
    <row r="477" spans="7:7" x14ac:dyDescent="0.3">
      <c r="G477" s="3"/>
    </row>
    <row r="478" spans="7:7" x14ac:dyDescent="0.3">
      <c r="G478" s="3"/>
    </row>
    <row r="479" spans="7:7" x14ac:dyDescent="0.3">
      <c r="G479" s="3"/>
    </row>
    <row r="480" spans="7:7" x14ac:dyDescent="0.3">
      <c r="G480" s="3"/>
    </row>
    <row r="481" spans="7:7" x14ac:dyDescent="0.3">
      <c r="G481" s="3"/>
    </row>
    <row r="482" spans="7:7" x14ac:dyDescent="0.3">
      <c r="G482" s="3"/>
    </row>
    <row r="483" spans="7:7" x14ac:dyDescent="0.3">
      <c r="G483" s="3"/>
    </row>
    <row r="484" spans="7:7" x14ac:dyDescent="0.3">
      <c r="G484" s="3"/>
    </row>
    <row r="485" spans="7:7" x14ac:dyDescent="0.3">
      <c r="G485" s="3"/>
    </row>
    <row r="486" spans="7:7" x14ac:dyDescent="0.3">
      <c r="G486" s="3"/>
    </row>
    <row r="487" spans="7:7" x14ac:dyDescent="0.3">
      <c r="G487" s="3"/>
    </row>
    <row r="488" spans="7:7" x14ac:dyDescent="0.3">
      <c r="G488" s="3"/>
    </row>
    <row r="489" spans="7:7" x14ac:dyDescent="0.3">
      <c r="G489" s="3"/>
    </row>
    <row r="490" spans="7:7" x14ac:dyDescent="0.3">
      <c r="G490" s="3"/>
    </row>
    <row r="491" spans="7:7" x14ac:dyDescent="0.3">
      <c r="G491" s="3"/>
    </row>
    <row r="492" spans="7:7" x14ac:dyDescent="0.3">
      <c r="G492" s="3"/>
    </row>
    <row r="493" spans="7:7" x14ac:dyDescent="0.3">
      <c r="G493" s="3"/>
    </row>
    <row r="494" spans="7:7" x14ac:dyDescent="0.3">
      <c r="G494" s="3"/>
    </row>
    <row r="495" spans="7:7" x14ac:dyDescent="0.3">
      <c r="G495" s="3"/>
    </row>
    <row r="496" spans="7:7" x14ac:dyDescent="0.3">
      <c r="G496" s="3"/>
    </row>
    <row r="497" spans="7:7" x14ac:dyDescent="0.3">
      <c r="G497" s="3"/>
    </row>
    <row r="498" spans="7:7" x14ac:dyDescent="0.3">
      <c r="G498" s="3"/>
    </row>
    <row r="499" spans="7:7" x14ac:dyDescent="0.3">
      <c r="G499" s="3"/>
    </row>
    <row r="500" spans="7:7" x14ac:dyDescent="0.3">
      <c r="G500" s="3"/>
    </row>
    <row r="501" spans="7:7" x14ac:dyDescent="0.3">
      <c r="G501" s="3"/>
    </row>
    <row r="502" spans="7:7" x14ac:dyDescent="0.3">
      <c r="G502" s="3"/>
    </row>
    <row r="503" spans="7:7" x14ac:dyDescent="0.3">
      <c r="G503" s="3"/>
    </row>
    <row r="504" spans="7:7" x14ac:dyDescent="0.3">
      <c r="G504" s="3"/>
    </row>
    <row r="505" spans="7:7" x14ac:dyDescent="0.3">
      <c r="G505" s="3"/>
    </row>
    <row r="506" spans="7:7" x14ac:dyDescent="0.3">
      <c r="G506" s="3"/>
    </row>
    <row r="507" spans="7:7" x14ac:dyDescent="0.3">
      <c r="G507" s="3"/>
    </row>
    <row r="508" spans="7:7" x14ac:dyDescent="0.3">
      <c r="G508" s="3"/>
    </row>
    <row r="509" spans="7:7" x14ac:dyDescent="0.3">
      <c r="G509" s="3"/>
    </row>
    <row r="510" spans="7:7" x14ac:dyDescent="0.3">
      <c r="G510" s="3"/>
    </row>
    <row r="511" spans="7:7" x14ac:dyDescent="0.3">
      <c r="G511" s="3"/>
    </row>
    <row r="512" spans="7:7" x14ac:dyDescent="0.3">
      <c r="G512" s="3"/>
    </row>
    <row r="513" spans="7:7" x14ac:dyDescent="0.3">
      <c r="G513" s="3"/>
    </row>
    <row r="514" spans="7:7" x14ac:dyDescent="0.3">
      <c r="G514" s="3"/>
    </row>
    <row r="515" spans="7:7" x14ac:dyDescent="0.3">
      <c r="G515" s="3"/>
    </row>
    <row r="516" spans="7:7" x14ac:dyDescent="0.3">
      <c r="G516" s="3"/>
    </row>
    <row r="517" spans="7:7" x14ac:dyDescent="0.3">
      <c r="G517" s="3"/>
    </row>
    <row r="518" spans="7:7" x14ac:dyDescent="0.3">
      <c r="G518" s="3"/>
    </row>
    <row r="519" spans="7:7" x14ac:dyDescent="0.3">
      <c r="G519" s="3"/>
    </row>
    <row r="520" spans="7:7" x14ac:dyDescent="0.3">
      <c r="G520" s="3"/>
    </row>
    <row r="521" spans="7:7" x14ac:dyDescent="0.3">
      <c r="G521" s="3"/>
    </row>
    <row r="522" spans="7:7" x14ac:dyDescent="0.3">
      <c r="G522" s="3"/>
    </row>
    <row r="523" spans="7:7" x14ac:dyDescent="0.3">
      <c r="G523" s="3"/>
    </row>
    <row r="524" spans="7:7" x14ac:dyDescent="0.3">
      <c r="G524" s="3"/>
    </row>
    <row r="525" spans="7:7" x14ac:dyDescent="0.3">
      <c r="G525" s="3"/>
    </row>
    <row r="526" spans="7:7" x14ac:dyDescent="0.3">
      <c r="G526" s="3"/>
    </row>
    <row r="527" spans="7:7" x14ac:dyDescent="0.3">
      <c r="G527" s="3"/>
    </row>
    <row r="528" spans="7:7" x14ac:dyDescent="0.3">
      <c r="G528" s="3"/>
    </row>
    <row r="529" spans="7:7" x14ac:dyDescent="0.3">
      <c r="G529" s="3"/>
    </row>
    <row r="530" spans="7:7" x14ac:dyDescent="0.3">
      <c r="G530" s="3"/>
    </row>
    <row r="531" spans="7:7" x14ac:dyDescent="0.3">
      <c r="G531" s="3"/>
    </row>
    <row r="532" spans="7:7" x14ac:dyDescent="0.3">
      <c r="G532" s="3"/>
    </row>
    <row r="533" spans="7:7" x14ac:dyDescent="0.3">
      <c r="G533" s="3"/>
    </row>
    <row r="534" spans="7:7" x14ac:dyDescent="0.3">
      <c r="G534" s="3"/>
    </row>
    <row r="535" spans="7:7" x14ac:dyDescent="0.3">
      <c r="G535" s="3"/>
    </row>
    <row r="536" spans="7:7" x14ac:dyDescent="0.3">
      <c r="G536" s="3"/>
    </row>
    <row r="537" spans="7:7" x14ac:dyDescent="0.3">
      <c r="G537" s="3"/>
    </row>
    <row r="538" spans="7:7" x14ac:dyDescent="0.3">
      <c r="G538" s="3"/>
    </row>
    <row r="539" spans="7:7" x14ac:dyDescent="0.3">
      <c r="G539" s="3"/>
    </row>
    <row r="540" spans="7:7" x14ac:dyDescent="0.3">
      <c r="G540" s="3"/>
    </row>
    <row r="541" spans="7:7" x14ac:dyDescent="0.3">
      <c r="G541" s="3"/>
    </row>
    <row r="542" spans="7:7" x14ac:dyDescent="0.3">
      <c r="G542" s="3"/>
    </row>
    <row r="543" spans="7:7" x14ac:dyDescent="0.3">
      <c r="G543" s="3"/>
    </row>
    <row r="544" spans="7:7" x14ac:dyDescent="0.3">
      <c r="G544" s="3"/>
    </row>
    <row r="545" spans="7:7" x14ac:dyDescent="0.3">
      <c r="G545" s="3"/>
    </row>
    <row r="546" spans="7:7" x14ac:dyDescent="0.3">
      <c r="G546" s="3"/>
    </row>
    <row r="547" spans="7:7" x14ac:dyDescent="0.3">
      <c r="G547" s="3"/>
    </row>
    <row r="548" spans="7:7" x14ac:dyDescent="0.3">
      <c r="G548" s="3"/>
    </row>
    <row r="549" spans="7:7" x14ac:dyDescent="0.3">
      <c r="G549" s="3"/>
    </row>
    <row r="550" spans="7:7" x14ac:dyDescent="0.3">
      <c r="G550" s="3"/>
    </row>
    <row r="551" spans="7:7" x14ac:dyDescent="0.3">
      <c r="G551" s="3"/>
    </row>
    <row r="552" spans="7:7" x14ac:dyDescent="0.3">
      <c r="G552" s="3"/>
    </row>
    <row r="553" spans="7:7" x14ac:dyDescent="0.3">
      <c r="G553" s="3"/>
    </row>
    <row r="554" spans="7:7" x14ac:dyDescent="0.3">
      <c r="G554" s="3"/>
    </row>
    <row r="555" spans="7:7" x14ac:dyDescent="0.3">
      <c r="G555" s="3"/>
    </row>
    <row r="556" spans="7:7" x14ac:dyDescent="0.3">
      <c r="G556" s="3"/>
    </row>
    <row r="557" spans="7:7" x14ac:dyDescent="0.3">
      <c r="G557" s="3"/>
    </row>
    <row r="558" spans="7:7" x14ac:dyDescent="0.3">
      <c r="G558" s="3"/>
    </row>
    <row r="559" spans="7:7" x14ac:dyDescent="0.3">
      <c r="G559" s="3"/>
    </row>
    <row r="560" spans="7:7" x14ac:dyDescent="0.3">
      <c r="G560" s="3"/>
    </row>
    <row r="561" spans="7:7" x14ac:dyDescent="0.3">
      <c r="G561" s="3"/>
    </row>
    <row r="562" spans="7:7" x14ac:dyDescent="0.3">
      <c r="G562" s="3"/>
    </row>
    <row r="563" spans="7:7" x14ac:dyDescent="0.3">
      <c r="G563" s="3"/>
    </row>
    <row r="564" spans="7:7" x14ac:dyDescent="0.3">
      <c r="G564" s="3"/>
    </row>
    <row r="565" spans="7:7" x14ac:dyDescent="0.3">
      <c r="G565" s="3"/>
    </row>
    <row r="566" spans="7:7" x14ac:dyDescent="0.3">
      <c r="G566" s="3"/>
    </row>
    <row r="567" spans="7:7" x14ac:dyDescent="0.3">
      <c r="G567" s="3"/>
    </row>
    <row r="568" spans="7:7" x14ac:dyDescent="0.3">
      <c r="G568" s="3"/>
    </row>
    <row r="569" spans="7:7" x14ac:dyDescent="0.3">
      <c r="G569" s="3"/>
    </row>
    <row r="570" spans="7:7" x14ac:dyDescent="0.3">
      <c r="G570" s="3"/>
    </row>
    <row r="571" spans="7:7" x14ac:dyDescent="0.3">
      <c r="G571" s="3"/>
    </row>
    <row r="572" spans="7:7" x14ac:dyDescent="0.3">
      <c r="G572" s="3"/>
    </row>
    <row r="573" spans="7:7" x14ac:dyDescent="0.3">
      <c r="G573" s="3"/>
    </row>
    <row r="574" spans="7:7" x14ac:dyDescent="0.3">
      <c r="G574" s="3"/>
    </row>
    <row r="575" spans="7:7" x14ac:dyDescent="0.3">
      <c r="G575" s="3"/>
    </row>
    <row r="576" spans="7:7" x14ac:dyDescent="0.3">
      <c r="G576" s="3"/>
    </row>
    <row r="577" spans="7:7" x14ac:dyDescent="0.3">
      <c r="G577" s="3"/>
    </row>
    <row r="578" spans="7:7" x14ac:dyDescent="0.3">
      <c r="G578" s="3"/>
    </row>
    <row r="579" spans="7:7" x14ac:dyDescent="0.3">
      <c r="G579" s="3"/>
    </row>
    <row r="580" spans="7:7" x14ac:dyDescent="0.3">
      <c r="G580" s="3"/>
    </row>
    <row r="581" spans="7:7" x14ac:dyDescent="0.3">
      <c r="G581" s="3"/>
    </row>
    <row r="582" spans="7:7" x14ac:dyDescent="0.3">
      <c r="G582" s="3"/>
    </row>
    <row r="583" spans="7:7" x14ac:dyDescent="0.3">
      <c r="G583" s="3"/>
    </row>
    <row r="584" spans="7:7" x14ac:dyDescent="0.3">
      <c r="G584" s="3"/>
    </row>
    <row r="585" spans="7:7" x14ac:dyDescent="0.3">
      <c r="G585" s="3"/>
    </row>
    <row r="586" spans="7:7" x14ac:dyDescent="0.3">
      <c r="G586" s="3"/>
    </row>
    <row r="587" spans="7:7" x14ac:dyDescent="0.3">
      <c r="G587" s="3"/>
    </row>
    <row r="588" spans="7:7" x14ac:dyDescent="0.3">
      <c r="G588" s="3"/>
    </row>
    <row r="589" spans="7:7" x14ac:dyDescent="0.3">
      <c r="G589" s="3"/>
    </row>
    <row r="590" spans="7:7" x14ac:dyDescent="0.3">
      <c r="G590" s="3"/>
    </row>
    <row r="591" spans="7:7" x14ac:dyDescent="0.3">
      <c r="G591" s="3"/>
    </row>
    <row r="592" spans="7:7" x14ac:dyDescent="0.3">
      <c r="G592" s="3"/>
    </row>
    <row r="593" spans="7:7" x14ac:dyDescent="0.3">
      <c r="G593" s="3"/>
    </row>
    <row r="594" spans="7:7" x14ac:dyDescent="0.3">
      <c r="G594" s="3"/>
    </row>
    <row r="595" spans="7:7" x14ac:dyDescent="0.3">
      <c r="G595" s="3"/>
    </row>
    <row r="596" spans="7:7" x14ac:dyDescent="0.3">
      <c r="G596" s="3"/>
    </row>
    <row r="597" spans="7:7" x14ac:dyDescent="0.3">
      <c r="G597" s="3"/>
    </row>
    <row r="598" spans="7:7" x14ac:dyDescent="0.3">
      <c r="G598" s="3"/>
    </row>
    <row r="599" spans="7:7" x14ac:dyDescent="0.3">
      <c r="G599" s="3"/>
    </row>
    <row r="600" spans="7:7" x14ac:dyDescent="0.3">
      <c r="G600" s="3"/>
    </row>
    <row r="601" spans="7:7" x14ac:dyDescent="0.3">
      <c r="G601" s="3"/>
    </row>
    <row r="602" spans="7:7" x14ac:dyDescent="0.3">
      <c r="G602" s="3"/>
    </row>
    <row r="603" spans="7:7" x14ac:dyDescent="0.3">
      <c r="G603" s="3"/>
    </row>
    <row r="604" spans="7:7" x14ac:dyDescent="0.3">
      <c r="G604" s="3"/>
    </row>
    <row r="605" spans="7:7" x14ac:dyDescent="0.3">
      <c r="G605" s="3"/>
    </row>
    <row r="606" spans="7:7" x14ac:dyDescent="0.3">
      <c r="G606" s="3"/>
    </row>
    <row r="607" spans="7:7" x14ac:dyDescent="0.3">
      <c r="G607" s="3"/>
    </row>
    <row r="608" spans="7:7" x14ac:dyDescent="0.3">
      <c r="G608" s="3"/>
    </row>
    <row r="609" spans="7:7" x14ac:dyDescent="0.3">
      <c r="G609" s="3"/>
    </row>
    <row r="610" spans="7:7" x14ac:dyDescent="0.3">
      <c r="G610" s="3"/>
    </row>
    <row r="611" spans="7:7" x14ac:dyDescent="0.3">
      <c r="G611" s="3"/>
    </row>
    <row r="612" spans="7:7" x14ac:dyDescent="0.3">
      <c r="G612" s="3"/>
    </row>
    <row r="613" spans="7:7" x14ac:dyDescent="0.3">
      <c r="G613" s="3"/>
    </row>
    <row r="614" spans="7:7" x14ac:dyDescent="0.3">
      <c r="G614" s="3"/>
    </row>
    <row r="615" spans="7:7" x14ac:dyDescent="0.3">
      <c r="G615" s="3"/>
    </row>
    <row r="616" spans="7:7" x14ac:dyDescent="0.3">
      <c r="G616" s="3"/>
    </row>
    <row r="617" spans="7:7" x14ac:dyDescent="0.3">
      <c r="G617" s="3"/>
    </row>
    <row r="618" spans="7:7" x14ac:dyDescent="0.3">
      <c r="G618" s="3"/>
    </row>
    <row r="619" spans="7:7" x14ac:dyDescent="0.3">
      <c r="G619" s="3"/>
    </row>
    <row r="620" spans="7:7" x14ac:dyDescent="0.3">
      <c r="G620" s="3"/>
    </row>
    <row r="621" spans="7:7" x14ac:dyDescent="0.3">
      <c r="G621" s="3"/>
    </row>
    <row r="622" spans="7:7" x14ac:dyDescent="0.3">
      <c r="G622" s="3"/>
    </row>
    <row r="623" spans="7:7" x14ac:dyDescent="0.3">
      <c r="G623" s="3"/>
    </row>
    <row r="624" spans="7:7" x14ac:dyDescent="0.3">
      <c r="G624" s="3"/>
    </row>
    <row r="625" spans="7:7" x14ac:dyDescent="0.3">
      <c r="G625" s="3"/>
    </row>
    <row r="626" spans="7:7" x14ac:dyDescent="0.3">
      <c r="G626" s="3"/>
    </row>
    <row r="627" spans="7:7" x14ac:dyDescent="0.3">
      <c r="G627" s="3"/>
    </row>
    <row r="628" spans="7:7" x14ac:dyDescent="0.3">
      <c r="G628" s="3"/>
    </row>
    <row r="629" spans="7:7" x14ac:dyDescent="0.3">
      <c r="G629" s="3"/>
    </row>
    <row r="630" spans="7:7" x14ac:dyDescent="0.3">
      <c r="G630" s="3"/>
    </row>
    <row r="631" spans="7:7" x14ac:dyDescent="0.3">
      <c r="G631" s="3"/>
    </row>
    <row r="632" spans="7:7" x14ac:dyDescent="0.3">
      <c r="G632" s="3"/>
    </row>
    <row r="633" spans="7:7" x14ac:dyDescent="0.3">
      <c r="G633" s="3"/>
    </row>
    <row r="634" spans="7:7" x14ac:dyDescent="0.3">
      <c r="G634" s="3"/>
    </row>
    <row r="635" spans="7:7" x14ac:dyDescent="0.3">
      <c r="G635" s="3"/>
    </row>
    <row r="636" spans="7:7" x14ac:dyDescent="0.3">
      <c r="G636" s="3"/>
    </row>
    <row r="637" spans="7:7" x14ac:dyDescent="0.3">
      <c r="G637" s="3"/>
    </row>
    <row r="638" spans="7:7" x14ac:dyDescent="0.3">
      <c r="G638" s="3"/>
    </row>
    <row r="639" spans="7:7" x14ac:dyDescent="0.3">
      <c r="G639" s="3"/>
    </row>
    <row r="640" spans="7:7" x14ac:dyDescent="0.3">
      <c r="G640" s="3"/>
    </row>
    <row r="641" spans="7:7" x14ac:dyDescent="0.3">
      <c r="G641" s="3"/>
    </row>
    <row r="642" spans="7:7" x14ac:dyDescent="0.3">
      <c r="G642" s="3"/>
    </row>
    <row r="643" spans="7:7" x14ac:dyDescent="0.3">
      <c r="G643" s="3"/>
    </row>
    <row r="644" spans="7:7" x14ac:dyDescent="0.3">
      <c r="G644" s="3"/>
    </row>
    <row r="645" spans="7:7" x14ac:dyDescent="0.3">
      <c r="G645" s="3"/>
    </row>
    <row r="646" spans="7:7" x14ac:dyDescent="0.3">
      <c r="G646" s="3"/>
    </row>
    <row r="647" spans="7:7" x14ac:dyDescent="0.3">
      <c r="G647" s="3"/>
    </row>
    <row r="648" spans="7:7" x14ac:dyDescent="0.3">
      <c r="G648" s="3"/>
    </row>
    <row r="649" spans="7:7" x14ac:dyDescent="0.3">
      <c r="G649" s="3"/>
    </row>
    <row r="650" spans="7:7" x14ac:dyDescent="0.3">
      <c r="G650" s="3"/>
    </row>
    <row r="651" spans="7:7" x14ac:dyDescent="0.3">
      <c r="G651" s="3"/>
    </row>
    <row r="652" spans="7:7" x14ac:dyDescent="0.3">
      <c r="G652" s="3"/>
    </row>
    <row r="653" spans="7:7" x14ac:dyDescent="0.3">
      <c r="G653" s="3"/>
    </row>
    <row r="654" spans="7:7" x14ac:dyDescent="0.3">
      <c r="G654" s="3"/>
    </row>
    <row r="655" spans="7:7" x14ac:dyDescent="0.3">
      <c r="G655" s="3"/>
    </row>
    <row r="656" spans="7:7" x14ac:dyDescent="0.3">
      <c r="G656" s="3"/>
    </row>
    <row r="657" spans="7:7" x14ac:dyDescent="0.3">
      <c r="G657" s="3"/>
    </row>
    <row r="658" spans="7:7" x14ac:dyDescent="0.3">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91E5-315D-452C-99BB-5DD792C76766}">
  <sheetPr codeName="Sheet3"/>
  <dimension ref="A3:B14"/>
  <sheetViews>
    <sheetView workbookViewId="0">
      <selection activeCell="J11" sqref="J11"/>
    </sheetView>
  </sheetViews>
  <sheetFormatPr defaultRowHeight="14.4" x14ac:dyDescent="0.3"/>
  <cols>
    <col min="1" max="1" width="20.21875" bestFit="1" customWidth="1"/>
    <col min="2" max="2" width="9.109375" bestFit="1" customWidth="1"/>
    <col min="3" max="4" width="10.6640625" bestFit="1" customWidth="1"/>
  </cols>
  <sheetData>
    <row r="3" spans="1:2" x14ac:dyDescent="0.3">
      <c r="A3" s="39" t="s">
        <v>86</v>
      </c>
      <c r="B3" t="s">
        <v>85</v>
      </c>
    </row>
    <row r="4" spans="1:2" x14ac:dyDescent="0.3">
      <c r="A4" s="40" t="s">
        <v>32</v>
      </c>
      <c r="B4" s="41">
        <v>6802.9</v>
      </c>
    </row>
    <row r="5" spans="1:2" x14ac:dyDescent="0.3">
      <c r="A5" s="40" t="s">
        <v>33</v>
      </c>
      <c r="B5" s="41">
        <v>7718.8600000000006</v>
      </c>
    </row>
    <row r="6" spans="1:2" x14ac:dyDescent="0.3">
      <c r="A6" s="40" t="s">
        <v>30</v>
      </c>
      <c r="B6" s="41">
        <v>5608.12</v>
      </c>
    </row>
    <row r="7" spans="1:2" x14ac:dyDescent="0.3">
      <c r="A7" s="40" t="s">
        <v>4</v>
      </c>
      <c r="B7" s="41">
        <v>13789.72</v>
      </c>
    </row>
    <row r="8" spans="1:2" x14ac:dyDescent="0.3">
      <c r="A8" s="40" t="s">
        <v>25</v>
      </c>
      <c r="B8" s="41">
        <v>10118.049999999999</v>
      </c>
    </row>
    <row r="9" spans="1:2" x14ac:dyDescent="0.3">
      <c r="A9" s="40" t="s">
        <v>22</v>
      </c>
      <c r="B9" s="41">
        <v>6060.4400000000005</v>
      </c>
    </row>
    <row r="10" spans="1:2" x14ac:dyDescent="0.3">
      <c r="A10" s="40" t="s">
        <v>26</v>
      </c>
      <c r="B10" s="41">
        <v>9147.6</v>
      </c>
    </row>
    <row r="11" spans="1:2" x14ac:dyDescent="0.3">
      <c r="A11" s="40" t="s">
        <v>28</v>
      </c>
      <c r="B11" s="41">
        <v>7679.4199999999992</v>
      </c>
    </row>
    <row r="12" spans="1:2" x14ac:dyDescent="0.3">
      <c r="A12" s="40" t="s">
        <v>31</v>
      </c>
      <c r="B12" s="41">
        <v>6441.6100000000006</v>
      </c>
    </row>
    <row r="13" spans="1:2" x14ac:dyDescent="0.3">
      <c r="A13" s="40" t="s">
        <v>21</v>
      </c>
      <c r="B13" s="41">
        <v>12729</v>
      </c>
    </row>
    <row r="14" spans="1:2" x14ac:dyDescent="0.3">
      <c r="A14" s="40" t="s">
        <v>87</v>
      </c>
      <c r="B14" s="41">
        <v>86095.72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081-352F-49D7-AB63-F86088CF58E8}">
  <dimension ref="B4:J24"/>
  <sheetViews>
    <sheetView workbookViewId="0">
      <selection activeCell="G9" sqref="G9"/>
    </sheetView>
  </sheetViews>
  <sheetFormatPr defaultRowHeight="14.4" x14ac:dyDescent="0.3"/>
  <cols>
    <col min="2" max="2" width="11.44140625" bestFit="1" customWidth="1"/>
    <col min="3" max="4" width="11.5546875" bestFit="1" customWidth="1"/>
    <col min="5" max="5" width="14.6640625" bestFit="1" customWidth="1"/>
    <col min="6" max="6" width="11.5546875" bestFit="1" customWidth="1"/>
    <col min="7" max="7" width="14.6640625" bestFit="1" customWidth="1"/>
    <col min="8" max="8" width="14" bestFit="1" customWidth="1"/>
    <col min="9" max="9" width="18" bestFit="1" customWidth="1"/>
    <col min="10" max="10" width="13.21875" bestFit="1" customWidth="1"/>
  </cols>
  <sheetData>
    <row r="4" spans="2:10" x14ac:dyDescent="0.3">
      <c r="B4" s="47" t="s">
        <v>11</v>
      </c>
      <c r="C4" s="46" t="s">
        <v>2</v>
      </c>
      <c r="D4" s="45" t="s">
        <v>2</v>
      </c>
      <c r="E4" s="46" t="s">
        <v>2</v>
      </c>
      <c r="F4" s="45" t="s">
        <v>2</v>
      </c>
      <c r="G4" s="46" t="s">
        <v>2</v>
      </c>
      <c r="H4" s="45" t="s">
        <v>2</v>
      </c>
      <c r="I4" s="46" t="s">
        <v>2</v>
      </c>
      <c r="J4" s="45" t="s">
        <v>2</v>
      </c>
    </row>
    <row r="5" spans="2:10" x14ac:dyDescent="0.3">
      <c r="B5" s="48" t="s">
        <v>12</v>
      </c>
      <c r="C5" s="9" t="s">
        <v>38</v>
      </c>
      <c r="D5" s="10" t="s">
        <v>36</v>
      </c>
      <c r="E5" s="9" t="s">
        <v>37</v>
      </c>
      <c r="F5" s="10" t="s">
        <v>34</v>
      </c>
      <c r="G5" s="9" t="s">
        <v>35</v>
      </c>
      <c r="H5" s="10" t="s">
        <v>39</v>
      </c>
      <c r="I5" s="9" t="s">
        <v>36</v>
      </c>
      <c r="J5" s="10" t="s">
        <v>37</v>
      </c>
    </row>
    <row r="6" spans="2:10" x14ac:dyDescent="0.3">
      <c r="B6" s="48" t="s">
        <v>0</v>
      </c>
      <c r="C6" s="9" t="s">
        <v>13</v>
      </c>
      <c r="D6" s="10" t="s">
        <v>17</v>
      </c>
      <c r="E6" s="9" t="s">
        <v>19</v>
      </c>
      <c r="F6" s="10" t="s">
        <v>13</v>
      </c>
      <c r="G6" s="9" t="s">
        <v>19</v>
      </c>
      <c r="H6" s="10" t="s">
        <v>23</v>
      </c>
      <c r="I6" s="9" t="s">
        <v>27</v>
      </c>
      <c r="J6" s="10" t="s">
        <v>14</v>
      </c>
    </row>
    <row r="7" spans="2:10" x14ac:dyDescent="0.3">
      <c r="B7" s="49" t="s">
        <v>1</v>
      </c>
      <c r="C7" s="11">
        <v>56</v>
      </c>
      <c r="D7" s="12">
        <v>189</v>
      </c>
      <c r="E7" s="11">
        <v>238</v>
      </c>
      <c r="F7" s="12">
        <v>252</v>
      </c>
      <c r="G7" s="11">
        <v>553</v>
      </c>
      <c r="H7" s="12">
        <v>630</v>
      </c>
      <c r="I7" s="11">
        <v>798</v>
      </c>
      <c r="J7" s="12">
        <v>1057</v>
      </c>
    </row>
    <row r="16" spans="2:10" x14ac:dyDescent="0.3">
      <c r="E16" s="47" t="s">
        <v>11</v>
      </c>
      <c r="F16" s="48" t="s">
        <v>12</v>
      </c>
      <c r="G16" s="48" t="s">
        <v>0</v>
      </c>
      <c r="H16" s="49" t="s">
        <v>1</v>
      </c>
    </row>
    <row r="17" spans="5:8" x14ac:dyDescent="0.3">
      <c r="E17" s="46" t="s">
        <v>2</v>
      </c>
      <c r="F17" s="9" t="s">
        <v>38</v>
      </c>
      <c r="G17" s="9" t="s">
        <v>13</v>
      </c>
      <c r="H17" s="11">
        <v>56</v>
      </c>
    </row>
    <row r="18" spans="5:8" x14ac:dyDescent="0.3">
      <c r="E18" s="45" t="s">
        <v>2</v>
      </c>
      <c r="F18" s="10" t="s">
        <v>36</v>
      </c>
      <c r="G18" s="10" t="s">
        <v>17</v>
      </c>
      <c r="H18" s="12">
        <v>189</v>
      </c>
    </row>
    <row r="19" spans="5:8" x14ac:dyDescent="0.3">
      <c r="E19" s="46" t="s">
        <v>2</v>
      </c>
      <c r="F19" s="9" t="s">
        <v>37</v>
      </c>
      <c r="G19" s="9" t="s">
        <v>19</v>
      </c>
      <c r="H19" s="11">
        <v>238</v>
      </c>
    </row>
    <row r="20" spans="5:8" x14ac:dyDescent="0.3">
      <c r="E20" s="45" t="s">
        <v>2</v>
      </c>
      <c r="F20" s="10" t="s">
        <v>34</v>
      </c>
      <c r="G20" s="10" t="s">
        <v>13</v>
      </c>
      <c r="H20" s="12">
        <v>252</v>
      </c>
    </row>
    <row r="21" spans="5:8" x14ac:dyDescent="0.3">
      <c r="E21" s="46" t="s">
        <v>2</v>
      </c>
      <c r="F21" s="9" t="s">
        <v>35</v>
      </c>
      <c r="G21" s="9" t="s">
        <v>19</v>
      </c>
      <c r="H21" s="11">
        <v>553</v>
      </c>
    </row>
    <row r="22" spans="5:8" x14ac:dyDescent="0.3">
      <c r="E22" s="45" t="s">
        <v>2</v>
      </c>
      <c r="F22" s="10" t="s">
        <v>39</v>
      </c>
      <c r="G22" s="10" t="s">
        <v>23</v>
      </c>
      <c r="H22" s="12">
        <v>630</v>
      </c>
    </row>
    <row r="23" spans="5:8" x14ac:dyDescent="0.3">
      <c r="E23" s="46" t="s">
        <v>2</v>
      </c>
      <c r="F23" s="9" t="s">
        <v>36</v>
      </c>
      <c r="G23" s="9" t="s">
        <v>27</v>
      </c>
      <c r="H23" s="11">
        <v>798</v>
      </c>
    </row>
    <row r="24" spans="5:8" x14ac:dyDescent="0.3">
      <c r="E24" s="45" t="s">
        <v>2</v>
      </c>
      <c r="F24" s="10" t="s">
        <v>37</v>
      </c>
      <c r="G24" s="10" t="s">
        <v>14</v>
      </c>
      <c r="H24" s="12">
        <v>1057</v>
      </c>
    </row>
  </sheetData>
  <conditionalFormatting sqref="C7:J7">
    <cfRule type="colorScale" priority="2">
      <colorScale>
        <cfvo type="min"/>
        <cfvo type="percentile" val="50"/>
        <cfvo type="max"/>
        <color rgb="FF63BE7B"/>
        <color rgb="FFFFEB84"/>
        <color rgb="FFF8696B"/>
      </colorScale>
    </cfRule>
  </conditionalFormatting>
  <conditionalFormatting sqref="H17:H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B63-8E76-44B1-82E0-4299E140E149}">
  <sheetPr codeName="Sheet4"/>
  <dimension ref="B4:Q304"/>
  <sheetViews>
    <sheetView showGridLines="0" tabSelected="1" topLeftCell="A28" workbookViewId="0">
      <selection activeCell="A2" sqref="A2"/>
    </sheetView>
  </sheetViews>
  <sheetFormatPr defaultRowHeight="14.4" x14ac:dyDescent="0.3"/>
  <cols>
    <col min="2" max="2" width="13.6640625" bestFit="1" customWidth="1"/>
    <col min="3" max="3" width="12.44140625" bestFit="1" customWidth="1"/>
    <col min="4" max="4" width="9.88671875" bestFit="1" customWidth="1"/>
    <col min="5" max="5" width="10.109375" bestFit="1" customWidth="1"/>
    <col min="6" max="6" width="8.77734375" customWidth="1"/>
  </cols>
  <sheetData>
    <row r="4" spans="2:17" x14ac:dyDescent="0.3">
      <c r="B4" s="15" t="s">
        <v>11</v>
      </c>
      <c r="C4" s="15" t="s">
        <v>12</v>
      </c>
      <c r="D4" s="15" t="s">
        <v>0</v>
      </c>
      <c r="E4" s="31" t="s">
        <v>1</v>
      </c>
      <c r="F4" s="31" t="s">
        <v>49</v>
      </c>
      <c r="H4" s="70" t="s">
        <v>100</v>
      </c>
      <c r="I4" s="71"/>
      <c r="J4" s="71"/>
      <c r="K4" s="71"/>
      <c r="L4" s="71"/>
      <c r="M4" s="71"/>
      <c r="N4" s="71"/>
      <c r="O4" s="71"/>
      <c r="P4" s="71"/>
      <c r="Q4" s="71"/>
    </row>
    <row r="5" spans="2:17" x14ac:dyDescent="0.3">
      <c r="B5" s="10" t="s">
        <v>5</v>
      </c>
      <c r="C5" s="10" t="s">
        <v>36</v>
      </c>
      <c r="D5" s="10" t="s">
        <v>16</v>
      </c>
      <c r="E5" s="12">
        <v>16184</v>
      </c>
      <c r="F5" s="14">
        <v>39</v>
      </c>
      <c r="H5" s="71"/>
      <c r="I5" s="71"/>
      <c r="J5" s="71"/>
      <c r="K5" s="71"/>
      <c r="L5" s="71"/>
      <c r="M5" s="71"/>
      <c r="N5" s="71"/>
      <c r="O5" s="71"/>
      <c r="P5" s="71"/>
      <c r="Q5" s="71"/>
    </row>
    <row r="6" spans="2:17" x14ac:dyDescent="0.3">
      <c r="B6" s="9" t="s">
        <v>5</v>
      </c>
      <c r="C6" s="9" t="s">
        <v>34</v>
      </c>
      <c r="D6" s="9" t="s">
        <v>20</v>
      </c>
      <c r="E6" s="11">
        <v>15610</v>
      </c>
      <c r="F6" s="13">
        <v>339</v>
      </c>
      <c r="H6" s="71"/>
      <c r="I6" s="71"/>
      <c r="J6" s="71"/>
      <c r="K6" s="71"/>
      <c r="L6" s="71"/>
      <c r="M6" s="71"/>
      <c r="N6" s="71"/>
      <c r="O6" s="71"/>
      <c r="P6" s="71"/>
      <c r="Q6" s="71"/>
    </row>
    <row r="7" spans="2:17" x14ac:dyDescent="0.3">
      <c r="B7" s="10" t="s">
        <v>9</v>
      </c>
      <c r="C7" s="10" t="s">
        <v>34</v>
      </c>
      <c r="D7" s="10" t="s">
        <v>28</v>
      </c>
      <c r="E7" s="12">
        <v>14329</v>
      </c>
      <c r="F7" s="14">
        <v>150</v>
      </c>
    </row>
    <row r="8" spans="2:17" x14ac:dyDescent="0.3">
      <c r="B8" s="10" t="s">
        <v>5</v>
      </c>
      <c r="C8" s="10" t="s">
        <v>35</v>
      </c>
      <c r="D8" s="10" t="s">
        <v>15</v>
      </c>
      <c r="E8" s="12">
        <v>13391</v>
      </c>
      <c r="F8" s="14">
        <v>201</v>
      </c>
    </row>
    <row r="9" spans="2:17" x14ac:dyDescent="0.3">
      <c r="B9" s="10" t="s">
        <v>10</v>
      </c>
      <c r="C9" s="10" t="s">
        <v>39</v>
      </c>
      <c r="D9" s="10" t="s">
        <v>33</v>
      </c>
      <c r="E9" s="12">
        <v>12950</v>
      </c>
      <c r="F9" s="14">
        <v>30</v>
      </c>
    </row>
    <row r="10" spans="2:17" x14ac:dyDescent="0.3">
      <c r="B10" s="10" t="s">
        <v>40</v>
      </c>
      <c r="C10" s="10" t="s">
        <v>35</v>
      </c>
      <c r="D10" s="10" t="s">
        <v>32</v>
      </c>
      <c r="E10" s="12">
        <v>12348</v>
      </c>
      <c r="F10" s="14">
        <v>234</v>
      </c>
    </row>
    <row r="11" spans="2:17" x14ac:dyDescent="0.3">
      <c r="B11" s="9" t="s">
        <v>2</v>
      </c>
      <c r="C11" s="9" t="s">
        <v>37</v>
      </c>
      <c r="D11" s="9" t="s">
        <v>18</v>
      </c>
      <c r="E11" s="11">
        <v>11571</v>
      </c>
      <c r="F11" s="13">
        <v>138</v>
      </c>
    </row>
    <row r="12" spans="2:17" x14ac:dyDescent="0.3">
      <c r="B12" s="9" t="s">
        <v>9</v>
      </c>
      <c r="C12" s="9" t="s">
        <v>36</v>
      </c>
      <c r="D12" s="9" t="s">
        <v>27</v>
      </c>
      <c r="E12" s="11">
        <v>11522</v>
      </c>
      <c r="F12" s="13">
        <v>204</v>
      </c>
    </row>
    <row r="13" spans="2:17" x14ac:dyDescent="0.3">
      <c r="B13" s="10" t="s">
        <v>2</v>
      </c>
      <c r="C13" s="10" t="s">
        <v>36</v>
      </c>
      <c r="D13" s="10" t="s">
        <v>16</v>
      </c>
      <c r="E13" s="12">
        <v>11417</v>
      </c>
      <c r="F13" s="14">
        <v>21</v>
      </c>
    </row>
    <row r="14" spans="2:17" x14ac:dyDescent="0.3">
      <c r="B14" s="9" t="s">
        <v>41</v>
      </c>
      <c r="C14" s="9" t="s">
        <v>36</v>
      </c>
      <c r="D14" s="9" t="s">
        <v>13</v>
      </c>
      <c r="E14" s="11">
        <v>10311</v>
      </c>
      <c r="F14" s="13">
        <v>231</v>
      </c>
    </row>
    <row r="15" spans="2:17" x14ac:dyDescent="0.3">
      <c r="B15" s="10" t="s">
        <v>41</v>
      </c>
      <c r="C15" s="10" t="s">
        <v>36</v>
      </c>
      <c r="D15" s="10" t="s">
        <v>32</v>
      </c>
      <c r="E15" s="12">
        <v>10304</v>
      </c>
      <c r="F15" s="14">
        <v>84</v>
      </c>
    </row>
    <row r="16" spans="2:17" x14ac:dyDescent="0.3">
      <c r="B16" s="9" t="s">
        <v>7</v>
      </c>
      <c r="C16" s="9" t="s">
        <v>38</v>
      </c>
      <c r="D16" s="9" t="s">
        <v>30</v>
      </c>
      <c r="E16" s="11">
        <v>10129</v>
      </c>
      <c r="F16" s="13">
        <v>312</v>
      </c>
    </row>
    <row r="17" spans="2:17" x14ac:dyDescent="0.3">
      <c r="B17" s="9" t="s">
        <v>6</v>
      </c>
      <c r="C17" s="9" t="s">
        <v>36</v>
      </c>
      <c r="D17" s="9" t="s">
        <v>4</v>
      </c>
      <c r="E17" s="11">
        <v>10073</v>
      </c>
      <c r="F17" s="13">
        <v>120</v>
      </c>
    </row>
    <row r="18" spans="2:17" x14ac:dyDescent="0.3">
      <c r="B18" s="9" t="s">
        <v>2</v>
      </c>
      <c r="C18" s="9" t="s">
        <v>37</v>
      </c>
      <c r="D18" s="9" t="s">
        <v>17</v>
      </c>
      <c r="E18" s="11">
        <v>9926</v>
      </c>
      <c r="F18" s="13">
        <v>201</v>
      </c>
    </row>
    <row r="19" spans="2:17" x14ac:dyDescent="0.3">
      <c r="B19" s="10" t="s">
        <v>7</v>
      </c>
      <c r="C19" s="10" t="s">
        <v>37</v>
      </c>
      <c r="D19" s="10" t="s">
        <v>22</v>
      </c>
      <c r="E19" s="12">
        <v>9835</v>
      </c>
      <c r="F19" s="14">
        <v>207</v>
      </c>
    </row>
    <row r="20" spans="2:17" x14ac:dyDescent="0.3">
      <c r="B20" s="9" t="s">
        <v>40</v>
      </c>
      <c r="C20" s="9" t="s">
        <v>36</v>
      </c>
      <c r="D20" s="9" t="s">
        <v>33</v>
      </c>
      <c r="E20" s="11">
        <v>9772</v>
      </c>
      <c r="F20" s="13">
        <v>90</v>
      </c>
    </row>
    <row r="21" spans="2:17" x14ac:dyDescent="0.3">
      <c r="B21" s="9" t="s">
        <v>8</v>
      </c>
      <c r="C21" s="9" t="s">
        <v>37</v>
      </c>
      <c r="D21" s="9" t="s">
        <v>15</v>
      </c>
      <c r="E21" s="11">
        <v>9709</v>
      </c>
      <c r="F21" s="13">
        <v>30</v>
      </c>
    </row>
    <row r="22" spans="2:17" x14ac:dyDescent="0.3">
      <c r="B22" s="10" t="s">
        <v>8</v>
      </c>
      <c r="C22" s="10" t="s">
        <v>39</v>
      </c>
      <c r="D22" s="10" t="s">
        <v>18</v>
      </c>
      <c r="E22" s="12">
        <v>9660</v>
      </c>
      <c r="F22" s="14">
        <v>27</v>
      </c>
    </row>
    <row r="23" spans="2:17" x14ac:dyDescent="0.3">
      <c r="B23" s="9" t="s">
        <v>41</v>
      </c>
      <c r="C23" s="9" t="s">
        <v>36</v>
      </c>
      <c r="D23" s="9" t="s">
        <v>18</v>
      </c>
      <c r="E23" s="11">
        <v>9632</v>
      </c>
      <c r="F23" s="13">
        <v>288</v>
      </c>
    </row>
    <row r="24" spans="2:17" x14ac:dyDescent="0.3">
      <c r="B24" s="10" t="s">
        <v>9</v>
      </c>
      <c r="C24" s="10" t="s">
        <v>38</v>
      </c>
      <c r="D24" s="10" t="s">
        <v>33</v>
      </c>
      <c r="E24" s="12">
        <v>9506</v>
      </c>
      <c r="F24" s="14">
        <v>87</v>
      </c>
    </row>
    <row r="25" spans="2:17" x14ac:dyDescent="0.3">
      <c r="B25" s="10" t="s">
        <v>2</v>
      </c>
      <c r="C25" s="10" t="s">
        <v>39</v>
      </c>
      <c r="D25" s="10" t="s">
        <v>20</v>
      </c>
      <c r="E25" s="12">
        <v>9443</v>
      </c>
      <c r="F25" s="14">
        <v>162</v>
      </c>
    </row>
    <row r="26" spans="2:17" x14ac:dyDescent="0.3">
      <c r="B26" s="10" t="s">
        <v>3</v>
      </c>
      <c r="C26" s="10" t="s">
        <v>36</v>
      </c>
      <c r="D26" s="10" t="s">
        <v>16</v>
      </c>
      <c r="E26" s="12">
        <v>9198</v>
      </c>
      <c r="F26" s="14">
        <v>36</v>
      </c>
    </row>
    <row r="27" spans="2:17" x14ac:dyDescent="0.3">
      <c r="B27" s="9" t="s">
        <v>9</v>
      </c>
      <c r="C27" s="9" t="s">
        <v>36</v>
      </c>
      <c r="D27" s="9" t="s">
        <v>30</v>
      </c>
      <c r="E27" s="11">
        <v>9051</v>
      </c>
      <c r="F27" s="13">
        <v>57</v>
      </c>
    </row>
    <row r="28" spans="2:17" x14ac:dyDescent="0.3">
      <c r="B28" s="10" t="s">
        <v>40</v>
      </c>
      <c r="C28" s="10" t="s">
        <v>37</v>
      </c>
      <c r="D28" s="10" t="s">
        <v>29</v>
      </c>
      <c r="E28" s="12">
        <v>9002</v>
      </c>
      <c r="F28" s="14">
        <v>72</v>
      </c>
      <c r="H28" s="70" t="s">
        <v>99</v>
      </c>
      <c r="I28" s="71"/>
      <c r="J28" s="71"/>
      <c r="K28" s="71"/>
      <c r="L28" s="71"/>
      <c r="M28" s="71"/>
      <c r="N28" s="71"/>
      <c r="O28" s="71"/>
      <c r="P28" s="71"/>
      <c r="Q28" s="71"/>
    </row>
    <row r="29" spans="2:17" x14ac:dyDescent="0.3">
      <c r="B29" s="9" t="s">
        <v>8</v>
      </c>
      <c r="C29" s="9" t="s">
        <v>39</v>
      </c>
      <c r="D29" s="9" t="s">
        <v>31</v>
      </c>
      <c r="E29" s="11">
        <v>8890</v>
      </c>
      <c r="F29" s="13">
        <v>210</v>
      </c>
      <c r="H29" s="71"/>
      <c r="I29" s="71"/>
      <c r="J29" s="71"/>
      <c r="K29" s="71"/>
      <c r="L29" s="71"/>
      <c r="M29" s="71"/>
      <c r="N29" s="71"/>
      <c r="O29" s="71"/>
      <c r="P29" s="71"/>
      <c r="Q29" s="71"/>
    </row>
    <row r="30" spans="2:17" x14ac:dyDescent="0.3">
      <c r="B30" s="9" t="s">
        <v>40</v>
      </c>
      <c r="C30" s="9" t="s">
        <v>35</v>
      </c>
      <c r="D30" s="9" t="s">
        <v>33</v>
      </c>
      <c r="E30" s="11">
        <v>8869</v>
      </c>
      <c r="F30" s="13">
        <v>432</v>
      </c>
      <c r="H30" s="71"/>
      <c r="I30" s="71"/>
      <c r="J30" s="71"/>
      <c r="K30" s="71"/>
      <c r="L30" s="71"/>
      <c r="M30" s="71"/>
      <c r="N30" s="71"/>
      <c r="O30" s="71"/>
      <c r="P30" s="71"/>
      <c r="Q30" s="71"/>
    </row>
    <row r="31" spans="2:17" x14ac:dyDescent="0.3">
      <c r="B31" s="9" t="s">
        <v>7</v>
      </c>
      <c r="C31" s="9" t="s">
        <v>34</v>
      </c>
      <c r="D31" s="9" t="s">
        <v>24</v>
      </c>
      <c r="E31" s="11">
        <v>8862</v>
      </c>
      <c r="F31" s="13">
        <v>189</v>
      </c>
    </row>
    <row r="32" spans="2:17" x14ac:dyDescent="0.3">
      <c r="B32" s="9" t="s">
        <v>3</v>
      </c>
      <c r="C32" s="9" t="s">
        <v>38</v>
      </c>
      <c r="D32" s="9" t="s">
        <v>26</v>
      </c>
      <c r="E32" s="11">
        <v>8841</v>
      </c>
      <c r="F32" s="13">
        <v>303</v>
      </c>
    </row>
    <row r="33" spans="2:6" x14ac:dyDescent="0.3">
      <c r="B33" s="9" t="s">
        <v>5</v>
      </c>
      <c r="C33" s="9" t="s">
        <v>37</v>
      </c>
      <c r="D33" s="9" t="s">
        <v>25</v>
      </c>
      <c r="E33" s="11">
        <v>8813</v>
      </c>
      <c r="F33" s="13">
        <v>21</v>
      </c>
    </row>
    <row r="34" spans="2:6" x14ac:dyDescent="0.3">
      <c r="B34" s="10" t="s">
        <v>9</v>
      </c>
      <c r="C34" s="10" t="s">
        <v>34</v>
      </c>
      <c r="D34" s="10" t="s">
        <v>20</v>
      </c>
      <c r="E34" s="12">
        <v>8463</v>
      </c>
      <c r="F34" s="14">
        <v>492</v>
      </c>
    </row>
    <row r="35" spans="2:6" x14ac:dyDescent="0.3">
      <c r="B35" s="10" t="s">
        <v>7</v>
      </c>
      <c r="C35" s="10" t="s">
        <v>36</v>
      </c>
      <c r="D35" s="10" t="s">
        <v>22</v>
      </c>
      <c r="E35" s="12">
        <v>8435</v>
      </c>
      <c r="F35" s="14">
        <v>42</v>
      </c>
    </row>
    <row r="36" spans="2:6" x14ac:dyDescent="0.3">
      <c r="B36" s="9" t="s">
        <v>2</v>
      </c>
      <c r="C36" s="9" t="s">
        <v>36</v>
      </c>
      <c r="D36" s="9" t="s">
        <v>29</v>
      </c>
      <c r="E36" s="11">
        <v>8211</v>
      </c>
      <c r="F36" s="13">
        <v>75</v>
      </c>
    </row>
    <row r="37" spans="2:6" x14ac:dyDescent="0.3">
      <c r="B37" s="9" t="s">
        <v>9</v>
      </c>
      <c r="C37" s="9" t="s">
        <v>34</v>
      </c>
      <c r="D37" s="9" t="s">
        <v>23</v>
      </c>
      <c r="E37" s="11">
        <v>8155</v>
      </c>
      <c r="F37" s="13">
        <v>90</v>
      </c>
    </row>
    <row r="38" spans="2:6" x14ac:dyDescent="0.3">
      <c r="B38" s="10" t="s">
        <v>6</v>
      </c>
      <c r="C38" s="10" t="s">
        <v>34</v>
      </c>
      <c r="D38" s="10" t="s">
        <v>26</v>
      </c>
      <c r="E38" s="12">
        <v>8008</v>
      </c>
      <c r="F38" s="14">
        <v>456</v>
      </c>
    </row>
    <row r="39" spans="2:6" x14ac:dyDescent="0.3">
      <c r="B39" s="10" t="s">
        <v>41</v>
      </c>
      <c r="C39" s="10" t="s">
        <v>34</v>
      </c>
      <c r="D39" s="10" t="s">
        <v>33</v>
      </c>
      <c r="E39" s="12">
        <v>7847</v>
      </c>
      <c r="F39" s="14">
        <v>174</v>
      </c>
    </row>
    <row r="40" spans="2:6" x14ac:dyDescent="0.3">
      <c r="B40" s="10" t="s">
        <v>9</v>
      </c>
      <c r="C40" s="10" t="s">
        <v>35</v>
      </c>
      <c r="D40" s="10" t="s">
        <v>15</v>
      </c>
      <c r="E40" s="12">
        <v>7833</v>
      </c>
      <c r="F40" s="14">
        <v>243</v>
      </c>
    </row>
    <row r="41" spans="2:6" x14ac:dyDescent="0.3">
      <c r="B41" s="10" t="s">
        <v>2</v>
      </c>
      <c r="C41" s="10" t="s">
        <v>39</v>
      </c>
      <c r="D41" s="10" t="s">
        <v>27</v>
      </c>
      <c r="E41" s="12">
        <v>7812</v>
      </c>
      <c r="F41" s="14">
        <v>81</v>
      </c>
    </row>
    <row r="42" spans="2:6" x14ac:dyDescent="0.3">
      <c r="B42" s="9" t="s">
        <v>7</v>
      </c>
      <c r="C42" s="9" t="s">
        <v>34</v>
      </c>
      <c r="D42" s="9" t="s">
        <v>17</v>
      </c>
      <c r="E42" s="11">
        <v>7777</v>
      </c>
      <c r="F42" s="13">
        <v>39</v>
      </c>
    </row>
    <row r="43" spans="2:6" x14ac:dyDescent="0.3">
      <c r="B43" s="10" t="s">
        <v>3</v>
      </c>
      <c r="C43" s="10" t="s">
        <v>34</v>
      </c>
      <c r="D43" s="10" t="s">
        <v>32</v>
      </c>
      <c r="E43" s="12">
        <v>7777</v>
      </c>
      <c r="F43" s="14">
        <v>504</v>
      </c>
    </row>
    <row r="44" spans="2:6" x14ac:dyDescent="0.3">
      <c r="B44" s="9" t="s">
        <v>6</v>
      </c>
      <c r="C44" s="9" t="s">
        <v>37</v>
      </c>
      <c r="D44" s="9" t="s">
        <v>31</v>
      </c>
      <c r="E44" s="11">
        <v>7693</v>
      </c>
      <c r="F44" s="13">
        <v>87</v>
      </c>
    </row>
    <row r="45" spans="2:6" x14ac:dyDescent="0.3">
      <c r="B45" s="10" t="s">
        <v>40</v>
      </c>
      <c r="C45" s="10" t="s">
        <v>37</v>
      </c>
      <c r="D45" s="10" t="s">
        <v>19</v>
      </c>
      <c r="E45" s="12">
        <v>7693</v>
      </c>
      <c r="F45" s="14">
        <v>21</v>
      </c>
    </row>
    <row r="46" spans="2:6" x14ac:dyDescent="0.3">
      <c r="B46" s="9" t="s">
        <v>2</v>
      </c>
      <c r="C46" s="9" t="s">
        <v>39</v>
      </c>
      <c r="D46" s="9" t="s">
        <v>21</v>
      </c>
      <c r="E46" s="11">
        <v>7651</v>
      </c>
      <c r="F46" s="13">
        <v>213</v>
      </c>
    </row>
    <row r="47" spans="2:6" x14ac:dyDescent="0.3">
      <c r="B47" s="10" t="s">
        <v>2</v>
      </c>
      <c r="C47" s="10" t="s">
        <v>34</v>
      </c>
      <c r="D47" s="10" t="s">
        <v>19</v>
      </c>
      <c r="E47" s="12">
        <v>7511</v>
      </c>
      <c r="F47" s="14">
        <v>120</v>
      </c>
    </row>
    <row r="48" spans="2:6" x14ac:dyDescent="0.3">
      <c r="B48" s="10" t="s">
        <v>5</v>
      </c>
      <c r="C48" s="10" t="s">
        <v>38</v>
      </c>
      <c r="D48" s="10" t="s">
        <v>25</v>
      </c>
      <c r="E48" s="12">
        <v>7483</v>
      </c>
      <c r="F48" s="14">
        <v>45</v>
      </c>
    </row>
    <row r="49" spans="2:6" x14ac:dyDescent="0.3">
      <c r="B49" s="9" t="s">
        <v>41</v>
      </c>
      <c r="C49" s="9" t="s">
        <v>35</v>
      </c>
      <c r="D49" s="9" t="s">
        <v>28</v>
      </c>
      <c r="E49" s="11">
        <v>7455</v>
      </c>
      <c r="F49" s="13">
        <v>216</v>
      </c>
    </row>
    <row r="50" spans="2:6" x14ac:dyDescent="0.3">
      <c r="B50" s="10" t="s">
        <v>6</v>
      </c>
      <c r="C50" s="10" t="s">
        <v>38</v>
      </c>
      <c r="D50" s="10" t="s">
        <v>21</v>
      </c>
      <c r="E50" s="12">
        <v>7322</v>
      </c>
      <c r="F50" s="14">
        <v>36</v>
      </c>
    </row>
    <row r="51" spans="2:6" x14ac:dyDescent="0.3">
      <c r="B51" s="9" t="s">
        <v>3</v>
      </c>
      <c r="C51" s="9" t="s">
        <v>37</v>
      </c>
      <c r="D51" s="9" t="s">
        <v>28</v>
      </c>
      <c r="E51" s="11">
        <v>7308</v>
      </c>
      <c r="F51" s="13">
        <v>327</v>
      </c>
    </row>
    <row r="52" spans="2:6" x14ac:dyDescent="0.3">
      <c r="B52" s="9" t="s">
        <v>5</v>
      </c>
      <c r="C52" s="9" t="s">
        <v>34</v>
      </c>
      <c r="D52" s="9" t="s">
        <v>15</v>
      </c>
      <c r="E52" s="11">
        <v>7280</v>
      </c>
      <c r="F52" s="13">
        <v>201</v>
      </c>
    </row>
    <row r="53" spans="2:6" x14ac:dyDescent="0.3">
      <c r="B53" s="9" t="s">
        <v>9</v>
      </c>
      <c r="C53" s="9" t="s">
        <v>37</v>
      </c>
      <c r="D53" s="9" t="s">
        <v>20</v>
      </c>
      <c r="E53" s="11">
        <v>7273</v>
      </c>
      <c r="F53" s="13">
        <v>96</v>
      </c>
    </row>
    <row r="54" spans="2:6" x14ac:dyDescent="0.3">
      <c r="B54" s="10" t="s">
        <v>3</v>
      </c>
      <c r="C54" s="10" t="s">
        <v>34</v>
      </c>
      <c r="D54" s="10" t="s">
        <v>14</v>
      </c>
      <c r="E54" s="12">
        <v>7259</v>
      </c>
      <c r="F54" s="14">
        <v>276</v>
      </c>
    </row>
    <row r="55" spans="2:6" x14ac:dyDescent="0.3">
      <c r="B55" s="10" t="s">
        <v>5</v>
      </c>
      <c r="C55" s="10" t="s">
        <v>38</v>
      </c>
      <c r="D55" s="10" t="s">
        <v>13</v>
      </c>
      <c r="E55" s="12">
        <v>7189</v>
      </c>
      <c r="F55" s="14">
        <v>54</v>
      </c>
    </row>
    <row r="56" spans="2:6" x14ac:dyDescent="0.3">
      <c r="B56" s="10" t="s">
        <v>8</v>
      </c>
      <c r="C56" s="10" t="s">
        <v>39</v>
      </c>
      <c r="D56" s="10" t="s">
        <v>30</v>
      </c>
      <c r="E56" s="12">
        <v>7021</v>
      </c>
      <c r="F56" s="14">
        <v>183</v>
      </c>
    </row>
    <row r="57" spans="2:6" x14ac:dyDescent="0.3">
      <c r="B57" s="9" t="s">
        <v>5</v>
      </c>
      <c r="C57" s="9" t="s">
        <v>34</v>
      </c>
      <c r="D57" s="9" t="s">
        <v>27</v>
      </c>
      <c r="E57" s="11">
        <v>6986</v>
      </c>
      <c r="F57" s="13">
        <v>21</v>
      </c>
    </row>
    <row r="58" spans="2:6" x14ac:dyDescent="0.3">
      <c r="B58" s="10" t="s">
        <v>5</v>
      </c>
      <c r="C58" s="10" t="s">
        <v>39</v>
      </c>
      <c r="D58" s="10" t="s">
        <v>22</v>
      </c>
      <c r="E58" s="12">
        <v>6909</v>
      </c>
      <c r="F58" s="14">
        <v>81</v>
      </c>
    </row>
    <row r="59" spans="2:6" x14ac:dyDescent="0.3">
      <c r="B59" s="9" t="s">
        <v>10</v>
      </c>
      <c r="C59" s="9" t="s">
        <v>38</v>
      </c>
      <c r="D59" s="9" t="s">
        <v>4</v>
      </c>
      <c r="E59" s="11">
        <v>6860</v>
      </c>
      <c r="F59" s="13">
        <v>126</v>
      </c>
    </row>
    <row r="60" spans="2:6" x14ac:dyDescent="0.3">
      <c r="B60" s="9" t="s">
        <v>40</v>
      </c>
      <c r="C60" s="9" t="s">
        <v>35</v>
      </c>
      <c r="D60" s="9" t="s">
        <v>22</v>
      </c>
      <c r="E60" s="11">
        <v>6853</v>
      </c>
      <c r="F60" s="13">
        <v>372</v>
      </c>
    </row>
    <row r="61" spans="2:6" x14ac:dyDescent="0.3">
      <c r="B61" s="10" t="s">
        <v>9</v>
      </c>
      <c r="C61" s="10" t="s">
        <v>34</v>
      </c>
      <c r="D61" s="10" t="s">
        <v>21</v>
      </c>
      <c r="E61" s="12">
        <v>6832</v>
      </c>
      <c r="F61" s="14">
        <v>27</v>
      </c>
    </row>
    <row r="62" spans="2:6" x14ac:dyDescent="0.3">
      <c r="B62" s="9" t="s">
        <v>6</v>
      </c>
      <c r="C62" s="9" t="s">
        <v>37</v>
      </c>
      <c r="D62" s="9" t="s">
        <v>26</v>
      </c>
      <c r="E62" s="11">
        <v>6818</v>
      </c>
      <c r="F62" s="13">
        <v>6</v>
      </c>
    </row>
    <row r="63" spans="2:6" x14ac:dyDescent="0.3">
      <c r="B63" s="10" t="s">
        <v>7</v>
      </c>
      <c r="C63" s="10" t="s">
        <v>35</v>
      </c>
      <c r="D63" s="10" t="s">
        <v>30</v>
      </c>
      <c r="E63" s="12">
        <v>6755</v>
      </c>
      <c r="F63" s="14">
        <v>252</v>
      </c>
    </row>
    <row r="64" spans="2:6" x14ac:dyDescent="0.3">
      <c r="B64" s="10" t="s">
        <v>40</v>
      </c>
      <c r="C64" s="10" t="s">
        <v>34</v>
      </c>
      <c r="D64" s="10" t="s">
        <v>26</v>
      </c>
      <c r="E64" s="12">
        <v>6748</v>
      </c>
      <c r="F64" s="14">
        <v>48</v>
      </c>
    </row>
    <row r="65" spans="2:6" x14ac:dyDescent="0.3">
      <c r="B65" s="10" t="s">
        <v>6</v>
      </c>
      <c r="C65" s="10" t="s">
        <v>34</v>
      </c>
      <c r="D65" s="10" t="s">
        <v>32</v>
      </c>
      <c r="E65" s="12">
        <v>6734</v>
      </c>
      <c r="F65" s="14">
        <v>123</v>
      </c>
    </row>
    <row r="66" spans="2:6" x14ac:dyDescent="0.3">
      <c r="B66" s="9" t="s">
        <v>8</v>
      </c>
      <c r="C66" s="9" t="s">
        <v>35</v>
      </c>
      <c r="D66" s="9" t="s">
        <v>32</v>
      </c>
      <c r="E66" s="11">
        <v>6706</v>
      </c>
      <c r="F66" s="13">
        <v>459</v>
      </c>
    </row>
    <row r="67" spans="2:6" x14ac:dyDescent="0.3">
      <c r="B67" s="9" t="s">
        <v>3</v>
      </c>
      <c r="C67" s="9" t="s">
        <v>35</v>
      </c>
      <c r="D67" s="9" t="s">
        <v>15</v>
      </c>
      <c r="E67" s="11">
        <v>6657</v>
      </c>
      <c r="F67" s="13">
        <v>276</v>
      </c>
    </row>
    <row r="68" spans="2:6" x14ac:dyDescent="0.3">
      <c r="B68" s="10" t="s">
        <v>10</v>
      </c>
      <c r="C68" s="10" t="s">
        <v>36</v>
      </c>
      <c r="D68" s="10" t="s">
        <v>32</v>
      </c>
      <c r="E68" s="12">
        <v>6657</v>
      </c>
      <c r="F68" s="14">
        <v>303</v>
      </c>
    </row>
    <row r="69" spans="2:6" x14ac:dyDescent="0.3">
      <c r="B69" s="9" t="s">
        <v>7</v>
      </c>
      <c r="C69" s="9" t="s">
        <v>37</v>
      </c>
      <c r="D69" s="9" t="s">
        <v>14</v>
      </c>
      <c r="E69" s="11">
        <v>6608</v>
      </c>
      <c r="F69" s="13">
        <v>225</v>
      </c>
    </row>
    <row r="70" spans="2:6" x14ac:dyDescent="0.3">
      <c r="B70" s="9" t="s">
        <v>2</v>
      </c>
      <c r="C70" s="9" t="s">
        <v>38</v>
      </c>
      <c r="D70" s="9" t="s">
        <v>28</v>
      </c>
      <c r="E70" s="11">
        <v>6580</v>
      </c>
      <c r="F70" s="13">
        <v>183</v>
      </c>
    </row>
    <row r="71" spans="2:6" x14ac:dyDescent="0.3">
      <c r="B71" s="10" t="s">
        <v>7</v>
      </c>
      <c r="C71" s="10" t="s">
        <v>37</v>
      </c>
      <c r="D71" s="10" t="s">
        <v>30</v>
      </c>
      <c r="E71" s="12">
        <v>6454</v>
      </c>
      <c r="F71" s="14">
        <v>54</v>
      </c>
    </row>
    <row r="72" spans="2:6" x14ac:dyDescent="0.3">
      <c r="B72" s="10" t="s">
        <v>8</v>
      </c>
      <c r="C72" s="10" t="s">
        <v>38</v>
      </c>
      <c r="D72" s="10" t="s">
        <v>21</v>
      </c>
      <c r="E72" s="12">
        <v>6433</v>
      </c>
      <c r="F72" s="14">
        <v>78</v>
      </c>
    </row>
    <row r="73" spans="2:6" x14ac:dyDescent="0.3">
      <c r="B73" s="10" t="s">
        <v>41</v>
      </c>
      <c r="C73" s="10" t="s">
        <v>37</v>
      </c>
      <c r="D73" s="10" t="s">
        <v>24</v>
      </c>
      <c r="E73" s="12">
        <v>6398</v>
      </c>
      <c r="F73" s="14">
        <v>102</v>
      </c>
    </row>
    <row r="74" spans="2:6" x14ac:dyDescent="0.3">
      <c r="B74" s="9" t="s">
        <v>7</v>
      </c>
      <c r="C74" s="9" t="s">
        <v>37</v>
      </c>
      <c r="D74" s="9" t="s">
        <v>33</v>
      </c>
      <c r="E74" s="11">
        <v>6391</v>
      </c>
      <c r="F74" s="13">
        <v>48</v>
      </c>
    </row>
    <row r="75" spans="2:6" x14ac:dyDescent="0.3">
      <c r="B75" s="9" t="s">
        <v>40</v>
      </c>
      <c r="C75" s="9" t="s">
        <v>39</v>
      </c>
      <c r="D75" s="9" t="s">
        <v>27</v>
      </c>
      <c r="E75" s="11">
        <v>6370</v>
      </c>
      <c r="F75" s="13">
        <v>30</v>
      </c>
    </row>
    <row r="76" spans="2:6" x14ac:dyDescent="0.3">
      <c r="B76" s="9" t="s">
        <v>5</v>
      </c>
      <c r="C76" s="9" t="s">
        <v>36</v>
      </c>
      <c r="D76" s="9" t="s">
        <v>23</v>
      </c>
      <c r="E76" s="11">
        <v>6314</v>
      </c>
      <c r="F76" s="13">
        <v>15</v>
      </c>
    </row>
    <row r="77" spans="2:6" x14ac:dyDescent="0.3">
      <c r="B77" s="10" t="s">
        <v>3</v>
      </c>
      <c r="C77" s="10" t="s">
        <v>34</v>
      </c>
      <c r="D77" s="10" t="s">
        <v>25</v>
      </c>
      <c r="E77" s="12">
        <v>6300</v>
      </c>
      <c r="F77" s="14">
        <v>42</v>
      </c>
    </row>
    <row r="78" spans="2:6" x14ac:dyDescent="0.3">
      <c r="B78" s="9" t="s">
        <v>8</v>
      </c>
      <c r="C78" s="9" t="s">
        <v>37</v>
      </c>
      <c r="D78" s="9" t="s">
        <v>26</v>
      </c>
      <c r="E78" s="11">
        <v>6279</v>
      </c>
      <c r="F78" s="13">
        <v>45</v>
      </c>
    </row>
    <row r="79" spans="2:6" x14ac:dyDescent="0.3">
      <c r="B79" s="10" t="s">
        <v>5</v>
      </c>
      <c r="C79" s="10" t="s">
        <v>34</v>
      </c>
      <c r="D79" s="10" t="s">
        <v>22</v>
      </c>
      <c r="E79" s="12">
        <v>6279</v>
      </c>
      <c r="F79" s="14">
        <v>237</v>
      </c>
    </row>
    <row r="80" spans="2:6" x14ac:dyDescent="0.3">
      <c r="B80" s="9" t="s">
        <v>5</v>
      </c>
      <c r="C80" s="9" t="s">
        <v>36</v>
      </c>
      <c r="D80" s="9" t="s">
        <v>13</v>
      </c>
      <c r="E80" s="11">
        <v>6146</v>
      </c>
      <c r="F80" s="13">
        <v>63</v>
      </c>
    </row>
    <row r="81" spans="2:6" x14ac:dyDescent="0.3">
      <c r="B81" s="10" t="s">
        <v>40</v>
      </c>
      <c r="C81" s="10" t="s">
        <v>37</v>
      </c>
      <c r="D81" s="10" t="s">
        <v>27</v>
      </c>
      <c r="E81" s="12">
        <v>6132</v>
      </c>
      <c r="F81" s="14">
        <v>93</v>
      </c>
    </row>
    <row r="82" spans="2:6" x14ac:dyDescent="0.3">
      <c r="B82" s="9" t="s">
        <v>40</v>
      </c>
      <c r="C82" s="9" t="s">
        <v>38</v>
      </c>
      <c r="D82" s="9" t="s">
        <v>4</v>
      </c>
      <c r="E82" s="11">
        <v>6125</v>
      </c>
      <c r="F82" s="13">
        <v>102</v>
      </c>
    </row>
    <row r="83" spans="2:6" x14ac:dyDescent="0.3">
      <c r="B83" s="9" t="s">
        <v>41</v>
      </c>
      <c r="C83" s="9" t="s">
        <v>36</v>
      </c>
      <c r="D83" s="9" t="s">
        <v>30</v>
      </c>
      <c r="E83" s="11">
        <v>6118</v>
      </c>
      <c r="F83" s="13">
        <v>174</v>
      </c>
    </row>
    <row r="84" spans="2:6" x14ac:dyDescent="0.3">
      <c r="B84" s="9" t="s">
        <v>6</v>
      </c>
      <c r="C84" s="9" t="s">
        <v>36</v>
      </c>
      <c r="D84" s="9" t="s">
        <v>32</v>
      </c>
      <c r="E84" s="11">
        <v>6118</v>
      </c>
      <c r="F84" s="13">
        <v>9</v>
      </c>
    </row>
    <row r="85" spans="2:6" x14ac:dyDescent="0.3">
      <c r="B85" s="10" t="s">
        <v>5</v>
      </c>
      <c r="C85" s="10" t="s">
        <v>36</v>
      </c>
      <c r="D85" s="10" t="s">
        <v>18</v>
      </c>
      <c r="E85" s="12">
        <v>6111</v>
      </c>
      <c r="F85" s="14">
        <v>3</v>
      </c>
    </row>
    <row r="86" spans="2:6" x14ac:dyDescent="0.3">
      <c r="B86" s="10" t="s">
        <v>6</v>
      </c>
      <c r="C86" s="10" t="s">
        <v>39</v>
      </c>
      <c r="D86" s="10" t="s">
        <v>17</v>
      </c>
      <c r="E86" s="12">
        <v>6048</v>
      </c>
      <c r="F86" s="14">
        <v>27</v>
      </c>
    </row>
    <row r="87" spans="2:6" x14ac:dyDescent="0.3">
      <c r="B87" s="10" t="s">
        <v>2</v>
      </c>
      <c r="C87" s="10" t="s">
        <v>39</v>
      </c>
      <c r="D87" s="10" t="s">
        <v>28</v>
      </c>
      <c r="E87" s="12">
        <v>6027</v>
      </c>
      <c r="F87" s="14">
        <v>144</v>
      </c>
    </row>
    <row r="88" spans="2:6" x14ac:dyDescent="0.3">
      <c r="B88" s="10" t="s">
        <v>41</v>
      </c>
      <c r="C88" s="10" t="s">
        <v>38</v>
      </c>
      <c r="D88" s="10" t="s">
        <v>22</v>
      </c>
      <c r="E88" s="12">
        <v>5915</v>
      </c>
      <c r="F88" s="14">
        <v>3</v>
      </c>
    </row>
    <row r="89" spans="2:6" x14ac:dyDescent="0.3">
      <c r="B89" s="10" t="s">
        <v>40</v>
      </c>
      <c r="C89" s="10" t="s">
        <v>39</v>
      </c>
      <c r="D89" s="10" t="s">
        <v>22</v>
      </c>
      <c r="E89" s="12">
        <v>5817</v>
      </c>
      <c r="F89" s="14">
        <v>12</v>
      </c>
    </row>
    <row r="90" spans="2:6" x14ac:dyDescent="0.3">
      <c r="B90" s="9" t="s">
        <v>40</v>
      </c>
      <c r="C90" s="9" t="s">
        <v>39</v>
      </c>
      <c r="D90" s="9" t="s">
        <v>15</v>
      </c>
      <c r="E90" s="11">
        <v>5775</v>
      </c>
      <c r="F90" s="13">
        <v>42</v>
      </c>
    </row>
    <row r="91" spans="2:6" x14ac:dyDescent="0.3">
      <c r="B91" s="10" t="s">
        <v>7</v>
      </c>
      <c r="C91" s="10" t="s">
        <v>38</v>
      </c>
      <c r="D91" s="10" t="s">
        <v>28</v>
      </c>
      <c r="E91" s="12">
        <v>5677</v>
      </c>
      <c r="F91" s="14">
        <v>258</v>
      </c>
    </row>
    <row r="92" spans="2:6" x14ac:dyDescent="0.3">
      <c r="B92" s="10" t="s">
        <v>40</v>
      </c>
      <c r="C92" s="10" t="s">
        <v>38</v>
      </c>
      <c r="D92" s="10" t="s">
        <v>13</v>
      </c>
      <c r="E92" s="12">
        <v>5670</v>
      </c>
      <c r="F92" s="14">
        <v>297</v>
      </c>
    </row>
    <row r="93" spans="2:6" x14ac:dyDescent="0.3">
      <c r="B93" s="9" t="s">
        <v>10</v>
      </c>
      <c r="C93" s="9" t="s">
        <v>38</v>
      </c>
      <c r="D93" s="9" t="s">
        <v>14</v>
      </c>
      <c r="E93" s="11">
        <v>5586</v>
      </c>
      <c r="F93" s="13">
        <v>525</v>
      </c>
    </row>
    <row r="94" spans="2:6" x14ac:dyDescent="0.3">
      <c r="B94" s="9" t="s">
        <v>7</v>
      </c>
      <c r="C94" s="9" t="s">
        <v>36</v>
      </c>
      <c r="D94" s="9" t="s">
        <v>29</v>
      </c>
      <c r="E94" s="11">
        <v>5551</v>
      </c>
      <c r="F94" s="13">
        <v>252</v>
      </c>
    </row>
    <row r="95" spans="2:6" x14ac:dyDescent="0.3">
      <c r="B95" s="9" t="s">
        <v>5</v>
      </c>
      <c r="C95" s="9" t="s">
        <v>38</v>
      </c>
      <c r="D95" s="9" t="s">
        <v>19</v>
      </c>
      <c r="E95" s="11">
        <v>5474</v>
      </c>
      <c r="F95" s="13">
        <v>168</v>
      </c>
    </row>
    <row r="96" spans="2:6" x14ac:dyDescent="0.3">
      <c r="B96" s="9" t="s">
        <v>40</v>
      </c>
      <c r="C96" s="9" t="s">
        <v>36</v>
      </c>
      <c r="D96" s="9" t="s">
        <v>25</v>
      </c>
      <c r="E96" s="11">
        <v>5439</v>
      </c>
      <c r="F96" s="13">
        <v>30</v>
      </c>
    </row>
    <row r="97" spans="2:6" x14ac:dyDescent="0.3">
      <c r="B97" s="10" t="s">
        <v>10</v>
      </c>
      <c r="C97" s="10" t="s">
        <v>34</v>
      </c>
      <c r="D97" s="10" t="s">
        <v>19</v>
      </c>
      <c r="E97" s="12">
        <v>5355</v>
      </c>
      <c r="F97" s="14">
        <v>204</v>
      </c>
    </row>
    <row r="98" spans="2:6" x14ac:dyDescent="0.3">
      <c r="B98" s="10" t="s">
        <v>7</v>
      </c>
      <c r="C98" s="10" t="s">
        <v>37</v>
      </c>
      <c r="D98" s="10" t="s">
        <v>26</v>
      </c>
      <c r="E98" s="12">
        <v>5306</v>
      </c>
      <c r="F98" s="14">
        <v>0</v>
      </c>
    </row>
    <row r="99" spans="2:6" x14ac:dyDescent="0.3">
      <c r="B99" s="10" t="s">
        <v>5</v>
      </c>
      <c r="C99" s="10" t="s">
        <v>39</v>
      </c>
      <c r="D99" s="10" t="s">
        <v>26</v>
      </c>
      <c r="E99" s="12">
        <v>5236</v>
      </c>
      <c r="F99" s="14">
        <v>51</v>
      </c>
    </row>
    <row r="100" spans="2:6" x14ac:dyDescent="0.3">
      <c r="B100" s="9" t="s">
        <v>7</v>
      </c>
      <c r="C100" s="9" t="s">
        <v>35</v>
      </c>
      <c r="D100" s="9" t="s">
        <v>28</v>
      </c>
      <c r="E100" s="11">
        <v>5194</v>
      </c>
      <c r="F100" s="13">
        <v>288</v>
      </c>
    </row>
    <row r="101" spans="2:6" x14ac:dyDescent="0.3">
      <c r="B101" s="9" t="s">
        <v>5</v>
      </c>
      <c r="C101" s="9" t="s">
        <v>38</v>
      </c>
      <c r="D101" s="9" t="s">
        <v>32</v>
      </c>
      <c r="E101" s="11">
        <v>5075</v>
      </c>
      <c r="F101" s="13">
        <v>21</v>
      </c>
    </row>
    <row r="102" spans="2:6" x14ac:dyDescent="0.3">
      <c r="B102" s="10" t="s">
        <v>8</v>
      </c>
      <c r="C102" s="10" t="s">
        <v>36</v>
      </c>
      <c r="D102" s="10" t="s">
        <v>23</v>
      </c>
      <c r="E102" s="12">
        <v>5019</v>
      </c>
      <c r="F102" s="14">
        <v>150</v>
      </c>
    </row>
    <row r="103" spans="2:6" x14ac:dyDescent="0.3">
      <c r="B103" s="10" t="s">
        <v>40</v>
      </c>
      <c r="C103" s="10" t="s">
        <v>34</v>
      </c>
      <c r="D103" s="10" t="s">
        <v>17</v>
      </c>
      <c r="E103" s="12">
        <v>5019</v>
      </c>
      <c r="F103" s="14">
        <v>156</v>
      </c>
    </row>
    <row r="104" spans="2:6" x14ac:dyDescent="0.3">
      <c r="B104" s="9" t="s">
        <v>8</v>
      </c>
      <c r="C104" s="9" t="s">
        <v>35</v>
      </c>
      <c r="D104" s="9" t="s">
        <v>22</v>
      </c>
      <c r="E104" s="11">
        <v>5012</v>
      </c>
      <c r="F104" s="13">
        <v>210</v>
      </c>
    </row>
    <row r="105" spans="2:6" x14ac:dyDescent="0.3">
      <c r="B105" s="10" t="s">
        <v>5</v>
      </c>
      <c r="C105" s="10" t="s">
        <v>37</v>
      </c>
      <c r="D105" s="10" t="s">
        <v>14</v>
      </c>
      <c r="E105" s="12">
        <v>4991</v>
      </c>
      <c r="F105" s="14">
        <v>12</v>
      </c>
    </row>
    <row r="106" spans="2:6" x14ac:dyDescent="0.3">
      <c r="B106" s="9" t="s">
        <v>10</v>
      </c>
      <c r="C106" s="9" t="s">
        <v>34</v>
      </c>
      <c r="D106" s="9" t="s">
        <v>26</v>
      </c>
      <c r="E106" s="11">
        <v>4991</v>
      </c>
      <c r="F106" s="13">
        <v>9</v>
      </c>
    </row>
    <row r="107" spans="2:6" x14ac:dyDescent="0.3">
      <c r="B107" s="9" t="s">
        <v>6</v>
      </c>
      <c r="C107" s="9" t="s">
        <v>36</v>
      </c>
      <c r="D107" s="9" t="s">
        <v>17</v>
      </c>
      <c r="E107" s="11">
        <v>4970</v>
      </c>
      <c r="F107" s="13">
        <v>156</v>
      </c>
    </row>
    <row r="108" spans="2:6" x14ac:dyDescent="0.3">
      <c r="B108" s="9" t="s">
        <v>3</v>
      </c>
      <c r="C108" s="9" t="s">
        <v>39</v>
      </c>
      <c r="D108" s="9" t="s">
        <v>26</v>
      </c>
      <c r="E108" s="11">
        <v>4956</v>
      </c>
      <c r="F108" s="13">
        <v>171</v>
      </c>
    </row>
    <row r="109" spans="2:6" x14ac:dyDescent="0.3">
      <c r="B109" s="10" t="s">
        <v>6</v>
      </c>
      <c r="C109" s="10" t="s">
        <v>37</v>
      </c>
      <c r="D109" s="10" t="s">
        <v>23</v>
      </c>
      <c r="E109" s="12">
        <v>4949</v>
      </c>
      <c r="F109" s="14">
        <v>189</v>
      </c>
    </row>
    <row r="110" spans="2:6" x14ac:dyDescent="0.3">
      <c r="B110" s="9" t="s">
        <v>41</v>
      </c>
      <c r="C110" s="9" t="s">
        <v>34</v>
      </c>
      <c r="D110" s="9" t="s">
        <v>23</v>
      </c>
      <c r="E110" s="11">
        <v>4935</v>
      </c>
      <c r="F110" s="13">
        <v>126</v>
      </c>
    </row>
    <row r="111" spans="2:6" x14ac:dyDescent="0.3">
      <c r="B111" s="10" t="s">
        <v>10</v>
      </c>
      <c r="C111" s="10" t="s">
        <v>39</v>
      </c>
      <c r="D111" s="10" t="s">
        <v>21</v>
      </c>
      <c r="E111" s="12">
        <v>4858</v>
      </c>
      <c r="F111" s="14">
        <v>279</v>
      </c>
    </row>
    <row r="112" spans="2:6" x14ac:dyDescent="0.3">
      <c r="B112" s="9" t="s">
        <v>2</v>
      </c>
      <c r="C112" s="9" t="s">
        <v>39</v>
      </c>
      <c r="D112" s="9" t="s">
        <v>15</v>
      </c>
      <c r="E112" s="11">
        <v>4802</v>
      </c>
      <c r="F112" s="13">
        <v>36</v>
      </c>
    </row>
    <row r="113" spans="2:6" x14ac:dyDescent="0.3">
      <c r="B113" s="9" t="s">
        <v>6</v>
      </c>
      <c r="C113" s="9" t="s">
        <v>35</v>
      </c>
      <c r="D113" s="9" t="s">
        <v>30</v>
      </c>
      <c r="E113" s="11">
        <v>4781</v>
      </c>
      <c r="F113" s="13">
        <v>123</v>
      </c>
    </row>
    <row r="114" spans="2:6" x14ac:dyDescent="0.3">
      <c r="B114" s="10" t="s">
        <v>41</v>
      </c>
      <c r="C114" s="10" t="s">
        <v>35</v>
      </c>
      <c r="D114" s="10" t="s">
        <v>13</v>
      </c>
      <c r="E114" s="12">
        <v>4760</v>
      </c>
      <c r="F114" s="14">
        <v>69</v>
      </c>
    </row>
    <row r="115" spans="2:6" x14ac:dyDescent="0.3">
      <c r="B115" s="10" t="s">
        <v>8</v>
      </c>
      <c r="C115" s="10" t="s">
        <v>35</v>
      </c>
      <c r="D115" s="10" t="s">
        <v>27</v>
      </c>
      <c r="E115" s="12">
        <v>4753</v>
      </c>
      <c r="F115" s="14">
        <v>300</v>
      </c>
    </row>
    <row r="116" spans="2:6" x14ac:dyDescent="0.3">
      <c r="B116" s="9" t="s">
        <v>5</v>
      </c>
      <c r="C116" s="9" t="s">
        <v>35</v>
      </c>
      <c r="D116" s="9" t="s">
        <v>31</v>
      </c>
      <c r="E116" s="11">
        <v>4753</v>
      </c>
      <c r="F116" s="13">
        <v>246</v>
      </c>
    </row>
    <row r="117" spans="2:6" x14ac:dyDescent="0.3">
      <c r="B117" s="9" t="s">
        <v>40</v>
      </c>
      <c r="C117" s="9" t="s">
        <v>35</v>
      </c>
      <c r="D117" s="9" t="s">
        <v>16</v>
      </c>
      <c r="E117" s="11">
        <v>4725</v>
      </c>
      <c r="F117" s="13">
        <v>174</v>
      </c>
    </row>
    <row r="118" spans="2:6" x14ac:dyDescent="0.3">
      <c r="B118" s="9" t="s">
        <v>10</v>
      </c>
      <c r="C118" s="9" t="s">
        <v>37</v>
      </c>
      <c r="D118" s="9" t="s">
        <v>23</v>
      </c>
      <c r="E118" s="11">
        <v>4683</v>
      </c>
      <c r="F118" s="13">
        <v>30</v>
      </c>
    </row>
    <row r="119" spans="2:6" x14ac:dyDescent="0.3">
      <c r="B119" s="10" t="s">
        <v>7</v>
      </c>
      <c r="C119" s="10" t="s">
        <v>35</v>
      </c>
      <c r="D119" s="10" t="s">
        <v>14</v>
      </c>
      <c r="E119" s="12">
        <v>4606</v>
      </c>
      <c r="F119" s="14">
        <v>63</v>
      </c>
    </row>
    <row r="120" spans="2:6" x14ac:dyDescent="0.3">
      <c r="B120" s="10" t="s">
        <v>3</v>
      </c>
      <c r="C120" s="10" t="s">
        <v>37</v>
      </c>
      <c r="D120" s="10" t="s">
        <v>29</v>
      </c>
      <c r="E120" s="12">
        <v>4592</v>
      </c>
      <c r="F120" s="14">
        <v>324</v>
      </c>
    </row>
    <row r="121" spans="2:6" x14ac:dyDescent="0.3">
      <c r="B121" s="9" t="s">
        <v>7</v>
      </c>
      <c r="C121" s="9" t="s">
        <v>35</v>
      </c>
      <c r="D121" s="9" t="s">
        <v>19</v>
      </c>
      <c r="E121" s="11">
        <v>4585</v>
      </c>
      <c r="F121" s="13">
        <v>240</v>
      </c>
    </row>
    <row r="122" spans="2:6" x14ac:dyDescent="0.3">
      <c r="B122" s="9" t="s">
        <v>7</v>
      </c>
      <c r="C122" s="9" t="s">
        <v>37</v>
      </c>
      <c r="D122" s="9" t="s">
        <v>17</v>
      </c>
      <c r="E122" s="11">
        <v>4487</v>
      </c>
      <c r="F122" s="13">
        <v>111</v>
      </c>
    </row>
    <row r="123" spans="2:6" x14ac:dyDescent="0.3">
      <c r="B123" s="10" t="s">
        <v>7</v>
      </c>
      <c r="C123" s="10" t="s">
        <v>37</v>
      </c>
      <c r="D123" s="10" t="s">
        <v>16</v>
      </c>
      <c r="E123" s="12">
        <v>4487</v>
      </c>
      <c r="F123" s="14">
        <v>333</v>
      </c>
    </row>
    <row r="124" spans="2:6" x14ac:dyDescent="0.3">
      <c r="B124" s="10" t="s">
        <v>5</v>
      </c>
      <c r="C124" s="10" t="s">
        <v>35</v>
      </c>
      <c r="D124" s="10" t="s">
        <v>29</v>
      </c>
      <c r="E124" s="12">
        <v>4480</v>
      </c>
      <c r="F124" s="14">
        <v>357</v>
      </c>
    </row>
    <row r="125" spans="2:6" x14ac:dyDescent="0.3">
      <c r="B125" s="10" t="s">
        <v>7</v>
      </c>
      <c r="C125" s="10" t="s">
        <v>39</v>
      </c>
      <c r="D125" s="10" t="s">
        <v>17</v>
      </c>
      <c r="E125" s="12">
        <v>4438</v>
      </c>
      <c r="F125" s="14">
        <v>246</v>
      </c>
    </row>
    <row r="126" spans="2:6" x14ac:dyDescent="0.3">
      <c r="B126" s="10" t="s">
        <v>40</v>
      </c>
      <c r="C126" s="10" t="s">
        <v>36</v>
      </c>
      <c r="D126" s="10" t="s">
        <v>13</v>
      </c>
      <c r="E126" s="12">
        <v>4424</v>
      </c>
      <c r="F126" s="14">
        <v>201</v>
      </c>
    </row>
    <row r="127" spans="2:6" x14ac:dyDescent="0.3">
      <c r="B127" s="10" t="s">
        <v>2</v>
      </c>
      <c r="C127" s="10" t="s">
        <v>38</v>
      </c>
      <c r="D127" s="10" t="s">
        <v>23</v>
      </c>
      <c r="E127" s="12">
        <v>4417</v>
      </c>
      <c r="F127" s="14">
        <v>153</v>
      </c>
    </row>
    <row r="128" spans="2:6" x14ac:dyDescent="0.3">
      <c r="B128" s="9" t="s">
        <v>2</v>
      </c>
      <c r="C128" s="9" t="s">
        <v>38</v>
      </c>
      <c r="D128" s="9" t="s">
        <v>31</v>
      </c>
      <c r="E128" s="11">
        <v>4326</v>
      </c>
      <c r="F128" s="13">
        <v>348</v>
      </c>
    </row>
    <row r="129" spans="2:6" x14ac:dyDescent="0.3">
      <c r="B129" s="10" t="s">
        <v>6</v>
      </c>
      <c r="C129" s="10" t="s">
        <v>36</v>
      </c>
      <c r="D129" s="10" t="s">
        <v>13</v>
      </c>
      <c r="E129" s="12">
        <v>4319</v>
      </c>
      <c r="F129" s="14">
        <v>30</v>
      </c>
    </row>
    <row r="130" spans="2:6" x14ac:dyDescent="0.3">
      <c r="B130" s="9" t="s">
        <v>9</v>
      </c>
      <c r="C130" s="9" t="s">
        <v>37</v>
      </c>
      <c r="D130" s="9" t="s">
        <v>25</v>
      </c>
      <c r="E130" s="11">
        <v>4305</v>
      </c>
      <c r="F130" s="13">
        <v>156</v>
      </c>
    </row>
    <row r="131" spans="2:6" x14ac:dyDescent="0.3">
      <c r="B131" s="9" t="s">
        <v>6</v>
      </c>
      <c r="C131" s="9" t="s">
        <v>34</v>
      </c>
      <c r="D131" s="9" t="s">
        <v>27</v>
      </c>
      <c r="E131" s="11">
        <v>4242</v>
      </c>
      <c r="F131" s="13">
        <v>207</v>
      </c>
    </row>
    <row r="132" spans="2:6" x14ac:dyDescent="0.3">
      <c r="B132" s="10" t="s">
        <v>9</v>
      </c>
      <c r="C132" s="10" t="s">
        <v>38</v>
      </c>
      <c r="D132" s="10" t="s">
        <v>24</v>
      </c>
      <c r="E132" s="12">
        <v>4137</v>
      </c>
      <c r="F132" s="14">
        <v>60</v>
      </c>
    </row>
    <row r="133" spans="2:6" x14ac:dyDescent="0.3">
      <c r="B133" s="10" t="s">
        <v>10</v>
      </c>
      <c r="C133" s="10" t="s">
        <v>34</v>
      </c>
      <c r="D133" s="10" t="s">
        <v>22</v>
      </c>
      <c r="E133" s="12">
        <v>4053</v>
      </c>
      <c r="F133" s="14">
        <v>24</v>
      </c>
    </row>
    <row r="134" spans="2:6" x14ac:dyDescent="0.3">
      <c r="B134" s="10" t="s">
        <v>2</v>
      </c>
      <c r="C134" s="10" t="s">
        <v>39</v>
      </c>
      <c r="D134" s="10" t="s">
        <v>33</v>
      </c>
      <c r="E134" s="12">
        <v>4018</v>
      </c>
      <c r="F134" s="14">
        <v>126</v>
      </c>
    </row>
    <row r="135" spans="2:6" x14ac:dyDescent="0.3">
      <c r="B135" s="9" t="s">
        <v>5</v>
      </c>
      <c r="C135" s="9" t="s">
        <v>39</v>
      </c>
      <c r="D135" s="9" t="s">
        <v>24</v>
      </c>
      <c r="E135" s="11">
        <v>4018</v>
      </c>
      <c r="F135" s="13">
        <v>171</v>
      </c>
    </row>
    <row r="136" spans="2:6" x14ac:dyDescent="0.3">
      <c r="B136" s="9" t="s">
        <v>40</v>
      </c>
      <c r="C136" s="9" t="s">
        <v>34</v>
      </c>
      <c r="D136" s="9" t="s">
        <v>19</v>
      </c>
      <c r="E136" s="11">
        <v>4018</v>
      </c>
      <c r="F136" s="13">
        <v>162</v>
      </c>
    </row>
    <row r="137" spans="2:6" x14ac:dyDescent="0.3">
      <c r="B137" s="9" t="s">
        <v>3</v>
      </c>
      <c r="C137" s="9" t="s">
        <v>37</v>
      </c>
      <c r="D137" s="9" t="s">
        <v>17</v>
      </c>
      <c r="E137" s="11">
        <v>3983</v>
      </c>
      <c r="F137" s="13">
        <v>144</v>
      </c>
    </row>
    <row r="138" spans="2:6" x14ac:dyDescent="0.3">
      <c r="B138" s="9" t="s">
        <v>41</v>
      </c>
      <c r="C138" s="9" t="s">
        <v>39</v>
      </c>
      <c r="D138" s="9" t="s">
        <v>14</v>
      </c>
      <c r="E138" s="11">
        <v>3976</v>
      </c>
      <c r="F138" s="13">
        <v>72</v>
      </c>
    </row>
    <row r="139" spans="2:6" x14ac:dyDescent="0.3">
      <c r="B139" s="9" t="s">
        <v>9</v>
      </c>
      <c r="C139" s="9" t="s">
        <v>39</v>
      </c>
      <c r="D139" s="9" t="s">
        <v>24</v>
      </c>
      <c r="E139" s="11">
        <v>3920</v>
      </c>
      <c r="F139" s="13">
        <v>306</v>
      </c>
    </row>
    <row r="140" spans="2:6" x14ac:dyDescent="0.3">
      <c r="B140" s="10" t="s">
        <v>6</v>
      </c>
      <c r="C140" s="10" t="s">
        <v>35</v>
      </c>
      <c r="D140" s="10" t="s">
        <v>27</v>
      </c>
      <c r="E140" s="12">
        <v>3864</v>
      </c>
      <c r="F140" s="14">
        <v>177</v>
      </c>
    </row>
    <row r="141" spans="2:6" x14ac:dyDescent="0.3">
      <c r="B141" s="10" t="s">
        <v>9</v>
      </c>
      <c r="C141" s="10" t="s">
        <v>38</v>
      </c>
      <c r="D141" s="10" t="s">
        <v>25</v>
      </c>
      <c r="E141" s="12">
        <v>3850</v>
      </c>
      <c r="F141" s="14">
        <v>102</v>
      </c>
    </row>
    <row r="142" spans="2:6" x14ac:dyDescent="0.3">
      <c r="B142" s="9" t="s">
        <v>7</v>
      </c>
      <c r="C142" s="9" t="s">
        <v>34</v>
      </c>
      <c r="D142" s="9" t="s">
        <v>15</v>
      </c>
      <c r="E142" s="11">
        <v>3829</v>
      </c>
      <c r="F142" s="13">
        <v>24</v>
      </c>
    </row>
    <row r="143" spans="2:6" x14ac:dyDescent="0.3">
      <c r="B143" s="9" t="s">
        <v>10</v>
      </c>
      <c r="C143" s="9" t="s">
        <v>35</v>
      </c>
      <c r="D143" s="9" t="s">
        <v>18</v>
      </c>
      <c r="E143" s="11">
        <v>3808</v>
      </c>
      <c r="F143" s="13">
        <v>279</v>
      </c>
    </row>
    <row r="144" spans="2:6" x14ac:dyDescent="0.3">
      <c r="B144" s="10" t="s">
        <v>40</v>
      </c>
      <c r="C144" s="10" t="s">
        <v>34</v>
      </c>
      <c r="D144" s="10" t="s">
        <v>33</v>
      </c>
      <c r="E144" s="12">
        <v>3794</v>
      </c>
      <c r="F144" s="14">
        <v>159</v>
      </c>
    </row>
    <row r="145" spans="2:6" x14ac:dyDescent="0.3">
      <c r="B145" s="10" t="s">
        <v>3</v>
      </c>
      <c r="C145" s="10" t="s">
        <v>36</v>
      </c>
      <c r="D145" s="10" t="s">
        <v>23</v>
      </c>
      <c r="E145" s="12">
        <v>3773</v>
      </c>
      <c r="F145" s="14">
        <v>165</v>
      </c>
    </row>
    <row r="146" spans="2:6" x14ac:dyDescent="0.3">
      <c r="B146" s="9" t="s">
        <v>6</v>
      </c>
      <c r="C146" s="9" t="s">
        <v>34</v>
      </c>
      <c r="D146" s="9" t="s">
        <v>17</v>
      </c>
      <c r="E146" s="11">
        <v>3759</v>
      </c>
      <c r="F146" s="13">
        <v>150</v>
      </c>
    </row>
    <row r="147" spans="2:6" x14ac:dyDescent="0.3">
      <c r="B147" s="9" t="s">
        <v>8</v>
      </c>
      <c r="C147" s="9" t="s">
        <v>38</v>
      </c>
      <c r="D147" s="9" t="s">
        <v>32</v>
      </c>
      <c r="E147" s="11">
        <v>3752</v>
      </c>
      <c r="F147" s="13">
        <v>213</v>
      </c>
    </row>
    <row r="148" spans="2:6" x14ac:dyDescent="0.3">
      <c r="B148" s="9" t="s">
        <v>3</v>
      </c>
      <c r="C148" s="9" t="s">
        <v>34</v>
      </c>
      <c r="D148" s="9" t="s">
        <v>28</v>
      </c>
      <c r="E148" s="11">
        <v>3689</v>
      </c>
      <c r="F148" s="13">
        <v>312</v>
      </c>
    </row>
    <row r="149" spans="2:6" x14ac:dyDescent="0.3">
      <c r="B149" s="10" t="s">
        <v>3</v>
      </c>
      <c r="C149" s="10" t="s">
        <v>39</v>
      </c>
      <c r="D149" s="10" t="s">
        <v>29</v>
      </c>
      <c r="E149" s="12">
        <v>3640</v>
      </c>
      <c r="F149" s="14">
        <v>51</v>
      </c>
    </row>
    <row r="150" spans="2:6" x14ac:dyDescent="0.3">
      <c r="B150" s="10" t="s">
        <v>8</v>
      </c>
      <c r="C150" s="10" t="s">
        <v>35</v>
      </c>
      <c r="D150" s="10" t="s">
        <v>30</v>
      </c>
      <c r="E150" s="12">
        <v>3598</v>
      </c>
      <c r="F150" s="14">
        <v>81</v>
      </c>
    </row>
    <row r="151" spans="2:6" x14ac:dyDescent="0.3">
      <c r="B151" s="10" t="s">
        <v>6</v>
      </c>
      <c r="C151" s="10" t="s">
        <v>37</v>
      </c>
      <c r="D151" s="10" t="s">
        <v>28</v>
      </c>
      <c r="E151" s="12">
        <v>3556</v>
      </c>
      <c r="F151" s="14">
        <v>459</v>
      </c>
    </row>
    <row r="152" spans="2:6" x14ac:dyDescent="0.3">
      <c r="B152" s="9" t="s">
        <v>2</v>
      </c>
      <c r="C152" s="9" t="s">
        <v>38</v>
      </c>
      <c r="D152" s="9" t="s">
        <v>4</v>
      </c>
      <c r="E152" s="11">
        <v>3549</v>
      </c>
      <c r="F152" s="13">
        <v>3</v>
      </c>
    </row>
    <row r="153" spans="2:6" x14ac:dyDescent="0.3">
      <c r="B153" s="9" t="s">
        <v>8</v>
      </c>
      <c r="C153" s="9" t="s">
        <v>34</v>
      </c>
      <c r="D153" s="9" t="s">
        <v>31</v>
      </c>
      <c r="E153" s="11">
        <v>3507</v>
      </c>
      <c r="F153" s="13">
        <v>288</v>
      </c>
    </row>
    <row r="154" spans="2:6" x14ac:dyDescent="0.3">
      <c r="B154" s="10" t="s">
        <v>10</v>
      </c>
      <c r="C154" s="10" t="s">
        <v>35</v>
      </c>
      <c r="D154" s="10" t="s">
        <v>14</v>
      </c>
      <c r="E154" s="12">
        <v>3472</v>
      </c>
      <c r="F154" s="14">
        <v>96</v>
      </c>
    </row>
    <row r="155" spans="2:6" x14ac:dyDescent="0.3">
      <c r="B155" s="9" t="s">
        <v>6</v>
      </c>
      <c r="C155" s="9" t="s">
        <v>34</v>
      </c>
      <c r="D155" s="9" t="s">
        <v>30</v>
      </c>
      <c r="E155" s="11">
        <v>3402</v>
      </c>
      <c r="F155" s="13">
        <v>366</v>
      </c>
    </row>
    <row r="156" spans="2:6" x14ac:dyDescent="0.3">
      <c r="B156" s="10" t="s">
        <v>41</v>
      </c>
      <c r="C156" s="10" t="s">
        <v>37</v>
      </c>
      <c r="D156" s="10" t="s">
        <v>20</v>
      </c>
      <c r="E156" s="12">
        <v>3388</v>
      </c>
      <c r="F156" s="14">
        <v>123</v>
      </c>
    </row>
    <row r="157" spans="2:6" x14ac:dyDescent="0.3">
      <c r="B157" s="10" t="s">
        <v>6</v>
      </c>
      <c r="C157" s="10" t="s">
        <v>34</v>
      </c>
      <c r="D157" s="10" t="s">
        <v>29</v>
      </c>
      <c r="E157" s="12">
        <v>3339</v>
      </c>
      <c r="F157" s="14">
        <v>75</v>
      </c>
    </row>
    <row r="158" spans="2:6" x14ac:dyDescent="0.3">
      <c r="B158" s="10" t="s">
        <v>5</v>
      </c>
      <c r="C158" s="10" t="s">
        <v>36</v>
      </c>
      <c r="D158" s="10" t="s">
        <v>17</v>
      </c>
      <c r="E158" s="12">
        <v>3339</v>
      </c>
      <c r="F158" s="14">
        <v>348</v>
      </c>
    </row>
    <row r="159" spans="2:6" x14ac:dyDescent="0.3">
      <c r="B159" s="9" t="s">
        <v>3</v>
      </c>
      <c r="C159" s="9" t="s">
        <v>36</v>
      </c>
      <c r="D159" s="9" t="s">
        <v>25</v>
      </c>
      <c r="E159" s="11">
        <v>3339</v>
      </c>
      <c r="F159" s="13">
        <v>39</v>
      </c>
    </row>
    <row r="160" spans="2:6" x14ac:dyDescent="0.3">
      <c r="B160" s="10" t="s">
        <v>7</v>
      </c>
      <c r="C160" s="10" t="s">
        <v>34</v>
      </c>
      <c r="D160" s="10" t="s">
        <v>32</v>
      </c>
      <c r="E160" s="12">
        <v>3262</v>
      </c>
      <c r="F160" s="14">
        <v>75</v>
      </c>
    </row>
    <row r="161" spans="2:6" x14ac:dyDescent="0.3">
      <c r="B161" s="9" t="s">
        <v>9</v>
      </c>
      <c r="C161" s="9" t="s">
        <v>39</v>
      </c>
      <c r="D161" s="9" t="s">
        <v>25</v>
      </c>
      <c r="E161" s="11">
        <v>3192</v>
      </c>
      <c r="F161" s="13">
        <v>72</v>
      </c>
    </row>
    <row r="162" spans="2:6" x14ac:dyDescent="0.3">
      <c r="B162" s="9" t="s">
        <v>40</v>
      </c>
      <c r="C162" s="9" t="s">
        <v>36</v>
      </c>
      <c r="D162" s="9" t="s">
        <v>27</v>
      </c>
      <c r="E162" s="11">
        <v>3164</v>
      </c>
      <c r="F162" s="13">
        <v>306</v>
      </c>
    </row>
    <row r="163" spans="2:6" x14ac:dyDescent="0.3">
      <c r="B163" s="10" t="s">
        <v>3</v>
      </c>
      <c r="C163" s="10" t="s">
        <v>34</v>
      </c>
      <c r="D163" s="10" t="s">
        <v>26</v>
      </c>
      <c r="E163" s="12">
        <v>3108</v>
      </c>
      <c r="F163" s="14">
        <v>54</v>
      </c>
    </row>
    <row r="164" spans="2:6" x14ac:dyDescent="0.3">
      <c r="B164" s="10" t="s">
        <v>40</v>
      </c>
      <c r="C164" s="10" t="s">
        <v>39</v>
      </c>
      <c r="D164" s="10" t="s">
        <v>28</v>
      </c>
      <c r="E164" s="12">
        <v>3101</v>
      </c>
      <c r="F164" s="14">
        <v>225</v>
      </c>
    </row>
    <row r="165" spans="2:6" x14ac:dyDescent="0.3">
      <c r="B165" s="10" t="s">
        <v>2</v>
      </c>
      <c r="C165" s="10" t="s">
        <v>36</v>
      </c>
      <c r="D165" s="10" t="s">
        <v>31</v>
      </c>
      <c r="E165" s="12">
        <v>3094</v>
      </c>
      <c r="F165" s="14">
        <v>246</v>
      </c>
    </row>
    <row r="166" spans="2:6" x14ac:dyDescent="0.3">
      <c r="B166" s="9" t="s">
        <v>10</v>
      </c>
      <c r="C166" s="9" t="s">
        <v>37</v>
      </c>
      <c r="D166" s="9" t="s">
        <v>28</v>
      </c>
      <c r="E166" s="11">
        <v>3059</v>
      </c>
      <c r="F166" s="13">
        <v>27</v>
      </c>
    </row>
    <row r="167" spans="2:6" x14ac:dyDescent="0.3">
      <c r="B167" s="9" t="s">
        <v>6</v>
      </c>
      <c r="C167" s="9" t="s">
        <v>39</v>
      </c>
      <c r="D167" s="9" t="s">
        <v>29</v>
      </c>
      <c r="E167" s="11">
        <v>3052</v>
      </c>
      <c r="F167" s="13">
        <v>378</v>
      </c>
    </row>
    <row r="168" spans="2:6" x14ac:dyDescent="0.3">
      <c r="B168" s="10" t="s">
        <v>6</v>
      </c>
      <c r="C168" s="10" t="s">
        <v>39</v>
      </c>
      <c r="D168" s="10" t="s">
        <v>24</v>
      </c>
      <c r="E168" s="12">
        <v>2989</v>
      </c>
      <c r="F168" s="14">
        <v>3</v>
      </c>
    </row>
    <row r="169" spans="2:6" x14ac:dyDescent="0.3">
      <c r="B169" s="10" t="s">
        <v>9</v>
      </c>
      <c r="C169" s="10" t="s">
        <v>36</v>
      </c>
      <c r="D169" s="10" t="s">
        <v>32</v>
      </c>
      <c r="E169" s="12">
        <v>2954</v>
      </c>
      <c r="F169" s="14">
        <v>189</v>
      </c>
    </row>
    <row r="170" spans="2:6" x14ac:dyDescent="0.3">
      <c r="B170" s="9" t="s">
        <v>41</v>
      </c>
      <c r="C170" s="9" t="s">
        <v>37</v>
      </c>
      <c r="D170" s="9" t="s">
        <v>21</v>
      </c>
      <c r="E170" s="11">
        <v>2933</v>
      </c>
      <c r="F170" s="13">
        <v>9</v>
      </c>
    </row>
    <row r="171" spans="2:6" x14ac:dyDescent="0.3">
      <c r="B171" s="9" t="s">
        <v>3</v>
      </c>
      <c r="C171" s="9" t="s">
        <v>34</v>
      </c>
      <c r="D171" s="9" t="s">
        <v>17</v>
      </c>
      <c r="E171" s="11">
        <v>2919</v>
      </c>
      <c r="F171" s="13">
        <v>93</v>
      </c>
    </row>
    <row r="172" spans="2:6" x14ac:dyDescent="0.3">
      <c r="B172" s="9" t="s">
        <v>9</v>
      </c>
      <c r="C172" s="9" t="s">
        <v>37</v>
      </c>
      <c r="D172" s="9" t="s">
        <v>28</v>
      </c>
      <c r="E172" s="11">
        <v>2919</v>
      </c>
      <c r="F172" s="13">
        <v>45</v>
      </c>
    </row>
    <row r="173" spans="2:6" x14ac:dyDescent="0.3">
      <c r="B173" s="9" t="s">
        <v>5</v>
      </c>
      <c r="C173" s="9" t="s">
        <v>34</v>
      </c>
      <c r="D173" s="9" t="s">
        <v>29</v>
      </c>
      <c r="E173" s="11">
        <v>2891</v>
      </c>
      <c r="F173" s="13">
        <v>102</v>
      </c>
    </row>
    <row r="174" spans="2:6" x14ac:dyDescent="0.3">
      <c r="B174" s="9" t="s">
        <v>7</v>
      </c>
      <c r="C174" s="9" t="s">
        <v>36</v>
      </c>
      <c r="D174" s="9" t="s">
        <v>19</v>
      </c>
      <c r="E174" s="11">
        <v>2870</v>
      </c>
      <c r="F174" s="13">
        <v>300</v>
      </c>
    </row>
    <row r="175" spans="2:6" x14ac:dyDescent="0.3">
      <c r="B175" s="9" t="s">
        <v>2</v>
      </c>
      <c r="C175" s="9" t="s">
        <v>37</v>
      </c>
      <c r="D175" s="9" t="s">
        <v>15</v>
      </c>
      <c r="E175" s="11">
        <v>2863</v>
      </c>
      <c r="F175" s="13">
        <v>42</v>
      </c>
    </row>
    <row r="176" spans="2:6" x14ac:dyDescent="0.3">
      <c r="B176" s="10" t="s">
        <v>9</v>
      </c>
      <c r="C176" s="10" t="s">
        <v>37</v>
      </c>
      <c r="D176" s="10" t="s">
        <v>26</v>
      </c>
      <c r="E176" s="12">
        <v>2856</v>
      </c>
      <c r="F176" s="14">
        <v>246</v>
      </c>
    </row>
    <row r="177" spans="2:6" x14ac:dyDescent="0.3">
      <c r="B177" s="10" t="s">
        <v>7</v>
      </c>
      <c r="C177" s="10" t="s">
        <v>35</v>
      </c>
      <c r="D177" s="10" t="s">
        <v>24</v>
      </c>
      <c r="E177" s="12">
        <v>2793</v>
      </c>
      <c r="F177" s="14">
        <v>114</v>
      </c>
    </row>
    <row r="178" spans="2:6" x14ac:dyDescent="0.3">
      <c r="B178" s="9" t="s">
        <v>40</v>
      </c>
      <c r="C178" s="9" t="s">
        <v>34</v>
      </c>
      <c r="D178" s="9" t="s">
        <v>23</v>
      </c>
      <c r="E178" s="11">
        <v>2779</v>
      </c>
      <c r="F178" s="13">
        <v>75</v>
      </c>
    </row>
    <row r="179" spans="2:6" x14ac:dyDescent="0.3">
      <c r="B179" s="10" t="s">
        <v>5</v>
      </c>
      <c r="C179" s="10" t="s">
        <v>35</v>
      </c>
      <c r="D179" s="10" t="s">
        <v>4</v>
      </c>
      <c r="E179" s="12">
        <v>2744</v>
      </c>
      <c r="F179" s="14">
        <v>9</v>
      </c>
    </row>
    <row r="180" spans="2:6" x14ac:dyDescent="0.3">
      <c r="B180" s="9" t="s">
        <v>9</v>
      </c>
      <c r="C180" s="9" t="s">
        <v>37</v>
      </c>
      <c r="D180" s="9" t="s">
        <v>23</v>
      </c>
      <c r="E180" s="11">
        <v>2737</v>
      </c>
      <c r="F180" s="13">
        <v>93</v>
      </c>
    </row>
    <row r="181" spans="2:6" x14ac:dyDescent="0.3">
      <c r="B181" s="10" t="s">
        <v>8</v>
      </c>
      <c r="C181" s="10" t="s">
        <v>35</v>
      </c>
      <c r="D181" s="10" t="s">
        <v>20</v>
      </c>
      <c r="E181" s="12">
        <v>2702</v>
      </c>
      <c r="F181" s="14">
        <v>363</v>
      </c>
    </row>
    <row r="182" spans="2:6" x14ac:dyDescent="0.3">
      <c r="B182" s="9" t="s">
        <v>6</v>
      </c>
      <c r="C182" s="9" t="s">
        <v>38</v>
      </c>
      <c r="D182" s="9" t="s">
        <v>31</v>
      </c>
      <c r="E182" s="11">
        <v>2681</v>
      </c>
      <c r="F182" s="13">
        <v>54</v>
      </c>
    </row>
    <row r="183" spans="2:6" x14ac:dyDescent="0.3">
      <c r="B183" s="9" t="s">
        <v>7</v>
      </c>
      <c r="C183" s="9" t="s">
        <v>36</v>
      </c>
      <c r="D183" s="9" t="s">
        <v>18</v>
      </c>
      <c r="E183" s="11">
        <v>2646</v>
      </c>
      <c r="F183" s="13">
        <v>177</v>
      </c>
    </row>
    <row r="184" spans="2:6" x14ac:dyDescent="0.3">
      <c r="B184" s="10" t="s">
        <v>9</v>
      </c>
      <c r="C184" s="10" t="s">
        <v>38</v>
      </c>
      <c r="D184" s="10" t="s">
        <v>16</v>
      </c>
      <c r="E184" s="12">
        <v>2646</v>
      </c>
      <c r="F184" s="14">
        <v>120</v>
      </c>
    </row>
    <row r="185" spans="2:6" x14ac:dyDescent="0.3">
      <c r="B185" s="9" t="s">
        <v>9</v>
      </c>
      <c r="C185" s="9" t="s">
        <v>39</v>
      </c>
      <c r="D185" s="9" t="s">
        <v>18</v>
      </c>
      <c r="E185" s="11">
        <v>2639</v>
      </c>
      <c r="F185" s="13">
        <v>204</v>
      </c>
    </row>
    <row r="186" spans="2:6" x14ac:dyDescent="0.3">
      <c r="B186" s="10" t="s">
        <v>3</v>
      </c>
      <c r="C186" s="10" t="s">
        <v>34</v>
      </c>
      <c r="D186" s="10" t="s">
        <v>20</v>
      </c>
      <c r="E186" s="12">
        <v>2583</v>
      </c>
      <c r="F186" s="14">
        <v>18</v>
      </c>
    </row>
    <row r="187" spans="2:6" x14ac:dyDescent="0.3">
      <c r="B187" s="10" t="s">
        <v>10</v>
      </c>
      <c r="C187" s="10" t="s">
        <v>35</v>
      </c>
      <c r="D187" s="10" t="s">
        <v>15</v>
      </c>
      <c r="E187" s="12">
        <v>2562</v>
      </c>
      <c r="F187" s="14">
        <v>6</v>
      </c>
    </row>
    <row r="188" spans="2:6" x14ac:dyDescent="0.3">
      <c r="B188" s="9" t="s">
        <v>40</v>
      </c>
      <c r="C188" s="9" t="s">
        <v>38</v>
      </c>
      <c r="D188" s="9" t="s">
        <v>25</v>
      </c>
      <c r="E188" s="11">
        <v>2541</v>
      </c>
      <c r="F188" s="13">
        <v>90</v>
      </c>
    </row>
    <row r="189" spans="2:6" x14ac:dyDescent="0.3">
      <c r="B189" s="10" t="s">
        <v>40</v>
      </c>
      <c r="C189" s="10" t="s">
        <v>38</v>
      </c>
      <c r="D189" s="10" t="s">
        <v>29</v>
      </c>
      <c r="E189" s="12">
        <v>2541</v>
      </c>
      <c r="F189" s="14">
        <v>45</v>
      </c>
    </row>
    <row r="190" spans="2:6" x14ac:dyDescent="0.3">
      <c r="B190" s="10" t="s">
        <v>7</v>
      </c>
      <c r="C190" s="10" t="s">
        <v>35</v>
      </c>
      <c r="D190" s="10" t="s">
        <v>27</v>
      </c>
      <c r="E190" s="12">
        <v>2478</v>
      </c>
      <c r="F190" s="14">
        <v>21</v>
      </c>
    </row>
    <row r="191" spans="2:6" x14ac:dyDescent="0.3">
      <c r="B191" s="9" t="s">
        <v>10</v>
      </c>
      <c r="C191" s="9" t="s">
        <v>36</v>
      </c>
      <c r="D191" s="9" t="s">
        <v>29</v>
      </c>
      <c r="E191" s="11">
        <v>2471</v>
      </c>
      <c r="F191" s="13">
        <v>342</v>
      </c>
    </row>
    <row r="192" spans="2:6" x14ac:dyDescent="0.3">
      <c r="B192" s="9" t="s">
        <v>3</v>
      </c>
      <c r="C192" s="9" t="s">
        <v>35</v>
      </c>
      <c r="D192" s="9" t="s">
        <v>25</v>
      </c>
      <c r="E192" s="11">
        <v>2464</v>
      </c>
      <c r="F192" s="13">
        <v>234</v>
      </c>
    </row>
    <row r="193" spans="2:6" x14ac:dyDescent="0.3">
      <c r="B193" s="10" t="s">
        <v>9</v>
      </c>
      <c r="C193" s="10" t="s">
        <v>38</v>
      </c>
      <c r="D193" s="10" t="s">
        <v>26</v>
      </c>
      <c r="E193" s="12">
        <v>2436</v>
      </c>
      <c r="F193" s="14">
        <v>99</v>
      </c>
    </row>
    <row r="194" spans="2:6" x14ac:dyDescent="0.3">
      <c r="B194" s="9" t="s">
        <v>9</v>
      </c>
      <c r="C194" s="9" t="s">
        <v>35</v>
      </c>
      <c r="D194" s="9" t="s">
        <v>27</v>
      </c>
      <c r="E194" s="11">
        <v>2429</v>
      </c>
      <c r="F194" s="13">
        <v>144</v>
      </c>
    </row>
    <row r="195" spans="2:6" x14ac:dyDescent="0.3">
      <c r="B195" s="9" t="s">
        <v>5</v>
      </c>
      <c r="C195" s="9" t="s">
        <v>35</v>
      </c>
      <c r="D195" s="9" t="s">
        <v>18</v>
      </c>
      <c r="E195" s="11">
        <v>2415</v>
      </c>
      <c r="F195" s="13">
        <v>15</v>
      </c>
    </row>
    <row r="196" spans="2:6" x14ac:dyDescent="0.3">
      <c r="B196" s="10" t="s">
        <v>3</v>
      </c>
      <c r="C196" s="10" t="s">
        <v>35</v>
      </c>
      <c r="D196" s="10" t="s">
        <v>14</v>
      </c>
      <c r="E196" s="12">
        <v>2415</v>
      </c>
      <c r="F196" s="14">
        <v>255</v>
      </c>
    </row>
    <row r="197" spans="2:6" x14ac:dyDescent="0.3">
      <c r="B197" s="10" t="s">
        <v>9</v>
      </c>
      <c r="C197" s="10" t="s">
        <v>38</v>
      </c>
      <c r="D197" s="10" t="s">
        <v>17</v>
      </c>
      <c r="E197" s="12">
        <v>2408</v>
      </c>
      <c r="F197" s="14">
        <v>9</v>
      </c>
    </row>
    <row r="198" spans="2:6" x14ac:dyDescent="0.3">
      <c r="B198" s="10" t="s">
        <v>41</v>
      </c>
      <c r="C198" s="10" t="s">
        <v>37</v>
      </c>
      <c r="D198" s="10" t="s">
        <v>26</v>
      </c>
      <c r="E198" s="12">
        <v>2324</v>
      </c>
      <c r="F198" s="14">
        <v>177</v>
      </c>
    </row>
    <row r="199" spans="2:6" x14ac:dyDescent="0.3">
      <c r="B199" s="10" t="s">
        <v>6</v>
      </c>
      <c r="C199" s="10" t="s">
        <v>38</v>
      </c>
      <c r="D199" s="10" t="s">
        <v>13</v>
      </c>
      <c r="E199" s="12">
        <v>2317</v>
      </c>
      <c r="F199" s="14">
        <v>123</v>
      </c>
    </row>
    <row r="200" spans="2:6" x14ac:dyDescent="0.3">
      <c r="B200" s="10" t="s">
        <v>10</v>
      </c>
      <c r="C200" s="10" t="s">
        <v>36</v>
      </c>
      <c r="D200" s="10" t="s">
        <v>23</v>
      </c>
      <c r="E200" s="12">
        <v>2317</v>
      </c>
      <c r="F200" s="14">
        <v>261</v>
      </c>
    </row>
    <row r="201" spans="2:6" x14ac:dyDescent="0.3">
      <c r="B201" s="10" t="s">
        <v>40</v>
      </c>
      <c r="C201" s="10" t="s">
        <v>34</v>
      </c>
      <c r="D201" s="10" t="s">
        <v>27</v>
      </c>
      <c r="E201" s="12">
        <v>2289</v>
      </c>
      <c r="F201" s="14">
        <v>135</v>
      </c>
    </row>
    <row r="202" spans="2:6" x14ac:dyDescent="0.3">
      <c r="B202" s="9" t="s">
        <v>40</v>
      </c>
      <c r="C202" s="9" t="s">
        <v>35</v>
      </c>
      <c r="D202" s="9" t="s">
        <v>30</v>
      </c>
      <c r="E202" s="11">
        <v>2275</v>
      </c>
      <c r="F202" s="13">
        <v>447</v>
      </c>
    </row>
    <row r="203" spans="2:6" x14ac:dyDescent="0.3">
      <c r="B203" s="9" t="s">
        <v>8</v>
      </c>
      <c r="C203" s="9" t="s">
        <v>38</v>
      </c>
      <c r="D203" s="9" t="s">
        <v>27</v>
      </c>
      <c r="E203" s="11">
        <v>2268</v>
      </c>
      <c r="F203" s="13">
        <v>63</v>
      </c>
    </row>
    <row r="204" spans="2:6" x14ac:dyDescent="0.3">
      <c r="B204" s="9" t="s">
        <v>7</v>
      </c>
      <c r="C204" s="9" t="s">
        <v>34</v>
      </c>
      <c r="D204" s="9" t="s">
        <v>33</v>
      </c>
      <c r="E204" s="11">
        <v>2226</v>
      </c>
      <c r="F204" s="13">
        <v>48</v>
      </c>
    </row>
    <row r="205" spans="2:6" x14ac:dyDescent="0.3">
      <c r="B205" s="9" t="s">
        <v>6</v>
      </c>
      <c r="C205" s="9" t="s">
        <v>34</v>
      </c>
      <c r="D205" s="9" t="s">
        <v>16</v>
      </c>
      <c r="E205" s="11">
        <v>2219</v>
      </c>
      <c r="F205" s="13">
        <v>75</v>
      </c>
    </row>
    <row r="206" spans="2:6" x14ac:dyDescent="0.3">
      <c r="B206" s="9" t="s">
        <v>3</v>
      </c>
      <c r="C206" s="9" t="s">
        <v>34</v>
      </c>
      <c r="D206" s="9" t="s">
        <v>23</v>
      </c>
      <c r="E206" s="11">
        <v>2212</v>
      </c>
      <c r="F206" s="13">
        <v>117</v>
      </c>
    </row>
    <row r="207" spans="2:6" x14ac:dyDescent="0.3">
      <c r="B207" s="10" t="s">
        <v>7</v>
      </c>
      <c r="C207" s="10" t="s">
        <v>34</v>
      </c>
      <c r="D207" s="10" t="s">
        <v>20</v>
      </c>
      <c r="E207" s="12">
        <v>2205</v>
      </c>
      <c r="F207" s="14">
        <v>138</v>
      </c>
    </row>
    <row r="208" spans="2:6" x14ac:dyDescent="0.3">
      <c r="B208" s="9" t="s">
        <v>10</v>
      </c>
      <c r="C208" s="9" t="s">
        <v>38</v>
      </c>
      <c r="D208" s="9" t="s">
        <v>22</v>
      </c>
      <c r="E208" s="11">
        <v>2205</v>
      </c>
      <c r="F208" s="13">
        <v>141</v>
      </c>
    </row>
    <row r="209" spans="2:6" x14ac:dyDescent="0.3">
      <c r="B209" s="9" t="s">
        <v>7</v>
      </c>
      <c r="C209" s="9" t="s">
        <v>36</v>
      </c>
      <c r="D209" s="9" t="s">
        <v>31</v>
      </c>
      <c r="E209" s="11">
        <v>2149</v>
      </c>
      <c r="F209" s="13">
        <v>117</v>
      </c>
    </row>
    <row r="210" spans="2:6" x14ac:dyDescent="0.3">
      <c r="B210" s="9" t="s">
        <v>9</v>
      </c>
      <c r="C210" s="9" t="s">
        <v>36</v>
      </c>
      <c r="D210" s="9" t="s">
        <v>25</v>
      </c>
      <c r="E210" s="11">
        <v>2142</v>
      </c>
      <c r="F210" s="13">
        <v>114</v>
      </c>
    </row>
    <row r="211" spans="2:6" x14ac:dyDescent="0.3">
      <c r="B211" s="10" t="s">
        <v>7</v>
      </c>
      <c r="C211" s="10" t="s">
        <v>35</v>
      </c>
      <c r="D211" s="10" t="s">
        <v>16</v>
      </c>
      <c r="E211" s="12">
        <v>2135</v>
      </c>
      <c r="F211" s="14">
        <v>27</v>
      </c>
    </row>
    <row r="212" spans="2:6" x14ac:dyDescent="0.3">
      <c r="B212" s="9" t="s">
        <v>41</v>
      </c>
      <c r="C212" s="9" t="s">
        <v>35</v>
      </c>
      <c r="D212" s="9" t="s">
        <v>15</v>
      </c>
      <c r="E212" s="11">
        <v>2114</v>
      </c>
      <c r="F212" s="13">
        <v>186</v>
      </c>
    </row>
    <row r="213" spans="2:6" x14ac:dyDescent="0.3">
      <c r="B213" s="10" t="s">
        <v>3</v>
      </c>
      <c r="C213" s="10" t="s">
        <v>35</v>
      </c>
      <c r="D213" s="10" t="s">
        <v>29</v>
      </c>
      <c r="E213" s="12">
        <v>2114</v>
      </c>
      <c r="F213" s="14">
        <v>66</v>
      </c>
    </row>
    <row r="214" spans="2:6" x14ac:dyDescent="0.3">
      <c r="B214" s="10" t="s">
        <v>6</v>
      </c>
      <c r="C214" s="10" t="s">
        <v>39</v>
      </c>
      <c r="D214" s="10" t="s">
        <v>25</v>
      </c>
      <c r="E214" s="12">
        <v>2100</v>
      </c>
      <c r="F214" s="14">
        <v>414</v>
      </c>
    </row>
    <row r="215" spans="2:6" x14ac:dyDescent="0.3">
      <c r="B215" s="10" t="s">
        <v>8</v>
      </c>
      <c r="C215" s="10" t="s">
        <v>35</v>
      </c>
      <c r="D215" s="10" t="s">
        <v>29</v>
      </c>
      <c r="E215" s="12">
        <v>2023</v>
      </c>
      <c r="F215" s="14">
        <v>168</v>
      </c>
    </row>
    <row r="216" spans="2:6" x14ac:dyDescent="0.3">
      <c r="B216" s="9" t="s">
        <v>3</v>
      </c>
      <c r="C216" s="9" t="s">
        <v>35</v>
      </c>
      <c r="D216" s="9" t="s">
        <v>23</v>
      </c>
      <c r="E216" s="11">
        <v>2023</v>
      </c>
      <c r="F216" s="13">
        <v>78</v>
      </c>
    </row>
    <row r="217" spans="2:6" x14ac:dyDescent="0.3">
      <c r="B217" s="10" t="s">
        <v>2</v>
      </c>
      <c r="C217" s="10" t="s">
        <v>39</v>
      </c>
      <c r="D217" s="10" t="s">
        <v>16</v>
      </c>
      <c r="E217" s="12">
        <v>2016</v>
      </c>
      <c r="F217" s="14">
        <v>117</v>
      </c>
    </row>
    <row r="218" spans="2:6" x14ac:dyDescent="0.3">
      <c r="B218" s="9" t="s">
        <v>8</v>
      </c>
      <c r="C218" s="9" t="s">
        <v>34</v>
      </c>
      <c r="D218" s="9" t="s">
        <v>16</v>
      </c>
      <c r="E218" s="11">
        <v>2009</v>
      </c>
      <c r="F218" s="13">
        <v>219</v>
      </c>
    </row>
    <row r="219" spans="2:6" x14ac:dyDescent="0.3">
      <c r="B219" s="10" t="s">
        <v>40</v>
      </c>
      <c r="C219" s="10" t="s">
        <v>38</v>
      </c>
      <c r="D219" s="10" t="s">
        <v>31</v>
      </c>
      <c r="E219" s="12">
        <v>1988</v>
      </c>
      <c r="F219" s="14">
        <v>39</v>
      </c>
    </row>
    <row r="220" spans="2:6" x14ac:dyDescent="0.3">
      <c r="B220" s="10" t="s">
        <v>10</v>
      </c>
      <c r="C220" s="10" t="s">
        <v>35</v>
      </c>
      <c r="D220" s="10" t="s">
        <v>20</v>
      </c>
      <c r="E220" s="12">
        <v>1974</v>
      </c>
      <c r="F220" s="14">
        <v>195</v>
      </c>
    </row>
    <row r="221" spans="2:6" x14ac:dyDescent="0.3">
      <c r="B221" s="9" t="s">
        <v>7</v>
      </c>
      <c r="C221" s="9" t="s">
        <v>34</v>
      </c>
      <c r="D221" s="9" t="s">
        <v>14</v>
      </c>
      <c r="E221" s="11">
        <v>1932</v>
      </c>
      <c r="F221" s="13">
        <v>369</v>
      </c>
    </row>
    <row r="222" spans="2:6" x14ac:dyDescent="0.3">
      <c r="B222" s="10" t="s">
        <v>41</v>
      </c>
      <c r="C222" s="10" t="s">
        <v>36</v>
      </c>
      <c r="D222" s="10" t="s">
        <v>19</v>
      </c>
      <c r="E222" s="12">
        <v>1925</v>
      </c>
      <c r="F222" s="14">
        <v>192</v>
      </c>
    </row>
    <row r="223" spans="2:6" x14ac:dyDescent="0.3">
      <c r="B223" s="9" t="s">
        <v>6</v>
      </c>
      <c r="C223" s="9" t="s">
        <v>37</v>
      </c>
      <c r="D223" s="9" t="s">
        <v>16</v>
      </c>
      <c r="E223" s="11">
        <v>1904</v>
      </c>
      <c r="F223" s="13">
        <v>405</v>
      </c>
    </row>
    <row r="224" spans="2:6" x14ac:dyDescent="0.3">
      <c r="B224" s="10" t="s">
        <v>8</v>
      </c>
      <c r="C224" s="10" t="s">
        <v>37</v>
      </c>
      <c r="D224" s="10" t="s">
        <v>22</v>
      </c>
      <c r="E224" s="12">
        <v>1890</v>
      </c>
      <c r="F224" s="14">
        <v>195</v>
      </c>
    </row>
    <row r="225" spans="2:6" x14ac:dyDescent="0.3">
      <c r="B225" s="9" t="s">
        <v>2</v>
      </c>
      <c r="C225" s="9" t="s">
        <v>39</v>
      </c>
      <c r="D225" s="9" t="s">
        <v>25</v>
      </c>
      <c r="E225" s="11">
        <v>1785</v>
      </c>
      <c r="F225" s="13">
        <v>462</v>
      </c>
    </row>
    <row r="226" spans="2:6" x14ac:dyDescent="0.3">
      <c r="B226" s="10" t="s">
        <v>7</v>
      </c>
      <c r="C226" s="10" t="s">
        <v>38</v>
      </c>
      <c r="D226" s="10" t="s">
        <v>18</v>
      </c>
      <c r="E226" s="12">
        <v>1778</v>
      </c>
      <c r="F226" s="14">
        <v>270</v>
      </c>
    </row>
    <row r="227" spans="2:6" x14ac:dyDescent="0.3">
      <c r="B227" s="9" t="s">
        <v>8</v>
      </c>
      <c r="C227" s="9" t="s">
        <v>37</v>
      </c>
      <c r="D227" s="9" t="s">
        <v>19</v>
      </c>
      <c r="E227" s="11">
        <v>1771</v>
      </c>
      <c r="F227" s="13">
        <v>204</v>
      </c>
    </row>
    <row r="228" spans="2:6" x14ac:dyDescent="0.3">
      <c r="B228" s="10" t="s">
        <v>8</v>
      </c>
      <c r="C228" s="10" t="s">
        <v>38</v>
      </c>
      <c r="D228" s="10" t="s">
        <v>23</v>
      </c>
      <c r="E228" s="12">
        <v>1701</v>
      </c>
      <c r="F228" s="14">
        <v>234</v>
      </c>
    </row>
    <row r="229" spans="2:6" x14ac:dyDescent="0.3">
      <c r="B229" s="10" t="s">
        <v>5</v>
      </c>
      <c r="C229" s="10" t="s">
        <v>34</v>
      </c>
      <c r="D229" s="10" t="s">
        <v>33</v>
      </c>
      <c r="E229" s="12">
        <v>1652</v>
      </c>
      <c r="F229" s="14">
        <v>93</v>
      </c>
    </row>
    <row r="230" spans="2:6" x14ac:dyDescent="0.3">
      <c r="B230" s="10" t="s">
        <v>3</v>
      </c>
      <c r="C230" s="10" t="s">
        <v>39</v>
      </c>
      <c r="D230" s="10" t="s">
        <v>28</v>
      </c>
      <c r="E230" s="12">
        <v>1652</v>
      </c>
      <c r="F230" s="14">
        <v>102</v>
      </c>
    </row>
    <row r="231" spans="2:6" x14ac:dyDescent="0.3">
      <c r="B231" s="10" t="s">
        <v>6</v>
      </c>
      <c r="C231" s="10" t="s">
        <v>39</v>
      </c>
      <c r="D231" s="10" t="s">
        <v>30</v>
      </c>
      <c r="E231" s="12">
        <v>1638</v>
      </c>
      <c r="F231" s="14">
        <v>63</v>
      </c>
    </row>
    <row r="232" spans="2:6" x14ac:dyDescent="0.3">
      <c r="B232" s="9" t="s">
        <v>40</v>
      </c>
      <c r="C232" s="9" t="s">
        <v>35</v>
      </c>
      <c r="D232" s="9" t="s">
        <v>24</v>
      </c>
      <c r="E232" s="11">
        <v>1638</v>
      </c>
      <c r="F232" s="13">
        <v>48</v>
      </c>
    </row>
    <row r="233" spans="2:6" x14ac:dyDescent="0.3">
      <c r="B233" s="10" t="s">
        <v>40</v>
      </c>
      <c r="C233" s="10" t="s">
        <v>37</v>
      </c>
      <c r="D233" s="10" t="s">
        <v>30</v>
      </c>
      <c r="E233" s="12">
        <v>1624</v>
      </c>
      <c r="F233" s="14">
        <v>114</v>
      </c>
    </row>
    <row r="234" spans="2:6" x14ac:dyDescent="0.3">
      <c r="B234" s="9" t="s">
        <v>40</v>
      </c>
      <c r="C234" s="9" t="s">
        <v>35</v>
      </c>
      <c r="D234" s="9" t="s">
        <v>29</v>
      </c>
      <c r="E234" s="11">
        <v>1617</v>
      </c>
      <c r="F234" s="13">
        <v>126</v>
      </c>
    </row>
    <row r="235" spans="2:6" x14ac:dyDescent="0.3">
      <c r="B235" s="10" t="s">
        <v>2</v>
      </c>
      <c r="C235" s="10" t="s">
        <v>35</v>
      </c>
      <c r="D235" s="10" t="s">
        <v>17</v>
      </c>
      <c r="E235" s="12">
        <v>1589</v>
      </c>
      <c r="F235" s="14">
        <v>303</v>
      </c>
    </row>
    <row r="236" spans="2:6" x14ac:dyDescent="0.3">
      <c r="B236" s="9" t="s">
        <v>2</v>
      </c>
      <c r="C236" s="9" t="s">
        <v>39</v>
      </c>
      <c r="D236" s="9" t="s">
        <v>22</v>
      </c>
      <c r="E236" s="11">
        <v>1568</v>
      </c>
      <c r="F236" s="13">
        <v>141</v>
      </c>
    </row>
    <row r="237" spans="2:6" x14ac:dyDescent="0.3">
      <c r="B237" s="9" t="s">
        <v>7</v>
      </c>
      <c r="C237" s="9" t="s">
        <v>34</v>
      </c>
      <c r="D237" s="9" t="s">
        <v>25</v>
      </c>
      <c r="E237" s="11">
        <v>1568</v>
      </c>
      <c r="F237" s="13">
        <v>96</v>
      </c>
    </row>
    <row r="238" spans="2:6" x14ac:dyDescent="0.3">
      <c r="B238" s="9" t="s">
        <v>8</v>
      </c>
      <c r="C238" s="9" t="s">
        <v>39</v>
      </c>
      <c r="D238" s="9" t="s">
        <v>26</v>
      </c>
      <c r="E238" s="11">
        <v>1561</v>
      </c>
      <c r="F238" s="13">
        <v>27</v>
      </c>
    </row>
    <row r="239" spans="2:6" x14ac:dyDescent="0.3">
      <c r="B239" s="9" t="s">
        <v>41</v>
      </c>
      <c r="C239" s="9" t="s">
        <v>37</v>
      </c>
      <c r="D239" s="9" t="s">
        <v>30</v>
      </c>
      <c r="E239" s="11">
        <v>1526</v>
      </c>
      <c r="F239" s="13">
        <v>240</v>
      </c>
    </row>
    <row r="240" spans="2:6" x14ac:dyDescent="0.3">
      <c r="B240" s="9" t="s">
        <v>5</v>
      </c>
      <c r="C240" s="9" t="s">
        <v>36</v>
      </c>
      <c r="D240" s="9" t="s">
        <v>30</v>
      </c>
      <c r="E240" s="11">
        <v>1526</v>
      </c>
      <c r="F240" s="13">
        <v>105</v>
      </c>
    </row>
    <row r="241" spans="2:6" x14ac:dyDescent="0.3">
      <c r="B241" s="9" t="s">
        <v>6</v>
      </c>
      <c r="C241" s="9" t="s">
        <v>37</v>
      </c>
      <c r="D241" s="9" t="s">
        <v>18</v>
      </c>
      <c r="E241" s="11">
        <v>1505</v>
      </c>
      <c r="F241" s="13">
        <v>102</v>
      </c>
    </row>
    <row r="242" spans="2:6" x14ac:dyDescent="0.3">
      <c r="B242" s="10" t="s">
        <v>41</v>
      </c>
      <c r="C242" s="10" t="s">
        <v>34</v>
      </c>
      <c r="D242" s="10" t="s">
        <v>17</v>
      </c>
      <c r="E242" s="12">
        <v>1463</v>
      </c>
      <c r="F242" s="14">
        <v>39</v>
      </c>
    </row>
    <row r="243" spans="2:6" x14ac:dyDescent="0.3">
      <c r="B243" s="10" t="s">
        <v>6</v>
      </c>
      <c r="C243" s="10" t="s">
        <v>34</v>
      </c>
      <c r="D243" s="10" t="s">
        <v>15</v>
      </c>
      <c r="E243" s="12">
        <v>1442</v>
      </c>
      <c r="F243" s="14">
        <v>15</v>
      </c>
    </row>
    <row r="244" spans="2:6" x14ac:dyDescent="0.3">
      <c r="B244" s="9" t="s">
        <v>10</v>
      </c>
      <c r="C244" s="9" t="s">
        <v>34</v>
      </c>
      <c r="D244" s="9" t="s">
        <v>25</v>
      </c>
      <c r="E244" s="11">
        <v>1428</v>
      </c>
      <c r="F244" s="13">
        <v>93</v>
      </c>
    </row>
    <row r="245" spans="2:6" x14ac:dyDescent="0.3">
      <c r="B245" s="10" t="s">
        <v>10</v>
      </c>
      <c r="C245" s="10" t="s">
        <v>36</v>
      </c>
      <c r="D245" s="10" t="s">
        <v>27</v>
      </c>
      <c r="E245" s="12">
        <v>1407</v>
      </c>
      <c r="F245" s="14">
        <v>72</v>
      </c>
    </row>
    <row r="246" spans="2:6" x14ac:dyDescent="0.3">
      <c r="B246" s="9" t="s">
        <v>6</v>
      </c>
      <c r="C246" s="9" t="s">
        <v>36</v>
      </c>
      <c r="D246" s="9" t="s">
        <v>29</v>
      </c>
      <c r="E246" s="11">
        <v>1400</v>
      </c>
      <c r="F246" s="13">
        <v>135</v>
      </c>
    </row>
    <row r="247" spans="2:6" x14ac:dyDescent="0.3">
      <c r="B247" s="10" t="s">
        <v>6</v>
      </c>
      <c r="C247" s="10" t="s">
        <v>35</v>
      </c>
      <c r="D247" s="10" t="s">
        <v>4</v>
      </c>
      <c r="E247" s="12">
        <v>1302</v>
      </c>
      <c r="F247" s="14">
        <v>402</v>
      </c>
    </row>
    <row r="248" spans="2:6" x14ac:dyDescent="0.3">
      <c r="B248" s="10" t="s">
        <v>7</v>
      </c>
      <c r="C248" s="10" t="s">
        <v>38</v>
      </c>
      <c r="D248" s="10" t="s">
        <v>14</v>
      </c>
      <c r="E248" s="12">
        <v>1281</v>
      </c>
      <c r="F248" s="14">
        <v>75</v>
      </c>
    </row>
    <row r="249" spans="2:6" x14ac:dyDescent="0.3">
      <c r="B249" s="9" t="s">
        <v>3</v>
      </c>
      <c r="C249" s="9" t="s">
        <v>36</v>
      </c>
      <c r="D249" s="9" t="s">
        <v>19</v>
      </c>
      <c r="E249" s="11">
        <v>1281</v>
      </c>
      <c r="F249" s="13">
        <v>18</v>
      </c>
    </row>
    <row r="250" spans="2:6" x14ac:dyDescent="0.3">
      <c r="B250" s="9" t="s">
        <v>41</v>
      </c>
      <c r="C250" s="9" t="s">
        <v>34</v>
      </c>
      <c r="D250" s="9" t="s">
        <v>16</v>
      </c>
      <c r="E250" s="11">
        <v>1274</v>
      </c>
      <c r="F250" s="13">
        <v>225</v>
      </c>
    </row>
    <row r="251" spans="2:6" x14ac:dyDescent="0.3">
      <c r="B251" s="9" t="s">
        <v>6</v>
      </c>
      <c r="C251" s="9" t="s">
        <v>38</v>
      </c>
      <c r="D251" s="9" t="s">
        <v>27</v>
      </c>
      <c r="E251" s="11">
        <v>1134</v>
      </c>
      <c r="F251" s="13">
        <v>282</v>
      </c>
    </row>
    <row r="252" spans="2:6" x14ac:dyDescent="0.3">
      <c r="B252" s="10" t="s">
        <v>9</v>
      </c>
      <c r="C252" s="10" t="s">
        <v>37</v>
      </c>
      <c r="D252" s="10" t="s">
        <v>29</v>
      </c>
      <c r="E252" s="12">
        <v>1085</v>
      </c>
      <c r="F252" s="14">
        <v>273</v>
      </c>
    </row>
    <row r="253" spans="2:6" x14ac:dyDescent="0.3">
      <c r="B253" s="10" t="s">
        <v>6</v>
      </c>
      <c r="C253" s="10" t="s">
        <v>35</v>
      </c>
      <c r="D253" s="10" t="s">
        <v>20</v>
      </c>
      <c r="E253" s="12">
        <v>1071</v>
      </c>
      <c r="F253" s="14">
        <v>270</v>
      </c>
    </row>
    <row r="254" spans="2:6" x14ac:dyDescent="0.3">
      <c r="B254" s="10" t="s">
        <v>2</v>
      </c>
      <c r="C254" s="10" t="s">
        <v>37</v>
      </c>
      <c r="D254" s="10" t="s">
        <v>14</v>
      </c>
      <c r="E254" s="12">
        <v>1057</v>
      </c>
      <c r="F254" s="14">
        <v>54</v>
      </c>
    </row>
    <row r="255" spans="2:6" x14ac:dyDescent="0.3">
      <c r="B255" s="10" t="s">
        <v>3</v>
      </c>
      <c r="C255" s="10" t="s">
        <v>36</v>
      </c>
      <c r="D255" s="10" t="s">
        <v>28</v>
      </c>
      <c r="E255" s="12">
        <v>973</v>
      </c>
      <c r="F255" s="14">
        <v>162</v>
      </c>
    </row>
    <row r="256" spans="2:6" x14ac:dyDescent="0.3">
      <c r="B256" s="9" t="s">
        <v>7</v>
      </c>
      <c r="C256" s="9" t="s">
        <v>39</v>
      </c>
      <c r="D256" s="9" t="s">
        <v>27</v>
      </c>
      <c r="E256" s="11">
        <v>966</v>
      </c>
      <c r="F256" s="13">
        <v>198</v>
      </c>
    </row>
    <row r="257" spans="2:6" x14ac:dyDescent="0.3">
      <c r="B257" s="9" t="s">
        <v>6</v>
      </c>
      <c r="C257" s="9" t="s">
        <v>38</v>
      </c>
      <c r="D257" s="9" t="s">
        <v>33</v>
      </c>
      <c r="E257" s="11">
        <v>959</v>
      </c>
      <c r="F257" s="13">
        <v>135</v>
      </c>
    </row>
    <row r="258" spans="2:6" x14ac:dyDescent="0.3">
      <c r="B258" s="9" t="s">
        <v>9</v>
      </c>
      <c r="C258" s="9" t="s">
        <v>35</v>
      </c>
      <c r="D258" s="9" t="s">
        <v>4</v>
      </c>
      <c r="E258" s="11">
        <v>959</v>
      </c>
      <c r="F258" s="13">
        <v>147</v>
      </c>
    </row>
    <row r="259" spans="2:6" x14ac:dyDescent="0.3">
      <c r="B259" s="9" t="s">
        <v>10</v>
      </c>
      <c r="C259" s="9" t="s">
        <v>36</v>
      </c>
      <c r="D259" s="9" t="s">
        <v>13</v>
      </c>
      <c r="E259" s="11">
        <v>945</v>
      </c>
      <c r="F259" s="13">
        <v>75</v>
      </c>
    </row>
    <row r="260" spans="2:6" x14ac:dyDescent="0.3">
      <c r="B260" s="10" t="s">
        <v>6</v>
      </c>
      <c r="C260" s="10" t="s">
        <v>38</v>
      </c>
      <c r="D260" s="10" t="s">
        <v>16</v>
      </c>
      <c r="E260" s="12">
        <v>938</v>
      </c>
      <c r="F260" s="14">
        <v>6</v>
      </c>
    </row>
    <row r="261" spans="2:6" x14ac:dyDescent="0.3">
      <c r="B261" s="9" t="s">
        <v>3</v>
      </c>
      <c r="C261" s="9" t="s">
        <v>37</v>
      </c>
      <c r="D261" s="9" t="s">
        <v>4</v>
      </c>
      <c r="E261" s="11">
        <v>938</v>
      </c>
      <c r="F261" s="13">
        <v>366</v>
      </c>
    </row>
    <row r="262" spans="2:6" x14ac:dyDescent="0.3">
      <c r="B262" s="10" t="s">
        <v>9</v>
      </c>
      <c r="C262" s="10" t="s">
        <v>34</v>
      </c>
      <c r="D262" s="10" t="s">
        <v>16</v>
      </c>
      <c r="E262" s="12">
        <v>938</v>
      </c>
      <c r="F262" s="14">
        <v>189</v>
      </c>
    </row>
    <row r="263" spans="2:6" x14ac:dyDescent="0.3">
      <c r="B263" s="10" t="s">
        <v>5</v>
      </c>
      <c r="C263" s="10" t="s">
        <v>34</v>
      </c>
      <c r="D263" s="10" t="s">
        <v>19</v>
      </c>
      <c r="E263" s="12">
        <v>861</v>
      </c>
      <c r="F263" s="14">
        <v>195</v>
      </c>
    </row>
    <row r="264" spans="2:6" x14ac:dyDescent="0.3">
      <c r="B264" s="10" t="s">
        <v>41</v>
      </c>
      <c r="C264" s="10" t="s">
        <v>36</v>
      </c>
      <c r="D264" s="10" t="s">
        <v>28</v>
      </c>
      <c r="E264" s="12">
        <v>854</v>
      </c>
      <c r="F264" s="14">
        <v>309</v>
      </c>
    </row>
    <row r="265" spans="2:6" x14ac:dyDescent="0.3">
      <c r="B265" s="9" t="s">
        <v>41</v>
      </c>
      <c r="C265" s="9" t="s">
        <v>35</v>
      </c>
      <c r="D265" s="9" t="s">
        <v>27</v>
      </c>
      <c r="E265" s="11">
        <v>847</v>
      </c>
      <c r="F265" s="13">
        <v>129</v>
      </c>
    </row>
    <row r="266" spans="2:6" x14ac:dyDescent="0.3">
      <c r="B266" s="10" t="s">
        <v>8</v>
      </c>
      <c r="C266" s="10" t="s">
        <v>38</v>
      </c>
      <c r="D266" s="10" t="s">
        <v>13</v>
      </c>
      <c r="E266" s="12">
        <v>819</v>
      </c>
      <c r="F266" s="14">
        <v>510</v>
      </c>
    </row>
    <row r="267" spans="2:6" x14ac:dyDescent="0.3">
      <c r="B267" s="10" t="s">
        <v>3</v>
      </c>
      <c r="C267" s="10" t="s">
        <v>35</v>
      </c>
      <c r="D267" s="10" t="s">
        <v>33</v>
      </c>
      <c r="E267" s="12">
        <v>819</v>
      </c>
      <c r="F267" s="14">
        <v>306</v>
      </c>
    </row>
    <row r="268" spans="2:6" x14ac:dyDescent="0.3">
      <c r="B268" s="9" t="s">
        <v>2</v>
      </c>
      <c r="C268" s="9" t="s">
        <v>36</v>
      </c>
      <c r="D268" s="9" t="s">
        <v>27</v>
      </c>
      <c r="E268" s="11">
        <v>798</v>
      </c>
      <c r="F268" s="13">
        <v>519</v>
      </c>
    </row>
    <row r="269" spans="2:6" x14ac:dyDescent="0.3">
      <c r="B269" s="10" t="s">
        <v>41</v>
      </c>
      <c r="C269" s="10" t="s">
        <v>37</v>
      </c>
      <c r="D269" s="10" t="s">
        <v>15</v>
      </c>
      <c r="E269" s="12">
        <v>714</v>
      </c>
      <c r="F269" s="14">
        <v>231</v>
      </c>
    </row>
    <row r="270" spans="2:6" x14ac:dyDescent="0.3">
      <c r="B270" s="9" t="s">
        <v>9</v>
      </c>
      <c r="C270" s="9" t="s">
        <v>34</v>
      </c>
      <c r="D270" s="9" t="s">
        <v>17</v>
      </c>
      <c r="E270" s="11">
        <v>707</v>
      </c>
      <c r="F270" s="13">
        <v>174</v>
      </c>
    </row>
    <row r="271" spans="2:6" x14ac:dyDescent="0.3">
      <c r="B271" s="10" t="s">
        <v>10</v>
      </c>
      <c r="C271" s="10" t="s">
        <v>34</v>
      </c>
      <c r="D271" s="10" t="s">
        <v>17</v>
      </c>
      <c r="E271" s="12">
        <v>700</v>
      </c>
      <c r="F271" s="14">
        <v>87</v>
      </c>
    </row>
    <row r="272" spans="2:6" x14ac:dyDescent="0.3">
      <c r="B272" s="10" t="s">
        <v>2</v>
      </c>
      <c r="C272" s="10" t="s">
        <v>39</v>
      </c>
      <c r="D272" s="10" t="s">
        <v>23</v>
      </c>
      <c r="E272" s="12">
        <v>630</v>
      </c>
      <c r="F272" s="14">
        <v>36</v>
      </c>
    </row>
    <row r="273" spans="2:6" x14ac:dyDescent="0.3">
      <c r="B273" s="10" t="s">
        <v>40</v>
      </c>
      <c r="C273" s="10" t="s">
        <v>38</v>
      </c>
      <c r="D273" s="10" t="s">
        <v>24</v>
      </c>
      <c r="E273" s="12">
        <v>623</v>
      </c>
      <c r="F273" s="14">
        <v>51</v>
      </c>
    </row>
    <row r="274" spans="2:6" x14ac:dyDescent="0.3">
      <c r="B274" s="9" t="s">
        <v>41</v>
      </c>
      <c r="C274" s="9" t="s">
        <v>35</v>
      </c>
      <c r="D274" s="9" t="s">
        <v>19</v>
      </c>
      <c r="E274" s="11">
        <v>609</v>
      </c>
      <c r="F274" s="13">
        <v>99</v>
      </c>
    </row>
    <row r="275" spans="2:6" x14ac:dyDescent="0.3">
      <c r="B275" s="9" t="s">
        <v>40</v>
      </c>
      <c r="C275" s="9" t="s">
        <v>38</v>
      </c>
      <c r="D275" s="9" t="s">
        <v>26</v>
      </c>
      <c r="E275" s="11">
        <v>609</v>
      </c>
      <c r="F275" s="13">
        <v>87</v>
      </c>
    </row>
    <row r="276" spans="2:6" x14ac:dyDescent="0.3">
      <c r="B276" s="9" t="s">
        <v>10</v>
      </c>
      <c r="C276" s="9" t="s">
        <v>35</v>
      </c>
      <c r="D276" s="9" t="s">
        <v>21</v>
      </c>
      <c r="E276" s="11">
        <v>567</v>
      </c>
      <c r="F276" s="13">
        <v>228</v>
      </c>
    </row>
    <row r="277" spans="2:6" x14ac:dyDescent="0.3">
      <c r="B277" s="9" t="s">
        <v>6</v>
      </c>
      <c r="C277" s="9" t="s">
        <v>37</v>
      </c>
      <c r="D277" s="9" t="s">
        <v>30</v>
      </c>
      <c r="E277" s="11">
        <v>560</v>
      </c>
      <c r="F277" s="13">
        <v>81</v>
      </c>
    </row>
    <row r="278" spans="2:6" x14ac:dyDescent="0.3">
      <c r="B278" s="9" t="s">
        <v>2</v>
      </c>
      <c r="C278" s="9" t="s">
        <v>35</v>
      </c>
      <c r="D278" s="9" t="s">
        <v>19</v>
      </c>
      <c r="E278" s="11">
        <v>553</v>
      </c>
      <c r="F278" s="13">
        <v>15</v>
      </c>
    </row>
    <row r="279" spans="2:6" x14ac:dyDescent="0.3">
      <c r="B279" s="10" t="s">
        <v>6</v>
      </c>
      <c r="C279" s="10" t="s">
        <v>34</v>
      </c>
      <c r="D279" s="10" t="s">
        <v>4</v>
      </c>
      <c r="E279" s="12">
        <v>525</v>
      </c>
      <c r="F279" s="14">
        <v>48</v>
      </c>
    </row>
    <row r="280" spans="2:6" x14ac:dyDescent="0.3">
      <c r="B280" s="9" t="s">
        <v>5</v>
      </c>
      <c r="C280" s="9" t="s">
        <v>37</v>
      </c>
      <c r="D280" s="9" t="s">
        <v>22</v>
      </c>
      <c r="E280" s="11">
        <v>518</v>
      </c>
      <c r="F280" s="13">
        <v>75</v>
      </c>
    </row>
    <row r="281" spans="2:6" x14ac:dyDescent="0.3">
      <c r="B281" s="9" t="s">
        <v>6</v>
      </c>
      <c r="C281" s="9" t="s">
        <v>36</v>
      </c>
      <c r="D281" s="9" t="s">
        <v>21</v>
      </c>
      <c r="E281" s="11">
        <v>497</v>
      </c>
      <c r="F281" s="13">
        <v>63</v>
      </c>
    </row>
    <row r="282" spans="2:6" x14ac:dyDescent="0.3">
      <c r="B282" s="10" t="s">
        <v>5</v>
      </c>
      <c r="C282" s="10" t="s">
        <v>35</v>
      </c>
      <c r="D282" s="10" t="s">
        <v>22</v>
      </c>
      <c r="E282" s="12">
        <v>490</v>
      </c>
      <c r="F282" s="14">
        <v>84</v>
      </c>
    </row>
    <row r="283" spans="2:6" x14ac:dyDescent="0.3">
      <c r="B283" s="10" t="s">
        <v>6</v>
      </c>
      <c r="C283" s="10" t="s">
        <v>38</v>
      </c>
      <c r="D283" s="10" t="s">
        <v>25</v>
      </c>
      <c r="E283" s="12">
        <v>469</v>
      </c>
      <c r="F283" s="14">
        <v>75</v>
      </c>
    </row>
    <row r="284" spans="2:6" x14ac:dyDescent="0.3">
      <c r="B284" s="9" t="s">
        <v>8</v>
      </c>
      <c r="C284" s="9" t="s">
        <v>37</v>
      </c>
      <c r="D284" s="9" t="s">
        <v>21</v>
      </c>
      <c r="E284" s="11">
        <v>434</v>
      </c>
      <c r="F284" s="13">
        <v>87</v>
      </c>
    </row>
    <row r="285" spans="2:6" x14ac:dyDescent="0.3">
      <c r="B285" s="9" t="s">
        <v>5</v>
      </c>
      <c r="C285" s="9" t="s">
        <v>39</v>
      </c>
      <c r="D285" s="9" t="s">
        <v>18</v>
      </c>
      <c r="E285" s="11">
        <v>385</v>
      </c>
      <c r="F285" s="13">
        <v>249</v>
      </c>
    </row>
    <row r="286" spans="2:6" x14ac:dyDescent="0.3">
      <c r="B286" s="10" t="s">
        <v>8</v>
      </c>
      <c r="C286" s="10" t="s">
        <v>35</v>
      </c>
      <c r="D286" s="10" t="s">
        <v>33</v>
      </c>
      <c r="E286" s="12">
        <v>357</v>
      </c>
      <c r="F286" s="14">
        <v>126</v>
      </c>
    </row>
    <row r="287" spans="2:6" x14ac:dyDescent="0.3">
      <c r="B287" s="10" t="s">
        <v>41</v>
      </c>
      <c r="C287" s="10" t="s">
        <v>34</v>
      </c>
      <c r="D287" s="10" t="s">
        <v>22</v>
      </c>
      <c r="E287" s="12">
        <v>336</v>
      </c>
      <c r="F287" s="14">
        <v>144</v>
      </c>
    </row>
    <row r="288" spans="2:6" x14ac:dyDescent="0.3">
      <c r="B288" s="10" t="s">
        <v>7</v>
      </c>
      <c r="C288" s="10" t="s">
        <v>36</v>
      </c>
      <c r="D288" s="10" t="s">
        <v>32</v>
      </c>
      <c r="E288" s="12">
        <v>280</v>
      </c>
      <c r="F288" s="14">
        <v>87</v>
      </c>
    </row>
    <row r="289" spans="2:6" x14ac:dyDescent="0.3">
      <c r="B289" s="10" t="s">
        <v>9</v>
      </c>
      <c r="C289" s="10" t="s">
        <v>37</v>
      </c>
      <c r="D289" s="10" t="s">
        <v>4</v>
      </c>
      <c r="E289" s="12">
        <v>259</v>
      </c>
      <c r="F289" s="14">
        <v>207</v>
      </c>
    </row>
    <row r="290" spans="2:6" x14ac:dyDescent="0.3">
      <c r="B290" s="10" t="s">
        <v>2</v>
      </c>
      <c r="C290" s="10" t="s">
        <v>34</v>
      </c>
      <c r="D290" s="10" t="s">
        <v>13</v>
      </c>
      <c r="E290" s="12">
        <v>252</v>
      </c>
      <c r="F290" s="14">
        <v>54</v>
      </c>
    </row>
    <row r="291" spans="2:6" x14ac:dyDescent="0.3">
      <c r="B291" s="10" t="s">
        <v>10</v>
      </c>
      <c r="C291" s="10" t="s">
        <v>37</v>
      </c>
      <c r="D291" s="10" t="s">
        <v>21</v>
      </c>
      <c r="E291" s="12">
        <v>245</v>
      </c>
      <c r="F291" s="14">
        <v>288</v>
      </c>
    </row>
    <row r="292" spans="2:6" x14ac:dyDescent="0.3">
      <c r="B292" s="9" t="s">
        <v>2</v>
      </c>
      <c r="C292" s="9" t="s">
        <v>37</v>
      </c>
      <c r="D292" s="9" t="s">
        <v>19</v>
      </c>
      <c r="E292" s="11">
        <v>238</v>
      </c>
      <c r="F292" s="13">
        <v>18</v>
      </c>
    </row>
    <row r="293" spans="2:6" x14ac:dyDescent="0.3">
      <c r="B293" s="10" t="s">
        <v>40</v>
      </c>
      <c r="C293" s="10" t="s">
        <v>36</v>
      </c>
      <c r="D293" s="10" t="s">
        <v>4</v>
      </c>
      <c r="E293" s="12">
        <v>217</v>
      </c>
      <c r="F293" s="14">
        <v>36</v>
      </c>
    </row>
    <row r="294" spans="2:6" x14ac:dyDescent="0.3">
      <c r="B294" s="10" t="s">
        <v>2</v>
      </c>
      <c r="C294" s="10" t="s">
        <v>36</v>
      </c>
      <c r="D294" s="10" t="s">
        <v>17</v>
      </c>
      <c r="E294" s="12">
        <v>189</v>
      </c>
      <c r="F294" s="14">
        <v>48</v>
      </c>
    </row>
    <row r="295" spans="2:6" x14ac:dyDescent="0.3">
      <c r="B295" s="10" t="s">
        <v>5</v>
      </c>
      <c r="C295" s="10" t="s">
        <v>37</v>
      </c>
      <c r="D295" s="10" t="s">
        <v>31</v>
      </c>
      <c r="E295" s="12">
        <v>182</v>
      </c>
      <c r="F295" s="14">
        <v>48</v>
      </c>
    </row>
    <row r="296" spans="2:6" x14ac:dyDescent="0.3">
      <c r="B296" s="9" t="s">
        <v>8</v>
      </c>
      <c r="C296" s="9" t="s">
        <v>38</v>
      </c>
      <c r="D296" s="9" t="s">
        <v>22</v>
      </c>
      <c r="E296" s="11">
        <v>168</v>
      </c>
      <c r="F296" s="13">
        <v>84</v>
      </c>
    </row>
    <row r="297" spans="2:6" x14ac:dyDescent="0.3">
      <c r="B297" s="9" t="s">
        <v>41</v>
      </c>
      <c r="C297" s="9" t="s">
        <v>38</v>
      </c>
      <c r="D297" s="9" t="s">
        <v>25</v>
      </c>
      <c r="E297" s="11">
        <v>154</v>
      </c>
      <c r="F297" s="13">
        <v>21</v>
      </c>
    </row>
    <row r="298" spans="2:6" x14ac:dyDescent="0.3">
      <c r="B298" s="10" t="s">
        <v>41</v>
      </c>
      <c r="C298" s="10" t="s">
        <v>36</v>
      </c>
      <c r="D298" s="10" t="s">
        <v>26</v>
      </c>
      <c r="E298" s="12">
        <v>98</v>
      </c>
      <c r="F298" s="14">
        <v>204</v>
      </c>
    </row>
    <row r="299" spans="2:6" x14ac:dyDescent="0.3">
      <c r="B299" s="9" t="s">
        <v>9</v>
      </c>
      <c r="C299" s="9" t="s">
        <v>35</v>
      </c>
      <c r="D299" s="9" t="s">
        <v>26</v>
      </c>
      <c r="E299" s="11">
        <v>98</v>
      </c>
      <c r="F299" s="13">
        <v>159</v>
      </c>
    </row>
    <row r="300" spans="2:6" x14ac:dyDescent="0.3">
      <c r="B300" s="9" t="s">
        <v>10</v>
      </c>
      <c r="C300" s="9" t="s">
        <v>38</v>
      </c>
      <c r="D300" s="9" t="s">
        <v>13</v>
      </c>
      <c r="E300" s="11">
        <v>63</v>
      </c>
      <c r="F300" s="13">
        <v>123</v>
      </c>
    </row>
    <row r="301" spans="2:6" x14ac:dyDescent="0.3">
      <c r="B301" s="9" t="s">
        <v>2</v>
      </c>
      <c r="C301" s="9" t="s">
        <v>38</v>
      </c>
      <c r="D301" s="9" t="s">
        <v>13</v>
      </c>
      <c r="E301" s="11">
        <v>56</v>
      </c>
      <c r="F301" s="13">
        <v>51</v>
      </c>
    </row>
    <row r="302" spans="2:6" x14ac:dyDescent="0.3">
      <c r="B302" s="10" t="s">
        <v>8</v>
      </c>
      <c r="C302" s="10" t="s">
        <v>37</v>
      </c>
      <c r="D302" s="10" t="s">
        <v>30</v>
      </c>
      <c r="E302" s="12">
        <v>42</v>
      </c>
      <c r="F302" s="14">
        <v>150</v>
      </c>
    </row>
    <row r="303" spans="2:6" x14ac:dyDescent="0.3">
      <c r="B303" s="9" t="s">
        <v>3</v>
      </c>
      <c r="C303" s="9" t="s">
        <v>39</v>
      </c>
      <c r="D303" s="9" t="s">
        <v>16</v>
      </c>
      <c r="E303" s="11">
        <v>21</v>
      </c>
      <c r="F303" s="13">
        <v>168</v>
      </c>
    </row>
    <row r="304" spans="2:6" x14ac:dyDescent="0.3">
      <c r="B304" s="16" t="s">
        <v>40</v>
      </c>
      <c r="C304" s="16" t="s">
        <v>39</v>
      </c>
      <c r="D304" s="16" t="s">
        <v>29</v>
      </c>
      <c r="E304" s="17">
        <v>0</v>
      </c>
      <c r="F304" s="18">
        <v>135</v>
      </c>
    </row>
  </sheetData>
  <mergeCells count="2">
    <mergeCell ref="H28:Q30"/>
    <mergeCell ref="H4:Q6"/>
  </mergeCells>
  <conditionalFormatting sqref="E5:E30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AA88-13F4-4E30-9A78-B3B65AFF2FC6}">
  <sheetPr codeName="Sheet5"/>
  <dimension ref="C5:I13"/>
  <sheetViews>
    <sheetView workbookViewId="0">
      <selection activeCell="I8" sqref="I8"/>
    </sheetView>
  </sheetViews>
  <sheetFormatPr defaultRowHeight="14.4" x14ac:dyDescent="0.3"/>
  <cols>
    <col min="3" max="3" width="10.77734375" customWidth="1"/>
    <col min="4" max="4" width="13.6640625" bestFit="1" customWidth="1"/>
  </cols>
  <sheetData>
    <row r="5" spans="3:9" x14ac:dyDescent="0.3">
      <c r="C5" s="1" t="s">
        <v>82</v>
      </c>
      <c r="D5" s="1" t="s">
        <v>1</v>
      </c>
      <c r="E5" s="36" t="s">
        <v>49</v>
      </c>
    </row>
    <row r="6" spans="3:9" x14ac:dyDescent="0.3">
      <c r="C6" t="s">
        <v>38</v>
      </c>
      <c r="D6" s="35">
        <f>SUMIFS(Data[Amount],Data[Geography],C6)</f>
        <v>168679</v>
      </c>
      <c r="E6" s="37">
        <f>SUMIFS(Data[Units],Data[Geography],C6)</f>
        <v>6264</v>
      </c>
    </row>
    <row r="7" spans="3:9" x14ac:dyDescent="0.3">
      <c r="C7" t="s">
        <v>36</v>
      </c>
      <c r="D7" s="35">
        <f>SUMIFS(Data[Amount],Data[Geography],C7)</f>
        <v>237944</v>
      </c>
      <c r="E7" s="37">
        <f>SUMIFS(Data[Units],Data[Geography],C7)</f>
        <v>7302</v>
      </c>
    </row>
    <row r="8" spans="3:9" x14ac:dyDescent="0.3">
      <c r="C8" t="s">
        <v>37</v>
      </c>
      <c r="D8" s="35">
        <f>SUMIFS(Data[Amount],Data[Geography],C8)</f>
        <v>218813</v>
      </c>
      <c r="E8" s="37">
        <f>SUMIFS(Data[Units],Data[Geography],C8)</f>
        <v>7431</v>
      </c>
      <c r="I8" s="9"/>
    </row>
    <row r="9" spans="3:9" x14ac:dyDescent="0.3">
      <c r="C9" t="s">
        <v>34</v>
      </c>
      <c r="D9" s="35">
        <f>SUMIFS(Data[Amount],Data[Geography],C9)</f>
        <v>252469</v>
      </c>
      <c r="E9" s="37">
        <f>SUMIFS(Data[Units],Data[Geography],C9)</f>
        <v>8760</v>
      </c>
      <c r="I9" s="10"/>
    </row>
    <row r="10" spans="3:9" x14ac:dyDescent="0.3">
      <c r="C10" t="s">
        <v>35</v>
      </c>
      <c r="D10" s="35">
        <f>SUMIFS(Data[Amount],Data[Geography],C10)</f>
        <v>189434</v>
      </c>
      <c r="E10" s="37">
        <f>SUMIFS(Data[Units],Data[Geography],C10)</f>
        <v>10158</v>
      </c>
      <c r="I10" s="9"/>
    </row>
    <row r="11" spans="3:9" x14ac:dyDescent="0.3">
      <c r="C11" t="s">
        <v>39</v>
      </c>
      <c r="D11" s="35">
        <f>SUMIFS(Data[Amount],Data[Geography],C11)</f>
        <v>173530</v>
      </c>
      <c r="E11" s="37">
        <f>SUMIFS(Data[Units],Data[Geography],C11)</f>
        <v>5745</v>
      </c>
      <c r="I11" s="10"/>
    </row>
    <row r="12" spans="3:9" x14ac:dyDescent="0.3">
      <c r="I12" s="9"/>
    </row>
    <row r="13" spans="3:9" x14ac:dyDescent="0.3">
      <c r="I13" s="10"/>
    </row>
  </sheetData>
  <autoFilter ref="C5:E11" xr:uid="{DDA0AA88-13F4-4E30-9A78-B3B65AFF2FC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2767-0E14-4141-94A2-6E330F8D1084}">
  <sheetPr codeName="Sheet2"/>
  <dimension ref="A1:Z37"/>
  <sheetViews>
    <sheetView topLeftCell="A16" workbookViewId="0">
      <selection activeCell="N12" sqref="N12"/>
    </sheetView>
  </sheetViews>
  <sheetFormatPr defaultRowHeight="14.4" x14ac:dyDescent="0.3"/>
  <cols>
    <col min="1" max="1" width="13.6640625" customWidth="1"/>
    <col min="2" max="2" width="17.21875" customWidth="1"/>
    <col min="3" max="3" width="10.44140625" bestFit="1" customWidth="1"/>
    <col min="8" max="8" width="13.33203125" customWidth="1"/>
    <col min="9" max="9" width="12.109375" customWidth="1"/>
    <col min="10" max="10" width="20.21875" customWidth="1"/>
    <col min="11" max="11" width="13" customWidth="1"/>
    <col min="12" max="12" width="18.21875" customWidth="1"/>
  </cols>
  <sheetData>
    <row r="1" spans="1:26" x14ac:dyDescent="0.3">
      <c r="A1" s="72" t="s">
        <v>55</v>
      </c>
      <c r="B1" s="73"/>
      <c r="C1" s="73"/>
      <c r="D1" s="73"/>
      <c r="E1" s="73"/>
      <c r="F1" s="73"/>
      <c r="G1" s="73"/>
      <c r="H1" s="73"/>
      <c r="I1" s="73"/>
      <c r="J1" s="73"/>
      <c r="K1" s="73"/>
      <c r="L1" s="73"/>
      <c r="M1" s="73"/>
      <c r="N1" s="73"/>
      <c r="O1" s="73"/>
      <c r="P1" s="73"/>
      <c r="Q1" s="73"/>
      <c r="R1" s="73"/>
      <c r="S1" s="73"/>
      <c r="T1" s="73"/>
      <c r="U1" s="73"/>
      <c r="V1" s="73"/>
      <c r="W1" s="73"/>
      <c r="X1" s="73"/>
      <c r="Y1" s="73"/>
      <c r="Z1" s="73"/>
    </row>
    <row r="2" spans="1:26" x14ac:dyDescent="0.3">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3">
      <c r="A3" s="73"/>
      <c r="B3" s="73"/>
      <c r="C3" s="73"/>
      <c r="D3" s="73"/>
      <c r="E3" s="73"/>
      <c r="F3" s="73"/>
      <c r="G3" s="73"/>
      <c r="H3" s="73"/>
      <c r="I3" s="73"/>
      <c r="J3" s="73"/>
      <c r="K3" s="73"/>
      <c r="L3" s="73"/>
      <c r="M3" s="73"/>
      <c r="N3" s="73"/>
      <c r="O3" s="73"/>
      <c r="P3" s="73"/>
      <c r="Q3" s="73"/>
      <c r="R3" s="73"/>
      <c r="S3" s="73"/>
      <c r="T3" s="73"/>
      <c r="U3" s="73"/>
      <c r="V3" s="73"/>
      <c r="W3" s="73"/>
      <c r="X3" s="73"/>
      <c r="Y3" s="73"/>
      <c r="Z3" s="73"/>
    </row>
    <row r="4" spans="1:26" x14ac:dyDescent="0.3">
      <c r="A4" s="73"/>
      <c r="B4" s="73"/>
      <c r="C4" s="73"/>
      <c r="D4" s="73"/>
      <c r="E4" s="73"/>
      <c r="F4" s="73"/>
      <c r="G4" s="73"/>
      <c r="H4" s="73"/>
      <c r="I4" s="73"/>
      <c r="J4" s="73"/>
      <c r="K4" s="73"/>
      <c r="L4" s="73"/>
      <c r="M4" s="73"/>
      <c r="N4" s="73"/>
      <c r="O4" s="73"/>
      <c r="P4" s="73"/>
      <c r="Q4" s="73"/>
      <c r="R4" s="73"/>
      <c r="S4" s="73"/>
      <c r="T4" s="73"/>
      <c r="U4" s="73"/>
      <c r="V4" s="73"/>
      <c r="W4" s="73"/>
      <c r="X4" s="73"/>
      <c r="Y4" s="73"/>
      <c r="Z4" s="73"/>
    </row>
    <row r="6" spans="1:26" x14ac:dyDescent="0.3">
      <c r="H6" s="56" t="s">
        <v>98</v>
      </c>
      <c r="I6" s="52" t="s">
        <v>57</v>
      </c>
      <c r="J6" s="52" t="s">
        <v>61</v>
      </c>
    </row>
    <row r="7" spans="1:26" x14ac:dyDescent="0.3">
      <c r="A7" s="31" t="s">
        <v>11</v>
      </c>
      <c r="B7" s="31" t="s">
        <v>12</v>
      </c>
      <c r="C7" s="31" t="s">
        <v>0</v>
      </c>
      <c r="D7" s="31" t="s">
        <v>1</v>
      </c>
      <c r="E7" s="31" t="s">
        <v>49</v>
      </c>
      <c r="H7" s="53" t="s">
        <v>58</v>
      </c>
      <c r="I7" s="55">
        <f>SUM(Demo[Amount])</f>
        <v>332</v>
      </c>
      <c r="J7" s="54">
        <f>SUM(Demo[Units])</f>
        <v>935</v>
      </c>
    </row>
    <row r="8" spans="1:26" x14ac:dyDescent="0.3">
      <c r="A8" s="19" t="s">
        <v>70</v>
      </c>
      <c r="B8" s="19" t="s">
        <v>39</v>
      </c>
      <c r="C8" s="19" t="s">
        <v>29</v>
      </c>
      <c r="D8" s="20">
        <v>1</v>
      </c>
      <c r="E8" s="21">
        <v>50</v>
      </c>
      <c r="H8" s="53" t="s">
        <v>59</v>
      </c>
      <c r="I8" s="55">
        <f>AVERAGE(Demo[Amount])</f>
        <v>41.5</v>
      </c>
      <c r="J8" s="54">
        <f>AVERAGE(Demo[Units])</f>
        <v>116.875</v>
      </c>
    </row>
    <row r="9" spans="1:26" x14ac:dyDescent="0.3">
      <c r="A9" s="19" t="s">
        <v>40</v>
      </c>
      <c r="B9" s="19" t="s">
        <v>39</v>
      </c>
      <c r="C9" s="19" t="s">
        <v>29</v>
      </c>
      <c r="D9" s="20">
        <v>5</v>
      </c>
      <c r="E9" s="21">
        <v>135</v>
      </c>
      <c r="H9" s="53" t="s">
        <v>60</v>
      </c>
      <c r="I9" s="55">
        <f>MEDIAN(Demo[Amount])</f>
        <v>46</v>
      </c>
      <c r="J9" s="54">
        <f>MEDIAN(Demo[Units])</f>
        <v>129</v>
      </c>
    </row>
    <row r="10" spans="1:26" x14ac:dyDescent="0.3">
      <c r="A10" s="22" t="s">
        <v>3</v>
      </c>
      <c r="B10" s="22" t="s">
        <v>39</v>
      </c>
      <c r="C10" s="22" t="s">
        <v>16</v>
      </c>
      <c r="D10" s="23">
        <v>10</v>
      </c>
      <c r="E10" s="24">
        <v>168</v>
      </c>
      <c r="H10" s="53" t="s">
        <v>64</v>
      </c>
      <c r="I10" s="55">
        <f>_xlfn.MODE.SNGL(Demo[Amount])</f>
        <v>63</v>
      </c>
      <c r="J10" s="54">
        <f>MODE(Demo[Units])</f>
        <v>50</v>
      </c>
    </row>
    <row r="11" spans="1:26" x14ac:dyDescent="0.3">
      <c r="A11" s="19" t="s">
        <v>8</v>
      </c>
      <c r="B11" s="19" t="s">
        <v>37</v>
      </c>
      <c r="C11" s="19" t="s">
        <v>30</v>
      </c>
      <c r="D11" s="20">
        <v>42</v>
      </c>
      <c r="E11" s="21">
        <v>150</v>
      </c>
      <c r="H11" s="53" t="s">
        <v>65</v>
      </c>
      <c r="I11" s="55">
        <f>MAX(Demo[Amount])</f>
        <v>98</v>
      </c>
      <c r="J11" s="54">
        <f>MAX(Demo[Units])</f>
        <v>168</v>
      </c>
    </row>
    <row r="12" spans="1:26" x14ac:dyDescent="0.3">
      <c r="A12" s="22" t="s">
        <v>62</v>
      </c>
      <c r="B12" s="22" t="s">
        <v>35</v>
      </c>
      <c r="C12" s="22" t="s">
        <v>63</v>
      </c>
      <c r="D12" s="23">
        <v>50</v>
      </c>
      <c r="E12" s="24">
        <v>100</v>
      </c>
      <c r="H12" s="53" t="s">
        <v>66</v>
      </c>
      <c r="I12" s="55">
        <f>MINA(Demo[Amount])</f>
        <v>1</v>
      </c>
      <c r="J12" s="54">
        <f>MIN(Demo[Units])</f>
        <v>50</v>
      </c>
    </row>
    <row r="13" spans="1:26" x14ac:dyDescent="0.3">
      <c r="A13" s="28" t="s">
        <v>2</v>
      </c>
      <c r="B13" s="28" t="s">
        <v>38</v>
      </c>
      <c r="C13" s="28" t="s">
        <v>13</v>
      </c>
      <c r="D13" s="29">
        <v>63</v>
      </c>
      <c r="E13" s="30">
        <v>50</v>
      </c>
      <c r="H13" s="53"/>
      <c r="I13" s="55"/>
      <c r="J13" s="54"/>
    </row>
    <row r="14" spans="1:26" x14ac:dyDescent="0.3">
      <c r="A14" s="25" t="s">
        <v>10</v>
      </c>
      <c r="B14" s="25" t="s">
        <v>38</v>
      </c>
      <c r="C14" s="25" t="s">
        <v>13</v>
      </c>
      <c r="D14" s="26">
        <v>63</v>
      </c>
      <c r="E14" s="27">
        <v>123</v>
      </c>
      <c r="H14" s="53" t="s">
        <v>67</v>
      </c>
      <c r="I14" s="55">
        <f>_xlfn.PERCENTILE.EXC(Demo[Amount],0.25)</f>
        <v>6.25</v>
      </c>
      <c r="J14" s="54">
        <f>_xlfn.PERCENTILE.EXC(Demo[Units],0.25)</f>
        <v>62.5</v>
      </c>
    </row>
    <row r="15" spans="1:26" x14ac:dyDescent="0.3">
      <c r="A15" s="28" t="s">
        <v>9</v>
      </c>
      <c r="B15" s="28" t="s">
        <v>35</v>
      </c>
      <c r="C15" s="28" t="s">
        <v>26</v>
      </c>
      <c r="D15" s="29">
        <v>98</v>
      </c>
      <c r="E15" s="30">
        <v>159</v>
      </c>
      <c r="H15" s="53" t="s">
        <v>69</v>
      </c>
      <c r="I15" s="55">
        <f>_xlfn.PERCENTILE.EXC(Demo[Amount],0.5)</f>
        <v>46</v>
      </c>
      <c r="J15" s="54">
        <f>_xlfn.PERCENTILE.EXC(Demo[Units],0.5)</f>
        <v>129</v>
      </c>
    </row>
    <row r="16" spans="1:26" x14ac:dyDescent="0.3">
      <c r="H16" s="53" t="s">
        <v>68</v>
      </c>
      <c r="I16" s="55">
        <f>_xlfn.PERCENTILE.EXC(Demo[Amount],0.75)</f>
        <v>63</v>
      </c>
      <c r="J16" s="54">
        <f>_xlfn.PERCENTILE.EXC(Demo[Units],0.75)</f>
        <v>156.75</v>
      </c>
    </row>
    <row r="17" spans="1:15" x14ac:dyDescent="0.3">
      <c r="H17" s="53" t="s">
        <v>71</v>
      </c>
      <c r="I17" s="55">
        <f>_xlfn.PERCENTILE.INC(Demo[Amount],0.96)</f>
        <v>88.199999999999989</v>
      </c>
      <c r="J17" s="54"/>
    </row>
    <row r="18" spans="1:15" x14ac:dyDescent="0.3">
      <c r="H18" s="53"/>
      <c r="I18" s="55"/>
      <c r="J18" s="54"/>
      <c r="O18">
        <f>_xlfn.PERCENTILE.INC(dd[Amount],0.25)</f>
        <v>2.75</v>
      </c>
    </row>
    <row r="19" spans="1:15" x14ac:dyDescent="0.3">
      <c r="H19" s="53"/>
      <c r="I19" s="55"/>
      <c r="J19" s="54"/>
    </row>
    <row r="20" spans="1:15" x14ac:dyDescent="0.3">
      <c r="H20" s="53" t="s">
        <v>67</v>
      </c>
      <c r="I20" s="55">
        <f>_xlfn.PERCENTILE.EXC(Data[Amount],0.25)</f>
        <v>1652</v>
      </c>
      <c r="J20" s="54">
        <f>_xlfn.PERCENTILE.EXC(Demo[Units],0.25)</f>
        <v>62.5</v>
      </c>
    </row>
    <row r="21" spans="1:15" x14ac:dyDescent="0.3">
      <c r="H21" s="53" t="s">
        <v>69</v>
      </c>
      <c r="I21" s="55">
        <f>_xlfn.PERCENTILE.EXC(Data[Amount],0.5)</f>
        <v>3437</v>
      </c>
      <c r="J21" s="54">
        <f>_xlfn.PERCENTILE.EXC(Demo[Units],0.5)</f>
        <v>129</v>
      </c>
    </row>
    <row r="22" spans="1:15" x14ac:dyDescent="0.3">
      <c r="H22" s="53" t="s">
        <v>68</v>
      </c>
      <c r="I22" s="55">
        <f>_xlfn.PERCENTILE.EXC(Data[Amount],0.75)</f>
        <v>6245.75</v>
      </c>
      <c r="J22" s="54">
        <f>_xlfn.PERCENTILE.EXC(Demo[Units],0.75)</f>
        <v>156.75</v>
      </c>
    </row>
    <row r="23" spans="1:15" x14ac:dyDescent="0.3">
      <c r="H23" s="53" t="s">
        <v>71</v>
      </c>
      <c r="I23" s="55">
        <f>_xlfn.PERCENTILE.INC(Demo[Amount],0.96)</f>
        <v>88.199999999999989</v>
      </c>
      <c r="J23" s="54"/>
    </row>
    <row r="24" spans="1:15" x14ac:dyDescent="0.3">
      <c r="H24" s="53"/>
      <c r="I24" s="55"/>
      <c r="J24" s="54"/>
    </row>
    <row r="25" spans="1:15" x14ac:dyDescent="0.3">
      <c r="H25" s="53" t="s">
        <v>81</v>
      </c>
      <c r="I25" s="55">
        <f>COUNTA(dd[Name])</f>
        <v>8</v>
      </c>
      <c r="J25" s="54"/>
    </row>
    <row r="29" spans="1:15" x14ac:dyDescent="0.3">
      <c r="A29" t="s">
        <v>72</v>
      </c>
      <c r="B29" t="s">
        <v>1</v>
      </c>
      <c r="C29" t="s">
        <v>56</v>
      </c>
      <c r="I29" s="52" t="s">
        <v>57</v>
      </c>
      <c r="J29" s="52" t="s">
        <v>61</v>
      </c>
    </row>
    <row r="30" spans="1:15" x14ac:dyDescent="0.3">
      <c r="A30" t="s">
        <v>73</v>
      </c>
      <c r="B30" s="32">
        <v>1</v>
      </c>
      <c r="C30">
        <v>0</v>
      </c>
      <c r="H30" s="53" t="s">
        <v>67</v>
      </c>
      <c r="I30" s="55">
        <f xml:space="preserve"> QUARTILE(dd[Amount],1)</f>
        <v>2.75</v>
      </c>
      <c r="J30" s="54">
        <f>_xlfn.PERCENTILE.EXC(Demo[Units],0.25)</f>
        <v>62.5</v>
      </c>
    </row>
    <row r="31" spans="1:15" x14ac:dyDescent="0.3">
      <c r="A31" t="s">
        <v>74</v>
      </c>
      <c r="B31" s="32">
        <v>2</v>
      </c>
      <c r="C31">
        <v>0.14199999999999999</v>
      </c>
      <c r="H31" s="53" t="s">
        <v>69</v>
      </c>
      <c r="I31" s="55">
        <f xml:space="preserve"> QUARTILE(dd[Amount],2)</f>
        <v>4.5</v>
      </c>
      <c r="J31" s="54">
        <f>_xlfn.PERCENTILE.EXC(Demo[Units],0.5)</f>
        <v>129</v>
      </c>
    </row>
    <row r="32" spans="1:15" x14ac:dyDescent="0.3">
      <c r="A32" t="s">
        <v>75</v>
      </c>
      <c r="B32" s="32">
        <v>3</v>
      </c>
      <c r="C32">
        <v>0.28499999999999998</v>
      </c>
      <c r="H32" s="53" t="s">
        <v>68</v>
      </c>
      <c r="I32" s="55">
        <f>_xlfn.PERCENTILE.EXC(Data[Amount],0.75)</f>
        <v>6245.75</v>
      </c>
      <c r="J32" s="54">
        <f>_xlfn.PERCENTILE.EXC(Demo[Units],0.75)</f>
        <v>156.75</v>
      </c>
    </row>
    <row r="33" spans="1:10" x14ac:dyDescent="0.3">
      <c r="A33" t="s">
        <v>76</v>
      </c>
      <c r="B33" s="32">
        <v>4</v>
      </c>
      <c r="C33">
        <v>0.42699999999999999</v>
      </c>
      <c r="H33" s="53" t="s">
        <v>71</v>
      </c>
      <c r="I33" s="55">
        <f>_xlfn.PERCENTILE.INC(Demo[Amount],0.96)</f>
        <v>88.199999999999989</v>
      </c>
      <c r="J33" s="54">
        <f>_xlfn.PERCENTILE.INC(Demo[Units],0.96)</f>
        <v>165.48</v>
      </c>
    </row>
    <row r="34" spans="1:10" x14ac:dyDescent="0.3">
      <c r="A34" t="s">
        <v>77</v>
      </c>
      <c r="B34" s="32">
        <v>5</v>
      </c>
      <c r="C34">
        <v>0.5</v>
      </c>
    </row>
    <row r="35" spans="1:10" x14ac:dyDescent="0.3">
      <c r="A35" t="s">
        <v>78</v>
      </c>
      <c r="B35" s="32">
        <v>6</v>
      </c>
      <c r="C35">
        <v>1</v>
      </c>
    </row>
    <row r="36" spans="1:10" x14ac:dyDescent="0.3">
      <c r="A36" t="s">
        <v>79</v>
      </c>
      <c r="B36" s="32">
        <v>7</v>
      </c>
    </row>
    <row r="37" spans="1:10" x14ac:dyDescent="0.3">
      <c r="A37" t="s">
        <v>80</v>
      </c>
      <c r="B37" s="32">
        <v>8</v>
      </c>
    </row>
  </sheetData>
  <mergeCells count="1">
    <mergeCell ref="A1:Z4"/>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8A3-1473-452B-A693-631FF199BB35}">
  <dimension ref="A1:W59"/>
  <sheetViews>
    <sheetView showGridLines="0" zoomScale="50" zoomScaleNormal="50" workbookViewId="0">
      <selection activeCell="D6" sqref="D6"/>
    </sheetView>
  </sheetViews>
  <sheetFormatPr defaultRowHeight="14.4" x14ac:dyDescent="0.3"/>
  <cols>
    <col min="1" max="1" width="8.88671875" style="42"/>
    <col min="2" max="2" width="7" style="42" customWidth="1"/>
    <col min="3" max="3" width="28.109375" style="42" customWidth="1"/>
    <col min="4" max="4" width="22.33203125" style="42" customWidth="1"/>
    <col min="5" max="5" width="18.88671875" style="42" customWidth="1"/>
    <col min="6" max="6" width="8.88671875" style="42" customWidth="1"/>
    <col min="7" max="8" width="8.88671875" style="42"/>
    <col min="9" max="9" width="29" style="42" customWidth="1"/>
    <col min="10" max="10" width="21.77734375" style="42" customWidth="1"/>
    <col min="11" max="11" width="16.33203125" style="42" customWidth="1"/>
    <col min="12" max="12" width="24.77734375" style="42" customWidth="1"/>
    <col min="13" max="13" width="30.44140625" style="42" customWidth="1"/>
    <col min="14" max="15" width="10.44140625" style="42" customWidth="1"/>
    <col min="16" max="21" width="8.88671875" style="42"/>
    <col min="22" max="22" width="20" style="42" customWidth="1"/>
    <col min="23" max="23" width="9.5546875" style="42" customWidth="1"/>
    <col min="24" max="16384" width="8.88671875" style="42"/>
  </cols>
  <sheetData>
    <row r="1" spans="1:23" ht="14.4" customHeight="1" x14ac:dyDescent="0.3">
      <c r="A1" s="75" t="s">
        <v>88</v>
      </c>
      <c r="B1" s="75"/>
      <c r="C1" s="75"/>
      <c r="D1" s="75"/>
      <c r="E1" s="75"/>
      <c r="F1" s="75"/>
      <c r="G1" s="75"/>
      <c r="H1" s="75"/>
      <c r="I1" s="75"/>
      <c r="J1" s="75"/>
      <c r="K1" s="75"/>
      <c r="L1" s="75"/>
      <c r="M1" s="75"/>
      <c r="N1" s="75"/>
      <c r="O1" s="75"/>
      <c r="P1" s="75"/>
      <c r="Q1" s="75"/>
      <c r="R1" s="75"/>
      <c r="S1" s="75"/>
      <c r="T1" s="75"/>
      <c r="U1" s="75"/>
      <c r="V1" s="75"/>
      <c r="W1" s="74"/>
    </row>
    <row r="2" spans="1:23" x14ac:dyDescent="0.3">
      <c r="A2" s="75"/>
      <c r="B2" s="75"/>
      <c r="C2" s="75"/>
      <c r="D2" s="75"/>
      <c r="E2" s="75"/>
      <c r="F2" s="75"/>
      <c r="G2" s="75"/>
      <c r="H2" s="75"/>
      <c r="I2" s="75"/>
      <c r="J2" s="75"/>
      <c r="K2" s="75"/>
      <c r="L2" s="75"/>
      <c r="M2" s="75"/>
      <c r="N2" s="75"/>
      <c r="O2" s="75"/>
      <c r="P2" s="75"/>
      <c r="Q2" s="75"/>
      <c r="R2" s="75"/>
      <c r="S2" s="75"/>
      <c r="T2" s="75"/>
      <c r="U2" s="75"/>
      <c r="V2" s="75"/>
      <c r="W2" s="74"/>
    </row>
    <row r="3" spans="1:23" x14ac:dyDescent="0.3">
      <c r="A3" s="75"/>
      <c r="B3" s="75"/>
      <c r="C3" s="75"/>
      <c r="D3" s="75"/>
      <c r="E3" s="75"/>
      <c r="F3" s="75"/>
      <c r="G3" s="75"/>
      <c r="H3" s="75"/>
      <c r="I3" s="75"/>
      <c r="J3" s="75"/>
      <c r="K3" s="75"/>
      <c r="L3" s="75"/>
      <c r="M3" s="75"/>
      <c r="N3" s="75"/>
      <c r="O3" s="75"/>
      <c r="P3" s="75"/>
      <c r="Q3" s="75"/>
      <c r="R3" s="75"/>
      <c r="S3" s="75"/>
      <c r="T3" s="75"/>
      <c r="U3" s="75"/>
      <c r="V3" s="75"/>
      <c r="W3" s="74"/>
    </row>
    <row r="4" spans="1:23" ht="30.6" customHeight="1" x14ac:dyDescent="0.3">
      <c r="A4" s="75"/>
      <c r="B4" s="75"/>
      <c r="C4" s="75"/>
      <c r="D4" s="75"/>
      <c r="E4" s="75"/>
      <c r="F4" s="75"/>
      <c r="G4" s="75"/>
      <c r="H4" s="75"/>
      <c r="I4" s="75"/>
      <c r="J4" s="75"/>
      <c r="K4" s="75"/>
      <c r="L4" s="75"/>
      <c r="M4" s="75"/>
      <c r="N4" s="75"/>
      <c r="O4" s="75"/>
      <c r="P4" s="75"/>
      <c r="Q4" s="75"/>
      <c r="R4" s="75"/>
      <c r="S4" s="75"/>
      <c r="T4" s="75"/>
      <c r="U4" s="75"/>
      <c r="V4" s="75"/>
      <c r="W4" s="74"/>
    </row>
    <row r="5" spans="1:23" x14ac:dyDescent="0.3">
      <c r="A5" s="74"/>
      <c r="W5" s="74"/>
    </row>
    <row r="6" spans="1:23" ht="25.05" customHeight="1" x14ac:dyDescent="0.3">
      <c r="A6" s="74"/>
      <c r="W6" s="74"/>
    </row>
    <row r="7" spans="1:23" ht="25.05" customHeight="1" x14ac:dyDescent="0.3">
      <c r="A7" s="74"/>
      <c r="W7" s="74"/>
    </row>
    <row r="8" spans="1:23" ht="25.05" customHeight="1" x14ac:dyDescent="0.3">
      <c r="A8" s="74"/>
      <c r="C8" s="80" t="s">
        <v>89</v>
      </c>
      <c r="D8" s="80"/>
      <c r="E8" s="63" t="s">
        <v>35</v>
      </c>
      <c r="L8" s="78" t="s">
        <v>0</v>
      </c>
      <c r="M8" s="79"/>
      <c r="W8" s="74"/>
    </row>
    <row r="9" spans="1:23" ht="25.05" customHeight="1" x14ac:dyDescent="0.3">
      <c r="A9" s="74"/>
      <c r="L9" s="79"/>
      <c r="M9" s="79"/>
      <c r="W9" s="74"/>
    </row>
    <row r="10" spans="1:23" ht="25.05" customHeight="1" x14ac:dyDescent="0.3">
      <c r="A10" s="74"/>
      <c r="C10" s="76" t="s">
        <v>90</v>
      </c>
      <c r="D10" s="77"/>
      <c r="E10" s="77"/>
      <c r="F10" s="77"/>
      <c r="L10" s="64" t="s">
        <v>0</v>
      </c>
      <c r="M10" s="65" t="s">
        <v>101</v>
      </c>
      <c r="W10" s="74"/>
    </row>
    <row r="11" spans="1:23" ht="25.05" customHeight="1" x14ac:dyDescent="0.3">
      <c r="A11" s="74"/>
      <c r="C11" s="77"/>
      <c r="D11" s="77"/>
      <c r="E11" s="77"/>
      <c r="F11" s="77"/>
      <c r="L11" s="66" t="s">
        <v>18</v>
      </c>
      <c r="M11" s="67">
        <f xml:space="preserve"> SUMIFS(Data[Cost],Data[Product],L11,Data[Geography],E$8)</f>
        <v>1902.1799999999998</v>
      </c>
      <c r="W11" s="74"/>
    </row>
    <row r="12" spans="1:23" ht="25.05" customHeight="1" x14ac:dyDescent="0.3">
      <c r="A12" s="74"/>
      <c r="C12" s="57" t="s">
        <v>91</v>
      </c>
      <c r="D12" s="57"/>
      <c r="E12" s="58">
        <f>COUNTIFS(Data[Geography],E8)</f>
        <v>53</v>
      </c>
      <c r="F12" s="59"/>
      <c r="L12" s="66" t="s">
        <v>21</v>
      </c>
      <c r="M12" s="67">
        <f xml:space="preserve"> SUMIFS(Data[Cost],Data[Product],L12,Data[Geography],E$8)</f>
        <v>2052</v>
      </c>
      <c r="W12" s="74"/>
    </row>
    <row r="13" spans="1:23" ht="25.05" customHeight="1" x14ac:dyDescent="0.3">
      <c r="A13" s="74"/>
      <c r="C13" s="57" t="s">
        <v>93</v>
      </c>
      <c r="D13" s="57"/>
      <c r="E13" s="60">
        <f>SUMIFS(Data[Amount],Data[Geography],E8)</f>
        <v>189434</v>
      </c>
      <c r="F13" s="59"/>
      <c r="L13" s="66" t="s">
        <v>13</v>
      </c>
      <c r="M13" s="67">
        <f xml:space="preserve"> SUMIFS(Data[Cost],Data[Product],L13,Data[Geography],E$8)</f>
        <v>643.77</v>
      </c>
      <c r="W13" s="74"/>
    </row>
    <row r="14" spans="1:23" ht="25.05" customHeight="1" x14ac:dyDescent="0.3">
      <c r="A14" s="74"/>
      <c r="C14" s="57" t="s">
        <v>92</v>
      </c>
      <c r="D14" s="57"/>
      <c r="E14" s="60">
        <f>SUMIFS(Data[Cost],Data[Geography],E8)</f>
        <v>107216.28000000001</v>
      </c>
      <c r="F14" s="59"/>
      <c r="L14" s="66" t="s">
        <v>4</v>
      </c>
      <c r="M14" s="67">
        <f xml:space="preserve"> SUMIFS(Data[Cost],Data[Product],L14,Data[Geography],E$8)</f>
        <v>6629.0400000000009</v>
      </c>
      <c r="W14" s="74"/>
    </row>
    <row r="15" spans="1:23" ht="25.05" customHeight="1" x14ac:dyDescent="0.3">
      <c r="A15" s="74"/>
      <c r="C15" s="57" t="s">
        <v>96</v>
      </c>
      <c r="D15" s="57"/>
      <c r="E15" s="60">
        <f>E13-E14</f>
        <v>82217.719999999987</v>
      </c>
      <c r="F15" s="59"/>
      <c r="L15" s="66" t="s">
        <v>24</v>
      </c>
      <c r="M15" s="67">
        <f xml:space="preserve"> SUMIFS(Data[Cost],Data[Product],L15,Data[Geography],E$8)</f>
        <v>805.13999999999987</v>
      </c>
      <c r="W15" s="74"/>
    </row>
    <row r="16" spans="1:23" ht="25.05" customHeight="1" x14ac:dyDescent="0.3">
      <c r="A16" s="74"/>
      <c r="C16" s="57" t="s">
        <v>94</v>
      </c>
      <c r="D16" s="57"/>
      <c r="E16" s="60">
        <f>SUMIFS(Data[Units],Data[Geography],E8)</f>
        <v>10158</v>
      </c>
      <c r="F16" s="59"/>
      <c r="L16" s="66" t="s">
        <v>29</v>
      </c>
      <c r="M16" s="67">
        <f xml:space="preserve"> SUMIFS(Data[Cost],Data[Product],L16,Data[Geography],E$8)</f>
        <v>5133.72</v>
      </c>
      <c r="W16" s="74"/>
    </row>
    <row r="17" spans="1:23" ht="25.05" customHeight="1" x14ac:dyDescent="0.3">
      <c r="A17" s="74"/>
      <c r="C17" s="57"/>
      <c r="D17" s="57"/>
      <c r="E17" s="59"/>
      <c r="F17" s="59"/>
      <c r="L17" s="66" t="s">
        <v>31</v>
      </c>
      <c r="M17" s="67">
        <f xml:space="preserve"> SUMIFS(Data[Cost],Data[Product],L17,Data[Geography],E$8)</f>
        <v>1424.34</v>
      </c>
      <c r="W17" s="74"/>
    </row>
    <row r="18" spans="1:23" ht="25.05" customHeight="1" x14ac:dyDescent="0.3">
      <c r="A18" s="74"/>
      <c r="L18" s="66" t="s">
        <v>17</v>
      </c>
      <c r="M18" s="67">
        <f xml:space="preserve"> SUMIFS(Data[Cost],Data[Product],L18,Data[Geography],E$8)</f>
        <v>942.32999999999993</v>
      </c>
      <c r="W18" s="74"/>
    </row>
    <row r="19" spans="1:23" ht="25.05" customHeight="1" x14ac:dyDescent="0.3">
      <c r="A19" s="74"/>
      <c r="L19" s="66" t="s">
        <v>23</v>
      </c>
      <c r="M19" s="67">
        <f xml:space="preserve"> SUMIFS(Data[Cost],Data[Product],L19,Data[Geography],E$8)</f>
        <v>506.22</v>
      </c>
      <c r="W19" s="74"/>
    </row>
    <row r="20" spans="1:23" ht="25.05" customHeight="1" x14ac:dyDescent="0.3">
      <c r="A20" s="74"/>
      <c r="C20" s="78" t="s">
        <v>95</v>
      </c>
      <c r="D20" s="79"/>
      <c r="E20" s="79"/>
      <c r="F20" s="79"/>
      <c r="G20" s="43"/>
      <c r="L20" s="66" t="s">
        <v>15</v>
      </c>
      <c r="M20" s="67">
        <f xml:space="preserve"> SUMIFS(Data[Cost],Data[Product],L20,Data[Geography],E$8)</f>
        <v>10697.76</v>
      </c>
      <c r="W20" s="74"/>
    </row>
    <row r="21" spans="1:23" ht="25.05" customHeight="1" x14ac:dyDescent="0.3">
      <c r="A21" s="74"/>
      <c r="C21" s="79"/>
      <c r="D21" s="79"/>
      <c r="E21" s="79"/>
      <c r="F21" s="79"/>
      <c r="G21" s="43"/>
      <c r="L21" s="66" t="s">
        <v>25</v>
      </c>
      <c r="M21" s="67">
        <f xml:space="preserve"> SUMIFS(Data[Cost],Data[Product],L21,Data[Geography],E$8)</f>
        <v>3077.1</v>
      </c>
      <c r="W21" s="74"/>
    </row>
    <row r="22" spans="1:23" ht="25.05" customHeight="1" x14ac:dyDescent="0.3">
      <c r="A22" s="74"/>
      <c r="C22" s="44" t="s">
        <v>11</v>
      </c>
      <c r="D22" s="44" t="s">
        <v>101</v>
      </c>
      <c r="E22" s="44" t="s">
        <v>49</v>
      </c>
      <c r="F22" s="44" t="s">
        <v>97</v>
      </c>
      <c r="L22" s="66" t="s">
        <v>26</v>
      </c>
      <c r="M22" s="67">
        <f xml:space="preserve"> SUMIFS(Data[Cost],Data[Product],L22,Data[Geography],E$8)</f>
        <v>890.4</v>
      </c>
      <c r="W22" s="74"/>
    </row>
    <row r="23" spans="1:23" ht="25.05" customHeight="1" x14ac:dyDescent="0.3">
      <c r="A23" s="74"/>
      <c r="C23" s="61" t="s">
        <v>10</v>
      </c>
      <c r="D23" s="62">
        <f>SUMIFS(Data[Cost],Data[Sales Person],C23,Data[Geography],$E$8)</f>
        <v>7121.61</v>
      </c>
      <c r="E23" s="61">
        <f>SUMIFS(Data[Units],Data[Sales Person],C23,Data[Geography],$E$8)</f>
        <v>804</v>
      </c>
      <c r="F23" s="61">
        <f t="shared" ref="F23:F32" si="0">IF(D23 &gt; 4000,1,0)</f>
        <v>1</v>
      </c>
      <c r="L23" s="66" t="s">
        <v>22</v>
      </c>
      <c r="M23" s="67">
        <f xml:space="preserve"> SUMIFS(Data[Cost],Data[Product],L23,Data[Geography],E$8)</f>
        <v>6506.82</v>
      </c>
      <c r="W23" s="74"/>
    </row>
    <row r="24" spans="1:23" ht="25.05" customHeight="1" x14ac:dyDescent="0.3">
      <c r="A24" s="74"/>
      <c r="C24" s="61" t="s">
        <v>5</v>
      </c>
      <c r="D24" s="62">
        <f>SUMIFS(Data[Cost],Data[Sales Person],C24,Data[Geography],$E$8)</f>
        <v>7362.84</v>
      </c>
      <c r="E24" s="61">
        <f>SUMIFS(Data[Units],Data[Sales Person],C24,Data[Geography],$E$8)</f>
        <v>912</v>
      </c>
      <c r="F24" s="61">
        <f t="shared" si="0"/>
        <v>1</v>
      </c>
      <c r="L24" s="66" t="s">
        <v>28</v>
      </c>
      <c r="M24" s="67">
        <f xml:space="preserve"> SUMIFS(Data[Cost],Data[Product],L24,Data[Geography],E$8)</f>
        <v>5231.5200000000004</v>
      </c>
      <c r="W24" s="74"/>
    </row>
    <row r="25" spans="1:23" ht="25.05" customHeight="1" x14ac:dyDescent="0.3">
      <c r="A25" s="74"/>
      <c r="C25" s="61" t="s">
        <v>3</v>
      </c>
      <c r="D25" s="62">
        <f>SUMIFS(Data[Cost],Data[Sales Person],C25,Data[Geography],$E$8)</f>
        <v>14062.08</v>
      </c>
      <c r="E25" s="61">
        <f>SUMIFS(Data[Units],Data[Sales Person],C25,Data[Geography],$E$8)</f>
        <v>1215</v>
      </c>
      <c r="F25" s="61">
        <f t="shared" si="0"/>
        <v>1</v>
      </c>
      <c r="L25" s="66" t="s">
        <v>19</v>
      </c>
      <c r="M25" s="67">
        <f xml:space="preserve"> SUMIFS(Data[Cost],Data[Product],L25,Data[Geography],E$8)</f>
        <v>2704.56</v>
      </c>
      <c r="W25" s="74"/>
    </row>
    <row r="26" spans="1:23" ht="25.05" customHeight="1" x14ac:dyDescent="0.3">
      <c r="A26" s="74"/>
      <c r="C26" s="61" t="s">
        <v>41</v>
      </c>
      <c r="D26" s="62">
        <f>SUMIFS(Data[Cost],Data[Sales Person],C26,Data[Geography],$E$8)</f>
        <v>7982.16</v>
      </c>
      <c r="E26" s="61">
        <f>SUMIFS(Data[Units],Data[Sales Person],C26,Data[Geography],$E$8)</f>
        <v>699</v>
      </c>
      <c r="F26" s="61">
        <f t="shared" si="0"/>
        <v>1</v>
      </c>
      <c r="L26" s="66" t="s">
        <v>30</v>
      </c>
      <c r="M26" s="67">
        <f xml:space="preserve"> SUMIFS(Data[Cost],Data[Product],L26,Data[Geography],E$8)</f>
        <v>13084.470000000001</v>
      </c>
      <c r="W26" s="74"/>
    </row>
    <row r="27" spans="1:23" ht="25.05" customHeight="1" x14ac:dyDescent="0.3">
      <c r="A27" s="74"/>
      <c r="C27" s="61" t="s">
        <v>8</v>
      </c>
      <c r="D27" s="62">
        <f>SUMIFS(Data[Cost],Data[Sales Person],C27,Data[Geography],$E$8)</f>
        <v>18831.300000000003</v>
      </c>
      <c r="E27" s="61">
        <f>SUMIFS(Data[Units],Data[Sales Person],C27,Data[Geography],$E$8)</f>
        <v>1707</v>
      </c>
      <c r="F27" s="61">
        <f t="shared" si="0"/>
        <v>1</v>
      </c>
      <c r="L27" s="66" t="s">
        <v>33</v>
      </c>
      <c r="M27" s="67">
        <f xml:space="preserve"> SUMIFS(Data[Cost],Data[Product],L27,Data[Geography],E$8)</f>
        <v>10687.68</v>
      </c>
      <c r="W27" s="74"/>
    </row>
    <row r="28" spans="1:23" ht="25.05" customHeight="1" x14ac:dyDescent="0.3">
      <c r="A28" s="74"/>
      <c r="C28" s="61" t="s">
        <v>9</v>
      </c>
      <c r="D28" s="62">
        <f>SUMIFS(Data[Cost],Data[Sales Person],C28,Data[Geography],$E$8)</f>
        <v>7896.27</v>
      </c>
      <c r="E28" s="61">
        <f>SUMIFS(Data[Units],Data[Sales Person],C28,Data[Geography],$E$8)</f>
        <v>693</v>
      </c>
      <c r="F28" s="61">
        <f t="shared" si="0"/>
        <v>1</v>
      </c>
      <c r="L28" s="66" t="s">
        <v>32</v>
      </c>
      <c r="M28" s="67">
        <f xml:space="preserve"> SUMIFS(Data[Cost],Data[Product],L28,Data[Geography],E$8)</f>
        <v>5994.4500000000007</v>
      </c>
      <c r="W28" s="74"/>
    </row>
    <row r="29" spans="1:23" ht="25.05" customHeight="1" x14ac:dyDescent="0.3">
      <c r="A29" s="74"/>
      <c r="C29" s="61" t="s">
        <v>40</v>
      </c>
      <c r="D29" s="62">
        <f>SUMIFS(Data[Cost],Data[Sales Person],C29,Data[Geography],$E$8)</f>
        <v>20149.589999999997</v>
      </c>
      <c r="E29" s="61">
        <f>SUMIFS(Data[Units],Data[Sales Person],C29,Data[Geography],$E$8)</f>
        <v>1833</v>
      </c>
      <c r="F29" s="61">
        <f t="shared" si="0"/>
        <v>1</v>
      </c>
      <c r="L29" s="66" t="s">
        <v>27</v>
      </c>
      <c r="M29" s="67">
        <f xml:space="preserve"> SUMIFS(Data[Cost],Data[Product],L29,Data[Geography],E$8)</f>
        <v>12898.829999999998</v>
      </c>
      <c r="W29" s="74"/>
    </row>
    <row r="30" spans="1:23" ht="25.05" customHeight="1" x14ac:dyDescent="0.3">
      <c r="A30" s="74"/>
      <c r="C30" s="61" t="s">
        <v>2</v>
      </c>
      <c r="D30" s="62">
        <f>SUMIFS(Data[Cost],Data[Sales Person],C30,Data[Geography],$E$8)</f>
        <v>1056.9299999999998</v>
      </c>
      <c r="E30" s="61">
        <f>SUMIFS(Data[Units],Data[Sales Person],C30,Data[Geography],$E$8)</f>
        <v>318</v>
      </c>
      <c r="F30" s="61">
        <f t="shared" si="0"/>
        <v>0</v>
      </c>
      <c r="L30" s="66" t="s">
        <v>16</v>
      </c>
      <c r="M30" s="67">
        <f xml:space="preserve"> SUMIFS(Data[Cost],Data[Product],L30,Data[Geography],E$8)</f>
        <v>1766.7899999999997</v>
      </c>
      <c r="W30" s="74"/>
    </row>
    <row r="31" spans="1:23" ht="25.05" customHeight="1" x14ac:dyDescent="0.3">
      <c r="A31" s="74"/>
      <c r="C31" s="61" t="s">
        <v>6</v>
      </c>
      <c r="D31" s="62">
        <f>SUMIFS(Data[Cost],Data[Sales Person],C31,Data[Geography],$E$8)</f>
        <v>12386.64</v>
      </c>
      <c r="E31" s="61">
        <f>SUMIFS(Data[Units],Data[Sales Person],C31,Data[Geography],$E$8)</f>
        <v>972</v>
      </c>
      <c r="F31" s="61">
        <f t="shared" si="0"/>
        <v>1</v>
      </c>
      <c r="L31" s="66" t="s">
        <v>14</v>
      </c>
      <c r="M31" s="67">
        <f xml:space="preserve"> SUMIFS(Data[Cost],Data[Product],L31,Data[Geography],E$8)</f>
        <v>4843.7999999999993</v>
      </c>
      <c r="W31" s="74"/>
    </row>
    <row r="32" spans="1:23" ht="25.05" customHeight="1" x14ac:dyDescent="0.3">
      <c r="A32" s="74"/>
      <c r="C32" s="61" t="s">
        <v>7</v>
      </c>
      <c r="D32" s="62">
        <f>SUMIFS(Data[Cost],Data[Sales Person],C32,Data[Geography],$E$8)</f>
        <v>10366.859999999999</v>
      </c>
      <c r="E32" s="61">
        <f>SUMIFS(Data[Units],Data[Sales Person],C32,Data[Geography],$E$8)</f>
        <v>1005</v>
      </c>
      <c r="F32" s="61">
        <f t="shared" si="0"/>
        <v>1</v>
      </c>
      <c r="L32" s="68" t="s">
        <v>20</v>
      </c>
      <c r="M32" s="69">
        <f xml:space="preserve"> SUMIFS(Data[Cost],Data[Product],L32,Data[Geography],E$8)</f>
        <v>8793.3599999999988</v>
      </c>
      <c r="W32" s="74"/>
    </row>
    <row r="33" spans="1:23" ht="25.05" customHeight="1" x14ac:dyDescent="0.3">
      <c r="A33" s="50"/>
      <c r="W33" s="74"/>
    </row>
    <row r="34" spans="1:23" x14ac:dyDescent="0.3">
      <c r="A34" s="74"/>
      <c r="B34" s="74"/>
      <c r="C34" s="74"/>
      <c r="D34" s="74"/>
      <c r="E34" s="74"/>
      <c r="F34" s="74"/>
      <c r="G34" s="74"/>
      <c r="H34" s="74"/>
      <c r="I34" s="74"/>
      <c r="J34" s="74"/>
      <c r="K34" s="74"/>
      <c r="L34" s="74"/>
      <c r="M34" s="74"/>
      <c r="N34" s="74"/>
      <c r="O34" s="74"/>
      <c r="P34" s="74"/>
      <c r="Q34" s="74"/>
      <c r="R34" s="74"/>
      <c r="S34" s="74"/>
      <c r="T34" s="74"/>
      <c r="U34" s="74"/>
      <c r="V34" s="74"/>
      <c r="W34" s="74"/>
    </row>
    <row r="35" spans="1:23" ht="31.8" customHeight="1" x14ac:dyDescent="0.3">
      <c r="A35" s="74"/>
      <c r="B35" s="74"/>
      <c r="C35" s="74"/>
      <c r="D35" s="74"/>
      <c r="E35" s="74"/>
      <c r="F35" s="74"/>
      <c r="G35" s="74"/>
      <c r="H35" s="74"/>
      <c r="I35" s="74"/>
      <c r="J35" s="74"/>
      <c r="K35" s="74"/>
      <c r="L35" s="74"/>
      <c r="M35" s="74"/>
      <c r="N35" s="74"/>
      <c r="O35" s="74"/>
      <c r="P35" s="74"/>
      <c r="Q35" s="74"/>
      <c r="R35" s="74"/>
      <c r="S35" s="74"/>
      <c r="T35" s="74"/>
      <c r="U35" s="74"/>
      <c r="V35" s="74"/>
      <c r="W35" s="74"/>
    </row>
    <row r="36" spans="1:23" ht="14.4" customHeight="1" x14ac:dyDescent="0.3"/>
    <row r="37" spans="1:23" ht="30" customHeight="1" x14ac:dyDescent="0.3"/>
    <row r="38" spans="1:23" ht="30" customHeight="1" x14ac:dyDescent="0.3"/>
    <row r="39" spans="1:23" ht="30" customHeight="1" x14ac:dyDescent="0.3"/>
    <row r="40" spans="1:23" ht="30" customHeight="1" x14ac:dyDescent="0.3"/>
    <row r="41" spans="1:23" ht="30" customHeight="1" x14ac:dyDescent="0.3"/>
    <row r="42" spans="1:23" ht="30" customHeight="1" x14ac:dyDescent="0.3"/>
    <row r="43" spans="1:23" ht="30" customHeight="1" x14ac:dyDescent="0.3"/>
    <row r="44" spans="1:23" ht="30" customHeight="1" x14ac:dyDescent="0.3"/>
    <row r="45" spans="1:23" ht="30" customHeight="1" x14ac:dyDescent="0.3"/>
    <row r="46" spans="1:23" ht="30" customHeight="1" x14ac:dyDescent="0.3"/>
    <row r="47" spans="1:23" ht="30" customHeight="1" x14ac:dyDescent="0.3"/>
    <row r="48" spans="1:2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sheetData>
  <mergeCells count="43">
    <mergeCell ref="C20:F21"/>
    <mergeCell ref="C8:D8"/>
    <mergeCell ref="L8:M9"/>
    <mergeCell ref="A34:A35"/>
    <mergeCell ref="B34:B35"/>
    <mergeCell ref="C34:C35"/>
    <mergeCell ref="D34:D35"/>
    <mergeCell ref="E34:E35"/>
    <mergeCell ref="F34:F35"/>
    <mergeCell ref="G34:G35"/>
    <mergeCell ref="H34:H35"/>
    <mergeCell ref="W1:W4"/>
    <mergeCell ref="W5:W8"/>
    <mergeCell ref="W9:W12"/>
    <mergeCell ref="W13:W16"/>
    <mergeCell ref="A1:V4"/>
    <mergeCell ref="C10:F11"/>
    <mergeCell ref="W17:W20"/>
    <mergeCell ref="W21:W24"/>
    <mergeCell ref="W25:W28"/>
    <mergeCell ref="W29:W32"/>
    <mergeCell ref="W33:W35"/>
    <mergeCell ref="I34:I35"/>
    <mergeCell ref="J34:J35"/>
    <mergeCell ref="K34:K35"/>
    <mergeCell ref="L34:L35"/>
    <mergeCell ref="M34:M35"/>
    <mergeCell ref="S34:S35"/>
    <mergeCell ref="T34:T35"/>
    <mergeCell ref="U34:U35"/>
    <mergeCell ref="V34:V35"/>
    <mergeCell ref="A5:A8"/>
    <mergeCell ref="A9:A12"/>
    <mergeCell ref="A13:A16"/>
    <mergeCell ref="A17:A20"/>
    <mergeCell ref="A21:A24"/>
    <mergeCell ref="A25:A28"/>
    <mergeCell ref="A29:A32"/>
    <mergeCell ref="N34:N35"/>
    <mergeCell ref="O34:O35"/>
    <mergeCell ref="P34:P35"/>
    <mergeCell ref="Q34:Q35"/>
    <mergeCell ref="R34:R35"/>
  </mergeCells>
  <conditionalFormatting sqref="E23:E32">
    <cfRule type="dataBar" priority="1">
      <dataBar>
        <cfvo type="min"/>
        <cfvo type="max"/>
        <color theme="9" tint="-0.249977111117893"/>
      </dataBar>
      <extLst>
        <ext xmlns:x14="http://schemas.microsoft.com/office/spreadsheetml/2009/9/main" uri="{B025F937-C7B1-47D3-B67F-A62EFF666E3E}">
          <x14:id>{326938B6-5CB4-464F-BD76-1B6A991C968F}</x14:id>
        </ext>
      </extLst>
    </cfRule>
    <cfRule type="dataBar" priority="2">
      <dataBar>
        <cfvo type="min"/>
        <cfvo type="max"/>
        <color rgb="FFFF555A"/>
      </dataBar>
      <extLst>
        <ext xmlns:x14="http://schemas.microsoft.com/office/spreadsheetml/2009/9/main" uri="{B025F937-C7B1-47D3-B67F-A62EFF666E3E}">
          <x14:id>{3E70A63D-668C-4455-895E-7E2BD25756BD}</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26938B6-5CB4-464F-BD76-1B6A991C968F}">
            <x14:dataBar minLength="0" maxLength="100" gradient="0">
              <x14:cfvo type="autoMin"/>
              <x14:cfvo type="autoMax"/>
              <x14:negativeFillColor rgb="FFFF0000"/>
              <x14:axisColor rgb="FF000000"/>
            </x14:dataBar>
          </x14:cfRule>
          <x14:cfRule type="dataBar" id="{3E70A63D-668C-4455-895E-7E2BD25756BD}">
            <x14:dataBar minLength="0" maxLength="100" gradient="0">
              <x14:cfvo type="autoMin"/>
              <x14:cfvo type="autoMax"/>
              <x14:negativeFillColor rgb="FFFF0000"/>
              <x14:axisColor rgb="FF000000"/>
            </x14:dataBar>
          </x14:cfRule>
          <xm:sqref>E23:E32</xm:sqref>
        </x14:conditionalFormatting>
        <x14:conditionalFormatting xmlns:xm="http://schemas.microsoft.com/office/excel/2006/main">
          <x14:cfRule type="iconSet" priority="3" id="{B92AF7EB-4A82-4D3C-8967-CF4B20EE7E21}">
            <x14:iconSet showValue="0" custom="1">
              <x14:cfvo type="percent">
                <xm:f>0</xm:f>
              </x14:cfvo>
              <x14:cfvo type="num">
                <xm:f>0</xm:f>
              </x14:cfvo>
              <x14:cfvo type="num">
                <xm:f>1</xm:f>
              </x14:cfvo>
              <x14:cfIcon iconSet="3TrafficLights1" iconId="0"/>
              <x14:cfIcon iconSet="3Symbols" iconId="0"/>
              <x14:cfIcon iconSet="3Symbols" iconId="2"/>
            </x14:iconSet>
          </x14:cfRule>
          <xm:sqref>F23:F32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F82F0F2-E4EA-4A69-8FFA-CAEFC974DE74}">
          <x14:formula1>
            <xm:f>AGGREGATION!$C$6:$C$11</xm:f>
          </x14:formula1>
          <xm:sqref>E8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Filters</vt:lpstr>
      <vt:lpstr>Transpose</vt:lpstr>
      <vt:lpstr>Visual Analysis </vt:lpstr>
      <vt:lpstr>AGGREGATION</vt:lpstr>
      <vt:lpstr>Statisstical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golen</cp:lastModifiedBy>
  <dcterms:created xsi:type="dcterms:W3CDTF">2021-03-14T20:21:32Z</dcterms:created>
  <dcterms:modified xsi:type="dcterms:W3CDTF">2022-09-25T11:40:26Z</dcterms:modified>
</cp:coreProperties>
</file>