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E:\Data Science\Projects\Excel\Project 2\"/>
    </mc:Choice>
  </mc:AlternateContent>
  <xr:revisionPtr revIDLastSave="0" documentId="13_ncr:1_{5EBCE52A-EE04-4279-BA2C-28F29C5B2BAE}" xr6:coauthVersionLast="47" xr6:coauthVersionMax="47" xr10:uidLastSave="{00000000-0000-0000-0000-000000000000}"/>
  <bookViews>
    <workbookView xWindow="-108" yWindow="-108" windowWidth="23256" windowHeight="12576" activeTab="1" xr2:uid="{00000000-000D-0000-FFFF-FFFF00000000}"/>
  </bookViews>
  <sheets>
    <sheet name="Project Information" sheetId="1" r:id="rId1"/>
    <sheet name="Project Worksheets"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3" i="2" l="1"/>
  <c r="F135" i="2"/>
  <c r="B136" i="2"/>
  <c r="B155" i="2"/>
  <c r="B150" i="2"/>
  <c r="B151" i="2"/>
  <c r="B152" i="2"/>
  <c r="B153" i="2"/>
  <c r="B149" i="2"/>
  <c r="C136" i="2"/>
  <c r="C117" i="2"/>
  <c r="C118" i="2"/>
  <c r="C119" i="2"/>
  <c r="C120" i="2"/>
  <c r="C121" i="2"/>
  <c r="C122" i="2"/>
  <c r="C123" i="2"/>
  <c r="C124" i="2"/>
  <c r="C125" i="2"/>
  <c r="C126" i="2"/>
  <c r="C127" i="2"/>
  <c r="C110" i="2"/>
  <c r="C105" i="2"/>
  <c r="C106" i="2"/>
  <c r="C107" i="2"/>
  <c r="C108" i="2"/>
  <c r="C109" i="2"/>
  <c r="C111" i="2"/>
  <c r="C112" i="2"/>
  <c r="C104" i="2"/>
  <c r="C103" i="2"/>
  <c r="E91" i="2"/>
  <c r="E92" i="2"/>
  <c r="E93" i="2"/>
  <c r="E94" i="2"/>
  <c r="E95" i="2"/>
  <c r="E96" i="2"/>
  <c r="E97" i="2"/>
  <c r="E98" i="2"/>
  <c r="E99" i="2"/>
  <c r="E90" i="2"/>
  <c r="E89" i="2"/>
  <c r="C76" i="2"/>
  <c r="C78" i="2"/>
  <c r="C82" i="2"/>
  <c r="A80" i="2"/>
  <c r="C77" i="2"/>
  <c r="C58" i="2"/>
  <c r="C60" i="2" s="1"/>
  <c r="B58" i="2"/>
  <c r="B60" i="2" s="1"/>
  <c r="B73" i="2"/>
  <c r="C79" i="2"/>
  <c r="C80" i="2"/>
  <c r="C81" i="2"/>
  <c r="C83" i="2"/>
  <c r="C84" i="2"/>
  <c r="E73" i="2"/>
  <c r="C59" i="2"/>
  <c r="B59" i="2"/>
  <c r="C56" i="2"/>
  <c r="B56" i="2"/>
  <c r="B46" i="2"/>
  <c r="B40" i="2"/>
  <c r="B25" i="2"/>
  <c r="C30" i="2" s="1"/>
  <c r="D28" i="2"/>
  <c r="D22" i="2"/>
  <c r="E29" i="2"/>
  <c r="E30" i="2"/>
  <c r="E31" i="2"/>
  <c r="E32" i="2"/>
  <c r="E33" i="2"/>
  <c r="E34" i="2"/>
  <c r="E35" i="2"/>
  <c r="E28" i="2"/>
  <c r="F28" i="2" s="1"/>
  <c r="B29" i="2" s="1"/>
  <c r="D29" i="2"/>
  <c r="D30" i="2"/>
  <c r="D31" i="2"/>
  <c r="D32" i="2"/>
  <c r="D33" i="2"/>
  <c r="D34" i="2"/>
  <c r="D35" i="2"/>
  <c r="B28" i="2"/>
  <c r="D24" i="2"/>
  <c r="D21" i="2"/>
  <c r="E17" i="2"/>
  <c r="B18" i="2"/>
  <c r="E7" i="2"/>
  <c r="B7" i="2"/>
  <c r="A95" i="2"/>
  <c r="A29" i="2"/>
  <c r="A30" i="2" s="1"/>
  <c r="A31" i="2" s="1"/>
  <c r="A32" i="2" s="1"/>
  <c r="A33" i="2" s="1"/>
  <c r="A34" i="2" s="1"/>
  <c r="A35" i="2" s="1"/>
  <c r="E12" i="2"/>
  <c r="B14" i="2"/>
  <c r="B12" i="2"/>
  <c r="C28" i="2" l="1"/>
  <c r="C29" i="2"/>
  <c r="D25" i="2"/>
  <c r="F29" i="2"/>
  <c r="B30" i="2" s="1"/>
  <c r="C33" i="2"/>
  <c r="C32" i="2"/>
  <c r="C35" i="2"/>
  <c r="C34" i="2"/>
  <c r="C31" i="2"/>
  <c r="F30" i="2" l="1"/>
  <c r="B31" i="2" s="1"/>
  <c r="F31" i="2" l="1"/>
  <c r="B32" i="2" l="1"/>
  <c r="F32" i="2" s="1"/>
  <c r="B33" i="2" s="1"/>
  <c r="F33" i="2" s="1"/>
  <c r="B34" i="2" s="1"/>
  <c r="F34" i="2" l="1"/>
  <c r="B35" i="2" l="1"/>
  <c r="F35" i="2" s="1"/>
</calcChain>
</file>

<file path=xl/sharedStrings.xml><?xml version="1.0" encoding="utf-8"?>
<sst xmlns="http://schemas.openxmlformats.org/spreadsheetml/2006/main" count="100" uniqueCount="49">
  <si>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</si>
  <si>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</si>
  <si>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</si>
  <si>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</si>
  <si>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</si>
  <si>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</si>
  <si>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</si>
  <si>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</si>
  <si>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</si>
  <si>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</si>
  <si>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</si>
  <si>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</si>
  <si>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</si>
  <si>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</si>
  <si>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</si>
  <si>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</si>
  <si>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</si>
  <si>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</si>
  <si>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</si>
  <si>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</si>
  <si>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</si>
  <si>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</si>
  <si>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</si>
  <si>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</si>
  <si>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</si>
  <si>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</si>
  <si>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</si>
  <si>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</si>
  <si>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</si>
  <si>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</si>
  <si>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</si>
  <si>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</si>
  <si>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</si>
  <si>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</si>
  <si>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</si>
  <si>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</si>
  <si>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</si>
  <si>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</si>
  <si>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</si>
  <si>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</si>
  <si>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</si>
  <si>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</si>
  <si>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</si>
  <si>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XIRR</t>
  </si>
  <si>
    <t>Finance rate</t>
  </si>
  <si>
    <t>Reinvestment Rate</t>
  </si>
  <si>
    <t>Discount</t>
  </si>
  <si>
    <t>MIRR</t>
  </si>
  <si>
    <t>Payments at beginning of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</si>
</sst>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6" formatCode="[$$-45C]#,##0.00"/>
    <numFmt numFmtId="170" formatCode="[$-14009]dd/mm/yyyy;@"/>
  </numFmts>
  <fonts count="7"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
      <b/>
      <sz val="11"/>
      <color rgb="FF002060"/>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03">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9" fontId="0" fillId="0" borderId="14"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9" fontId="0" fillId="0" borderId="0" xfId="0" applyNumberFormat="1"/>
    <xf numFmtId="8" fontId="0" fillId="0" borderId="0" xfId="0" applyNumberFormat="1"/>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0" fillId="0" borderId="0" xfId="0" applyNumberFormat="1"/>
    <xf numFmtId="8" fontId="6" fillId="2" borderId="1" xfId="0" applyNumberFormat="1" applyFont="1" applyFill="1" applyBorder="1" applyAlignment="1">
      <alignment horizontal="center"/>
    </xf>
    <xf numFmtId="0" fontId="3" fillId="0" borderId="0" xfId="0" applyFont="1"/>
    <xf numFmtId="9" fontId="2" fillId="2" borderId="13" xfId="0" applyNumberFormat="1" applyFont="1" applyFill="1" applyBorder="1" applyAlignment="1">
      <alignment horizontal="center"/>
    </xf>
    <xf numFmtId="1" fontId="2" fillId="2" borderId="13" xfId="0" applyNumberFormat="1" applyFont="1" applyFill="1" applyBorder="1" applyAlignment="1">
      <alignment horizontal="center"/>
    </xf>
    <xf numFmtId="8" fontId="1" fillId="3" borderId="1" xfId="0" applyNumberFormat="1" applyFont="1" applyFill="1" applyBorder="1" applyAlignment="1">
      <alignment horizontal="center"/>
    </xf>
    <xf numFmtId="2" fontId="1" fillId="3" borderId="1" xfId="0" applyNumberFormat="1" applyFont="1" applyFill="1" applyBorder="1" applyAlignment="1">
      <alignment horizontal="center"/>
    </xf>
    <xf numFmtId="0" fontId="1" fillId="3" borderId="1" xfId="0" applyFont="1" applyFill="1" applyBorder="1" applyAlignment="1">
      <alignment horizontal="center"/>
    </xf>
    <xf numFmtId="2" fontId="1" fillId="3" borderId="21" xfId="0" applyNumberFormat="1" applyFont="1" applyFill="1" applyBorder="1" applyAlignment="1">
      <alignment horizontal="center"/>
    </xf>
    <xf numFmtId="2" fontId="1" fillId="3" borderId="6" xfId="0" applyNumberFormat="1" applyFont="1" applyFill="1" applyBorder="1" applyAlignment="1">
      <alignment horizontal="center"/>
    </xf>
    <xf numFmtId="0" fontId="1" fillId="3" borderId="33" xfId="0" applyFont="1" applyFill="1" applyBorder="1" applyAlignment="1">
      <alignment horizontal="center"/>
    </xf>
    <xf numFmtId="8" fontId="1" fillId="3" borderId="30" xfId="0" applyNumberFormat="1" applyFont="1" applyFill="1" applyBorder="1" applyAlignment="1">
      <alignment horizontal="center"/>
    </xf>
    <xf numFmtId="10" fontId="1" fillId="3" borderId="31" xfId="0" applyNumberFormat="1" applyFont="1" applyFill="1" applyBorder="1" applyAlignment="1">
      <alignment horizontal="center"/>
    </xf>
    <xf numFmtId="10" fontId="1" fillId="3" borderId="15" xfId="0" applyNumberFormat="1" applyFont="1" applyFill="1" applyBorder="1" applyAlignment="1">
      <alignment horizontal="center"/>
    </xf>
    <xf numFmtId="10" fontId="1" fillId="3" borderId="10" xfId="0" applyNumberFormat="1" applyFont="1" applyFill="1" applyBorder="1" applyAlignment="1">
      <alignment horizontal="center"/>
    </xf>
    <xf numFmtId="10" fontId="1" fillId="3" borderId="17" xfId="0" applyNumberFormat="1" applyFont="1" applyFill="1" applyBorder="1" applyAlignment="1">
      <alignment horizontal="center"/>
    </xf>
    <xf numFmtId="9" fontId="1" fillId="3" borderId="18" xfId="0" applyNumberFormat="1" applyFont="1" applyFill="1" applyBorder="1" applyAlignment="1">
      <alignment horizontal="center"/>
    </xf>
    <xf numFmtId="8" fontId="1" fillId="3" borderId="17" xfId="0" applyNumberFormat="1" applyFont="1" applyFill="1" applyBorder="1" applyAlignment="1">
      <alignment horizontal="center"/>
    </xf>
    <xf numFmtId="8" fontId="1" fillId="3" borderId="18" xfId="0" applyNumberFormat="1" applyFont="1" applyFill="1" applyBorder="1" applyAlignment="1">
      <alignment horizontal="center"/>
    </xf>
    <xf numFmtId="166" fontId="1" fillId="3" borderId="15" xfId="0" applyNumberFormat="1" applyFont="1" applyFill="1" applyBorder="1" applyAlignment="1">
      <alignment horizontal="center"/>
    </xf>
    <xf numFmtId="9" fontId="1" fillId="3" borderId="1" xfId="0" applyNumberFormat="1" applyFont="1" applyFill="1" applyBorder="1" applyAlignment="1">
      <alignment horizontal="center"/>
    </xf>
    <xf numFmtId="10" fontId="1" fillId="3" borderId="18" xfId="0" applyNumberFormat="1" applyFont="1" applyFill="1" applyBorder="1" applyAlignment="1">
      <alignment horizontal="center"/>
    </xf>
    <xf numFmtId="170" fontId="0" fillId="0" borderId="1" xfId="0" applyNumberFormat="1" applyBorder="1" applyAlignment="1">
      <alignment horizontal="center"/>
    </xf>
    <xf numFmtId="170" fontId="0" fillId="0" borderId="0" xfId="0" applyNumberFormat="1"/>
    <xf numFmtId="2" fontId="1" fillId="3" borderId="3" xfId="0" applyNumberFormat="1" applyFont="1" applyFill="1" applyBorder="1" applyAlignment="1">
      <alignment horizontal="center"/>
    </xf>
    <xf numFmtId="8" fontId="1" fillId="3" borderId="19" xfId="0" applyNumberFormat="1" applyFont="1" applyFill="1" applyBorder="1" applyAlignment="1">
      <alignment horizontal="center"/>
    </xf>
  </cellXfs>
  <cellStyles count="1">
    <cellStyle name="Normal" xfId="0" builtinId="0"/>
  </cellStyles>
  <dxfs count="3">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70" zoomScaleNormal="70" workbookViewId="0">
      <selection activeCell="T30" sqref="T30"/>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topLeftCell="A125" zoomScaleNormal="100" workbookViewId="0">
      <selection activeCell="D138" sqref="D138"/>
    </sheetView>
  </sheetViews>
  <sheetFormatPr defaultRowHeight="14.4" x14ac:dyDescent="0.3"/>
  <cols>
    <col min="1" max="1" width="22" bestFit="1" customWidth="1"/>
    <col min="2" max="2" width="13" customWidth="1"/>
    <col min="3" max="3" width="11.109375" customWidth="1"/>
    <col min="4" max="4" width="37.21875" customWidth="1"/>
    <col min="5" max="5" width="20.109375" bestFit="1" customWidth="1"/>
    <col min="6" max="6" width="13.33203125" bestFit="1" customWidth="1"/>
  </cols>
  <sheetData>
    <row r="1" spans="1:6" ht="16.2" thickBot="1" x14ac:dyDescent="0.35">
      <c r="A1" s="68" t="s">
        <v>6</v>
      </c>
      <c r="B1" s="69"/>
      <c r="C1" s="69"/>
      <c r="D1" s="69"/>
      <c r="E1" s="70"/>
    </row>
    <row r="2" spans="1:6" x14ac:dyDescent="0.3">
      <c r="A2" s="6" t="s">
        <v>0</v>
      </c>
      <c r="B2" s="7">
        <v>32000</v>
      </c>
      <c r="C2" s="1"/>
      <c r="D2" s="6" t="s">
        <v>0</v>
      </c>
      <c r="E2" s="7">
        <v>32000</v>
      </c>
    </row>
    <row r="3" spans="1:6" x14ac:dyDescent="0.3">
      <c r="A3" s="4" t="s">
        <v>1</v>
      </c>
      <c r="B3" s="2">
        <v>0.13</v>
      </c>
      <c r="C3" s="1"/>
      <c r="D3" s="4" t="s">
        <v>1</v>
      </c>
      <c r="E3" s="2">
        <v>0.13</v>
      </c>
    </row>
    <row r="4" spans="1:6" x14ac:dyDescent="0.3">
      <c r="A4" s="4" t="s">
        <v>2</v>
      </c>
      <c r="B4" s="2">
        <v>8</v>
      </c>
      <c r="C4" s="1"/>
      <c r="D4" s="4" t="s">
        <v>2</v>
      </c>
      <c r="E4" s="2">
        <v>8</v>
      </c>
    </row>
    <row r="5" spans="1:6" x14ac:dyDescent="0.3">
      <c r="A5" s="4" t="s">
        <v>5</v>
      </c>
      <c r="B5" s="2">
        <v>-6000</v>
      </c>
      <c r="C5" s="1"/>
      <c r="D5" s="4" t="s">
        <v>5</v>
      </c>
      <c r="E5" s="2">
        <v>-6000</v>
      </c>
    </row>
    <row r="6" spans="1:6" x14ac:dyDescent="0.3">
      <c r="A6" s="67" t="s">
        <v>3</v>
      </c>
      <c r="B6" s="67"/>
      <c r="D6" s="67" t="s">
        <v>48</v>
      </c>
      <c r="E6" s="67"/>
    </row>
    <row r="7" spans="1:6" x14ac:dyDescent="0.3">
      <c r="A7" s="4" t="s">
        <v>4</v>
      </c>
      <c r="B7" s="5">
        <f>PV(B3,B4,B5)</f>
        <v>28792.621766665405</v>
      </c>
      <c r="C7" s="1"/>
      <c r="D7" s="4" t="s">
        <v>4</v>
      </c>
      <c r="E7" s="5">
        <f>PV(E3,E4,E5,,1)</f>
        <v>32535.662596331898</v>
      </c>
    </row>
    <row r="8" spans="1:6" ht="15" thickBot="1" x14ac:dyDescent="0.35"/>
    <row r="9" spans="1:6" ht="18.600000000000001" thickBot="1" x14ac:dyDescent="0.4">
      <c r="A9" s="71" t="s">
        <v>14</v>
      </c>
      <c r="B9" s="72"/>
      <c r="C9" s="72"/>
      <c r="D9" s="72"/>
      <c r="E9" s="72"/>
      <c r="F9" s="73"/>
    </row>
    <row r="11" spans="1:6" x14ac:dyDescent="0.3">
      <c r="A11" s="2" t="s">
        <v>7</v>
      </c>
      <c r="B11" s="2">
        <v>0.12</v>
      </c>
      <c r="D11" s="2" t="s">
        <v>7</v>
      </c>
      <c r="E11" s="2">
        <v>0.16</v>
      </c>
    </row>
    <row r="12" spans="1:6" x14ac:dyDescent="0.3">
      <c r="A12" s="2" t="s">
        <v>8</v>
      </c>
      <c r="B12" s="2">
        <f>B11/12</f>
        <v>0.01</v>
      </c>
      <c r="D12" s="2" t="s">
        <v>8</v>
      </c>
      <c r="E12" s="2">
        <f>E11/12</f>
        <v>1.3333333333333334E-2</v>
      </c>
    </row>
    <row r="13" spans="1:6" x14ac:dyDescent="0.3">
      <c r="A13" s="2" t="s">
        <v>9</v>
      </c>
      <c r="B13" s="2">
        <v>25</v>
      </c>
      <c r="D13" s="2" t="s">
        <v>9</v>
      </c>
      <c r="E13" s="2">
        <v>8</v>
      </c>
    </row>
    <row r="14" spans="1:6" x14ac:dyDescent="0.3">
      <c r="A14" s="2" t="s">
        <v>10</v>
      </c>
      <c r="B14" s="2">
        <f>B13*12</f>
        <v>300</v>
      </c>
      <c r="D14" s="2" t="s">
        <v>11</v>
      </c>
      <c r="E14" s="2">
        <v>-100000</v>
      </c>
    </row>
    <row r="15" spans="1:6" x14ac:dyDescent="0.3">
      <c r="A15" s="2" t="s">
        <v>11</v>
      </c>
      <c r="B15" s="2">
        <v>-5000000</v>
      </c>
      <c r="D15" s="2" t="s">
        <v>12</v>
      </c>
      <c r="E15" s="2">
        <v>0</v>
      </c>
    </row>
    <row r="16" spans="1:6" x14ac:dyDescent="0.3">
      <c r="A16" s="2" t="s">
        <v>12</v>
      </c>
      <c r="B16" s="2">
        <v>0</v>
      </c>
      <c r="D16" s="2" t="s">
        <v>13</v>
      </c>
      <c r="E16" s="2">
        <v>0</v>
      </c>
    </row>
    <row r="17" spans="1:6" x14ac:dyDescent="0.3">
      <c r="A17" s="2" t="s">
        <v>13</v>
      </c>
      <c r="B17" s="2">
        <v>1</v>
      </c>
      <c r="D17" s="2" t="s">
        <v>14</v>
      </c>
      <c r="E17" s="8">
        <f>PMT(E12,E13,E14,E15,E16)</f>
        <v>13261.587371330586</v>
      </c>
    </row>
    <row r="18" spans="1:6" x14ac:dyDescent="0.3">
      <c r="A18" s="2" t="s">
        <v>14</v>
      </c>
      <c r="B18" s="8">
        <f>PMT(B12,B14,B15,B16,B17)</f>
        <v>52139.809019684551</v>
      </c>
    </row>
    <row r="19" spans="1:6" ht="15" thickBot="1" x14ac:dyDescent="0.35"/>
    <row r="20" spans="1:6" ht="15" thickBot="1" x14ac:dyDescent="0.35">
      <c r="A20" s="2" t="s">
        <v>8</v>
      </c>
      <c r="B20" s="2">
        <v>1.2999999999999999E-2</v>
      </c>
      <c r="D20" s="20" t="s">
        <v>21</v>
      </c>
    </row>
    <row r="21" spans="1:6" x14ac:dyDescent="0.3">
      <c r="A21" s="2" t="s">
        <v>15</v>
      </c>
      <c r="B21" s="2">
        <v>8</v>
      </c>
      <c r="D21" s="101">
        <f>-CUMIPMT(B20,B21,B22,2,3,B24)</f>
        <v>2132.2333374657865</v>
      </c>
    </row>
    <row r="22" spans="1:6" ht="15" thickBot="1" x14ac:dyDescent="0.35">
      <c r="A22" s="2" t="s">
        <v>11</v>
      </c>
      <c r="B22" s="2">
        <v>100000</v>
      </c>
      <c r="D22" s="102">
        <f>D29+D30</f>
        <v>2132.2333374657851</v>
      </c>
    </row>
    <row r="23" spans="1:6" ht="15" thickBot="1" x14ac:dyDescent="0.35">
      <c r="A23" s="2" t="s">
        <v>12</v>
      </c>
      <c r="B23" s="2">
        <v>0</v>
      </c>
      <c r="D23" s="19" t="s">
        <v>22</v>
      </c>
    </row>
    <row r="24" spans="1:6" x14ac:dyDescent="0.3">
      <c r="A24" s="2" t="s">
        <v>13</v>
      </c>
      <c r="B24" s="2">
        <v>0</v>
      </c>
      <c r="D24" s="101">
        <f>-CUMPRINC(B20,B21,B22,2,3,B24)</f>
        <v>24352.300989895884</v>
      </c>
    </row>
    <row r="25" spans="1:6" x14ac:dyDescent="0.3">
      <c r="A25" s="2" t="s">
        <v>14</v>
      </c>
      <c r="B25" s="78">
        <f>PMT(B20,B21,B22,B23,B24)</f>
        <v>-13242.267163680835</v>
      </c>
      <c r="C25" s="79"/>
      <c r="D25" s="82">
        <f>E29+E30</f>
        <v>24352.300989895884</v>
      </c>
    </row>
    <row r="26" spans="1:6" ht="15" thickBot="1" x14ac:dyDescent="0.35"/>
    <row r="27" spans="1:6" ht="15" thickBot="1" x14ac:dyDescent="0.35">
      <c r="A27" s="15" t="s">
        <v>16</v>
      </c>
      <c r="B27" s="16" t="s">
        <v>17</v>
      </c>
      <c r="C27" s="16" t="s">
        <v>14</v>
      </c>
      <c r="D27" s="16" t="s">
        <v>18</v>
      </c>
      <c r="E27" s="16" t="s">
        <v>19</v>
      </c>
      <c r="F27" s="17" t="s">
        <v>20</v>
      </c>
    </row>
    <row r="28" spans="1:6" x14ac:dyDescent="0.3">
      <c r="A28" s="12">
        <v>1</v>
      </c>
      <c r="B28" s="13">
        <f>B22</f>
        <v>100000</v>
      </c>
      <c r="C28" s="13">
        <f>-$B$25</f>
        <v>13242.267163680835</v>
      </c>
      <c r="D28" s="13">
        <f>-IPMT($B$20,A28,$B$21,$B$22,$B$23,$B$24)</f>
        <v>1300</v>
      </c>
      <c r="E28" s="13">
        <f>-PPMT($B$20,A28,$B$21,$B$22,$B$23,$B$24)</f>
        <v>11942.267163680835</v>
      </c>
      <c r="F28" s="14">
        <f>B28-E28</f>
        <v>88057.732836319163</v>
      </c>
    </row>
    <row r="29" spans="1:6" x14ac:dyDescent="0.3">
      <c r="A29" s="9">
        <f>A28+1</f>
        <v>2</v>
      </c>
      <c r="B29" s="3">
        <f>F28</f>
        <v>88057.732836319163</v>
      </c>
      <c r="C29" s="3">
        <f>-$B$25</f>
        <v>13242.267163680835</v>
      </c>
      <c r="D29" s="13">
        <f t="shared" ref="D29:D35" si="0">-IPMT($B$20,A29,$B$21,$B$22,$B$23,$B$24)</f>
        <v>1144.7505268721491</v>
      </c>
      <c r="E29" s="13">
        <f t="shared" ref="E29:E35" si="1">-PPMT($B$20,A29,$B$21,$B$22,$B$23,$B$24)</f>
        <v>12097.516636808687</v>
      </c>
      <c r="F29" s="14">
        <f t="shared" ref="F29:F35" si="2">B29-E29</f>
        <v>75960.216199510469</v>
      </c>
    </row>
    <row r="30" spans="1:6" x14ac:dyDescent="0.3">
      <c r="A30" s="9">
        <f t="shared" ref="A30:A35" si="3">A29+1</f>
        <v>3</v>
      </c>
      <c r="B30" s="3">
        <f t="shared" ref="B30:B35" si="4">F29</f>
        <v>75960.216199510469</v>
      </c>
      <c r="C30" s="3">
        <f t="shared" ref="C29:C35" si="5">-$B$25</f>
        <v>13242.267163680835</v>
      </c>
      <c r="D30" s="13">
        <f t="shared" si="0"/>
        <v>987.48281059363603</v>
      </c>
      <c r="E30" s="13">
        <f t="shared" si="1"/>
        <v>12254.7843530872</v>
      </c>
      <c r="F30" s="14">
        <f t="shared" si="2"/>
        <v>63705.431846423271</v>
      </c>
    </row>
    <row r="31" spans="1:6" x14ac:dyDescent="0.3">
      <c r="A31" s="9">
        <f t="shared" si="3"/>
        <v>4</v>
      </c>
      <c r="B31" s="3">
        <f t="shared" si="4"/>
        <v>63705.431846423271</v>
      </c>
      <c r="C31" s="3">
        <f t="shared" si="5"/>
        <v>13242.267163680835</v>
      </c>
      <c r="D31" s="13">
        <f t="shared" si="0"/>
        <v>828.17061400350269</v>
      </c>
      <c r="E31" s="13">
        <f t="shared" si="1"/>
        <v>12414.096549677333</v>
      </c>
      <c r="F31" s="14">
        <f t="shared" si="2"/>
        <v>51291.335296745936</v>
      </c>
    </row>
    <row r="32" spans="1:6" x14ac:dyDescent="0.3">
      <c r="A32" s="9">
        <f t="shared" si="3"/>
        <v>5</v>
      </c>
      <c r="B32" s="3">
        <f t="shared" si="4"/>
        <v>51291.335296745936</v>
      </c>
      <c r="C32" s="3">
        <f t="shared" si="5"/>
        <v>13242.267163680835</v>
      </c>
      <c r="D32" s="13">
        <f t="shared" si="0"/>
        <v>666.78735885769731</v>
      </c>
      <c r="E32" s="13">
        <f t="shared" si="1"/>
        <v>12575.479804823137</v>
      </c>
      <c r="F32" s="14">
        <f t="shared" si="2"/>
        <v>38715.855491922797</v>
      </c>
    </row>
    <row r="33" spans="1:6" x14ac:dyDescent="0.3">
      <c r="A33" s="9">
        <f t="shared" si="3"/>
        <v>6</v>
      </c>
      <c r="B33" s="3">
        <f t="shared" si="4"/>
        <v>38715.855491922797</v>
      </c>
      <c r="C33" s="3">
        <f t="shared" si="5"/>
        <v>13242.267163680835</v>
      </c>
      <c r="D33" s="13">
        <f t="shared" si="0"/>
        <v>503.30612139499652</v>
      </c>
      <c r="E33" s="13">
        <f t="shared" si="1"/>
        <v>12738.961042285839</v>
      </c>
      <c r="F33" s="14">
        <f t="shared" si="2"/>
        <v>25976.894449636959</v>
      </c>
    </row>
    <row r="34" spans="1:6" x14ac:dyDescent="0.3">
      <c r="A34" s="9">
        <f t="shared" si="3"/>
        <v>7</v>
      </c>
      <c r="B34" s="3">
        <f t="shared" si="4"/>
        <v>25976.894449636959</v>
      </c>
      <c r="C34" s="3">
        <f t="shared" si="5"/>
        <v>13242.267163680835</v>
      </c>
      <c r="D34" s="13">
        <f t="shared" si="0"/>
        <v>337.69962784528065</v>
      </c>
      <c r="E34" s="13">
        <f t="shared" si="1"/>
        <v>12904.567535835553</v>
      </c>
      <c r="F34" s="14">
        <f t="shared" si="2"/>
        <v>13072.326913801406</v>
      </c>
    </row>
    <row r="35" spans="1:6" ht="15" thickBot="1" x14ac:dyDescent="0.35">
      <c r="A35" s="10">
        <f t="shared" si="3"/>
        <v>8</v>
      </c>
      <c r="B35" s="3">
        <f t="shared" si="4"/>
        <v>13072.326913801406</v>
      </c>
      <c r="C35" s="11">
        <f t="shared" si="5"/>
        <v>13242.267163680835</v>
      </c>
      <c r="D35" s="13">
        <f t="shared" si="0"/>
        <v>169.94024987941845</v>
      </c>
      <c r="E35" s="13">
        <f t="shared" si="1"/>
        <v>13072.326913801417</v>
      </c>
      <c r="F35" s="14">
        <f t="shared" si="2"/>
        <v>0</v>
      </c>
    </row>
    <row r="36" spans="1:6" ht="15" thickBot="1" x14ac:dyDescent="0.35"/>
    <row r="37" spans="1:6" x14ac:dyDescent="0.3">
      <c r="A37" s="23" t="s">
        <v>23</v>
      </c>
      <c r="B37" s="24">
        <v>100000</v>
      </c>
    </row>
    <row r="38" spans="1:6" x14ac:dyDescent="0.3">
      <c r="A38" s="9" t="s">
        <v>24</v>
      </c>
      <c r="B38" s="25">
        <v>15</v>
      </c>
    </row>
    <row r="39" spans="1:6" x14ac:dyDescent="0.3">
      <c r="A39" s="9" t="s">
        <v>14</v>
      </c>
      <c r="B39" s="25">
        <v>-12000</v>
      </c>
    </row>
    <row r="40" spans="1:6" ht="15" thickBot="1" x14ac:dyDescent="0.35">
      <c r="A40" s="10" t="s">
        <v>18</v>
      </c>
      <c r="B40" s="80">
        <f>RATE(B38,B39,B37)</f>
        <v>8.4417979849322686E-2</v>
      </c>
    </row>
    <row r="41" spans="1:6" x14ac:dyDescent="0.3">
      <c r="A41" s="1"/>
      <c r="B41" s="26"/>
    </row>
    <row r="42" spans="1:6" ht="16.2" thickBot="1" x14ac:dyDescent="0.35">
      <c r="A42" s="74" t="s">
        <v>25</v>
      </c>
      <c r="B42" s="74"/>
    </row>
    <row r="43" spans="1:6" x14ac:dyDescent="0.3">
      <c r="A43" s="23" t="s">
        <v>23</v>
      </c>
      <c r="B43" s="24">
        <v>100000</v>
      </c>
    </row>
    <row r="44" spans="1:6" x14ac:dyDescent="0.3">
      <c r="A44" s="9" t="s">
        <v>18</v>
      </c>
      <c r="B44" s="25">
        <v>0.1</v>
      </c>
    </row>
    <row r="45" spans="1:6" x14ac:dyDescent="0.3">
      <c r="A45" s="9" t="s">
        <v>14</v>
      </c>
      <c r="B45" s="25">
        <v>-15000</v>
      </c>
    </row>
    <row r="46" spans="1:6" ht="15" thickBot="1" x14ac:dyDescent="0.35">
      <c r="A46" s="10" t="s">
        <v>24</v>
      </c>
      <c r="B46" s="81">
        <f>NPER(B44,B45,B43)</f>
        <v>11.526704607247604</v>
      </c>
    </row>
    <row r="47" spans="1:6" x14ac:dyDescent="0.3">
      <c r="A47" s="1"/>
      <c r="B47" s="43"/>
    </row>
    <row r="48" spans="1:6" ht="15.6" x14ac:dyDescent="0.3">
      <c r="A48" s="66" t="s">
        <v>36</v>
      </c>
      <c r="B48" s="66"/>
      <c r="C48" s="66"/>
      <c r="D48" s="66"/>
      <c r="E48" s="66"/>
    </row>
    <row r="50" spans="1:5" x14ac:dyDescent="0.3">
      <c r="A50" s="2" t="s">
        <v>1</v>
      </c>
      <c r="B50" s="50">
        <v>0.2</v>
      </c>
      <c r="C50" s="2"/>
    </row>
    <row r="51" spans="1:5" x14ac:dyDescent="0.3">
      <c r="A51" s="2"/>
      <c r="B51" s="75" t="s">
        <v>26</v>
      </c>
      <c r="C51" s="76"/>
    </row>
    <row r="52" spans="1:5" x14ac:dyDescent="0.3">
      <c r="A52" s="50" t="s">
        <v>27</v>
      </c>
      <c r="B52" s="50" t="s">
        <v>28</v>
      </c>
      <c r="C52" s="50"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2" t="s">
        <v>30</v>
      </c>
      <c r="B56" s="84">
        <f>SUM(B53:B55)</f>
        <v>8000</v>
      </c>
      <c r="C56" s="84">
        <f>SUM(C53:C55)</f>
        <v>7000</v>
      </c>
    </row>
    <row r="58" spans="1:5" x14ac:dyDescent="0.3">
      <c r="A58" s="2" t="s">
        <v>31</v>
      </c>
      <c r="B58" s="82">
        <f>NPV(B50,B53,B54,B55)</f>
        <v>4976.851851851854</v>
      </c>
      <c r="C58" s="82">
        <f>NPV(B50,C53:C55)</f>
        <v>5092.592592592594</v>
      </c>
    </row>
    <row r="59" spans="1:5" x14ac:dyDescent="0.3">
      <c r="A59" s="2" t="s">
        <v>32</v>
      </c>
      <c r="B59" s="83">
        <f>B53+NPV(B50,B54,B55)</f>
        <v>5972.2222222222208</v>
      </c>
      <c r="C59" s="82">
        <f>C53+NPV(B50,C54,C55)</f>
        <v>6111.1111111111113</v>
      </c>
    </row>
    <row r="60" spans="1:5" x14ac:dyDescent="0.3">
      <c r="A60" s="2" t="s">
        <v>33</v>
      </c>
      <c r="B60" s="82">
        <f>SQRT(1+B50)*B58</f>
        <v>5451.8680492412386</v>
      </c>
      <c r="C60" s="82">
        <f>SQRT(1+B50)*C58</f>
        <v>5578.6556782933594</v>
      </c>
    </row>
    <row r="61" spans="1:5" ht="15" thickBot="1" x14ac:dyDescent="0.35"/>
    <row r="62" spans="1:5" x14ac:dyDescent="0.3">
      <c r="A62" s="44" t="s">
        <v>1</v>
      </c>
      <c r="B62" s="45">
        <v>0.2</v>
      </c>
      <c r="D62" s="44" t="s">
        <v>1</v>
      </c>
      <c r="E62" s="45">
        <v>0.2</v>
      </c>
    </row>
    <row r="63" spans="1:5" ht="15" thickBot="1" x14ac:dyDescent="0.35">
      <c r="A63" s="48" t="s">
        <v>34</v>
      </c>
      <c r="B63" s="49" t="s">
        <v>26</v>
      </c>
      <c r="D63" s="46" t="s">
        <v>34</v>
      </c>
      <c r="E63" s="47" t="s">
        <v>26</v>
      </c>
    </row>
    <row r="64" spans="1:5" x14ac:dyDescent="0.3">
      <c r="A64" s="28">
        <v>42536</v>
      </c>
      <c r="B64" s="25">
        <v>5000</v>
      </c>
      <c r="D64" s="33">
        <v>42078</v>
      </c>
      <c r="E64" s="34">
        <v>0</v>
      </c>
    </row>
    <row r="65" spans="1:5" x14ac:dyDescent="0.3">
      <c r="A65" s="28">
        <v>42657</v>
      </c>
      <c r="B65" s="25">
        <v>5143</v>
      </c>
      <c r="D65" s="28">
        <v>42536</v>
      </c>
      <c r="E65" s="25">
        <v>5000</v>
      </c>
    </row>
    <row r="66" spans="1:5" x14ac:dyDescent="0.3">
      <c r="A66" s="28">
        <v>42855</v>
      </c>
      <c r="B66" s="25">
        <v>8838</v>
      </c>
      <c r="D66" s="28">
        <v>42657</v>
      </c>
      <c r="E66" s="25">
        <v>5143</v>
      </c>
    </row>
    <row r="67" spans="1:5" x14ac:dyDescent="0.3">
      <c r="A67" s="28">
        <v>42684</v>
      </c>
      <c r="B67" s="25">
        <v>-4893</v>
      </c>
      <c r="D67" s="28">
        <v>42855</v>
      </c>
      <c r="E67" s="25">
        <v>8838</v>
      </c>
    </row>
    <row r="68" spans="1:5" x14ac:dyDescent="0.3">
      <c r="A68" s="28">
        <v>42629</v>
      </c>
      <c r="B68" s="25">
        <v>-2134</v>
      </c>
      <c r="D68" s="28">
        <v>42684</v>
      </c>
      <c r="E68" s="25">
        <v>-4893</v>
      </c>
    </row>
    <row r="69" spans="1:5" x14ac:dyDescent="0.3">
      <c r="A69" s="28">
        <v>42843</v>
      </c>
      <c r="B69" s="25">
        <v>8047</v>
      </c>
      <c r="D69" s="28">
        <v>42629</v>
      </c>
      <c r="E69" s="25">
        <v>-2134</v>
      </c>
    </row>
    <row r="70" spans="1:5" x14ac:dyDescent="0.3">
      <c r="A70" s="28">
        <v>42609</v>
      </c>
      <c r="B70" s="25">
        <v>3908</v>
      </c>
      <c r="D70" s="28">
        <v>42843</v>
      </c>
      <c r="E70" s="25">
        <v>8047</v>
      </c>
    </row>
    <row r="71" spans="1:5" ht="15" thickBot="1" x14ac:dyDescent="0.35">
      <c r="A71" s="29">
        <v>42568</v>
      </c>
      <c r="B71" s="30">
        <v>-4007</v>
      </c>
      <c r="D71" s="31">
        <v>42609</v>
      </c>
      <c r="E71" s="32">
        <v>3908</v>
      </c>
    </row>
    <row r="72" spans="1:5" ht="15" thickBot="1" x14ac:dyDescent="0.35">
      <c r="D72" s="29">
        <v>42568</v>
      </c>
      <c r="E72" s="30">
        <v>-4007</v>
      </c>
    </row>
    <row r="73" spans="1:5" ht="15" thickBot="1" x14ac:dyDescent="0.35">
      <c r="A73" s="27" t="s">
        <v>35</v>
      </c>
      <c r="B73" s="86">
        <f>XNPV(B62,B64:B71,A64:A71)</f>
        <v>17523.654500894841</v>
      </c>
      <c r="D73" s="21" t="s">
        <v>35</v>
      </c>
      <c r="E73" s="85">
        <f>XNPV(E62,E64:E72,D64:D72)</f>
        <v>13940.183426721771</v>
      </c>
    </row>
    <row r="74" spans="1:5" ht="15" thickBot="1" x14ac:dyDescent="0.35"/>
    <row r="75" spans="1:5" ht="15" thickBot="1" x14ac:dyDescent="0.35">
      <c r="A75" s="51" t="s">
        <v>26</v>
      </c>
      <c r="B75" s="52" t="s">
        <v>1</v>
      </c>
      <c r="C75" s="53" t="s">
        <v>35</v>
      </c>
    </row>
    <row r="76" spans="1:5" x14ac:dyDescent="0.3">
      <c r="A76" s="41">
        <v>10000</v>
      </c>
      <c r="B76" s="42">
        <v>0.08</v>
      </c>
      <c r="C76" s="88">
        <f>NPV(B76,$A$76:$A$79)</f>
        <v>-304.94918532819202</v>
      </c>
    </row>
    <row r="77" spans="1:5" x14ac:dyDescent="0.3">
      <c r="A77" s="37">
        <v>-5000</v>
      </c>
      <c r="B77" s="39">
        <v>8.5000000000000006E-2</v>
      </c>
      <c r="C77" s="88">
        <f>NPV(B77,$A$76:$A$79)</f>
        <v>-242.25684036084584</v>
      </c>
    </row>
    <row r="78" spans="1:5" x14ac:dyDescent="0.3">
      <c r="A78" s="37">
        <v>-8500</v>
      </c>
      <c r="B78" s="39">
        <v>0.09</v>
      </c>
      <c r="C78" s="88">
        <f>NPV(B78,$A$76:$A$79)</f>
        <v>-180.79719811594737</v>
      </c>
    </row>
    <row r="79" spans="1:5" ht="15" thickBot="1" x14ac:dyDescent="0.35">
      <c r="A79" s="38">
        <v>2000</v>
      </c>
      <c r="B79" s="39">
        <v>9.5000000000000001E-2</v>
      </c>
      <c r="C79" s="88">
        <f t="shared" ref="C77:C84" si="6">NPV(B79,$A$76:$A$79)</f>
        <v>-120.54389452858119</v>
      </c>
    </row>
    <row r="80" spans="1:5" x14ac:dyDescent="0.3">
      <c r="A80" s="87">
        <f>SUM(A76:A79)</f>
        <v>-1500</v>
      </c>
      <c r="B80" s="39">
        <v>0.1</v>
      </c>
      <c r="C80" s="88">
        <f t="shared" si="6"/>
        <v>-61.471210982855276</v>
      </c>
    </row>
    <row r="81" spans="1:6" x14ac:dyDescent="0.3">
      <c r="A81" s="1"/>
      <c r="B81" s="39">
        <v>0.1053</v>
      </c>
      <c r="C81" s="88">
        <f t="shared" si="6"/>
        <v>-0.11523532268666639</v>
      </c>
    </row>
    <row r="82" spans="1:6" x14ac:dyDescent="0.3">
      <c r="A82" s="1"/>
      <c r="B82" s="39">
        <v>0.11</v>
      </c>
      <c r="C82" s="88">
        <f>NPV(B82,$A$76:$A$79)</f>
        <v>53.232050020658598</v>
      </c>
    </row>
    <row r="83" spans="1:6" x14ac:dyDescent="0.3">
      <c r="A83" s="1"/>
      <c r="B83" s="39">
        <v>0.115</v>
      </c>
      <c r="C83" s="88">
        <f t="shared" si="6"/>
        <v>108.91099578129308</v>
      </c>
    </row>
    <row r="84" spans="1:6" ht="15" thickBot="1" x14ac:dyDescent="0.35">
      <c r="A84" s="1"/>
      <c r="B84" s="40">
        <v>0.12</v>
      </c>
      <c r="C84" s="88">
        <f t="shared" si="6"/>
        <v>163.50609121199599</v>
      </c>
    </row>
    <row r="85" spans="1:6" x14ac:dyDescent="0.3">
      <c r="B85" s="35"/>
    </row>
    <row r="86" spans="1:6" ht="15.6" x14ac:dyDescent="0.3">
      <c r="A86" s="66" t="s">
        <v>38</v>
      </c>
      <c r="B86" s="66"/>
      <c r="C86" s="66"/>
      <c r="D86" s="66"/>
      <c r="E86" s="66"/>
      <c r="F86" s="66"/>
    </row>
    <row r="87" spans="1:6" ht="15" thickBot="1" x14ac:dyDescent="0.35"/>
    <row r="88" spans="1:6" ht="15" thickBot="1" x14ac:dyDescent="0.35">
      <c r="A88" s="50" t="s">
        <v>37</v>
      </c>
      <c r="C88" s="60" t="s">
        <v>37</v>
      </c>
      <c r="D88" s="52" t="s">
        <v>39</v>
      </c>
      <c r="E88" s="61" t="s">
        <v>38</v>
      </c>
    </row>
    <row r="89" spans="1:6" x14ac:dyDescent="0.3">
      <c r="A89" s="2">
        <v>10000</v>
      </c>
      <c r="C89" s="55">
        <v>10000</v>
      </c>
      <c r="D89" s="42"/>
      <c r="E89" s="90">
        <f>IRR(C89:C92)</f>
        <v>0.1053100591867342</v>
      </c>
    </row>
    <row r="90" spans="1:6" x14ac:dyDescent="0.3">
      <c r="A90" s="2">
        <v>-5000</v>
      </c>
      <c r="C90" s="54">
        <v>-5000</v>
      </c>
      <c r="D90" s="39">
        <v>0.05</v>
      </c>
      <c r="E90" s="91">
        <f>IRR($C$89:$C$92,D90)</f>
        <v>0.10531005918673531</v>
      </c>
    </row>
    <row r="91" spans="1:6" x14ac:dyDescent="0.3">
      <c r="A91" s="2">
        <v>-8500</v>
      </c>
      <c r="C91" s="54">
        <v>-8500</v>
      </c>
      <c r="D91" s="39">
        <v>0.15</v>
      </c>
      <c r="E91" s="91">
        <f t="shared" ref="E91:E99" si="7">IRR($C$89:$C$92,D91)</f>
        <v>0.10531005918673553</v>
      </c>
    </row>
    <row r="92" spans="1:6" x14ac:dyDescent="0.3">
      <c r="A92" s="2">
        <v>2000</v>
      </c>
      <c r="C92" s="54">
        <v>2000</v>
      </c>
      <c r="D92" s="39">
        <v>0.2</v>
      </c>
      <c r="E92" s="91">
        <f t="shared" si="7"/>
        <v>0.10531005918672065</v>
      </c>
    </row>
    <row r="93" spans="1:6" ht="15" thickBot="1" x14ac:dyDescent="0.35">
      <c r="D93" s="39">
        <v>0.25</v>
      </c>
      <c r="E93" s="91">
        <f t="shared" si="7"/>
        <v>0.10531005918632652</v>
      </c>
    </row>
    <row r="94" spans="1:6" ht="15" thickBot="1" x14ac:dyDescent="0.35">
      <c r="A94" s="62" t="s">
        <v>38</v>
      </c>
      <c r="D94" s="39">
        <v>0.3</v>
      </c>
      <c r="E94" s="91">
        <f t="shared" si="7"/>
        <v>0.10531005918673553</v>
      </c>
    </row>
    <row r="95" spans="1:6" ht="15" thickBot="1" x14ac:dyDescent="0.35">
      <c r="A95" s="89">
        <f>IRR(A89:A92)</f>
        <v>0.1053100591867342</v>
      </c>
      <c r="D95" s="39">
        <v>0.35</v>
      </c>
      <c r="E95" s="91">
        <f t="shared" si="7"/>
        <v>0.10531005918673553</v>
      </c>
    </row>
    <row r="96" spans="1:6" x14ac:dyDescent="0.3">
      <c r="D96" s="39">
        <v>0.4</v>
      </c>
      <c r="E96" s="91">
        <f t="shared" si="7"/>
        <v>0.10531005918673553</v>
      </c>
    </row>
    <row r="97" spans="1:5" x14ac:dyDescent="0.3">
      <c r="D97" s="39">
        <v>0.45</v>
      </c>
      <c r="E97" s="91">
        <f t="shared" si="7"/>
        <v>0.10531005918673575</v>
      </c>
    </row>
    <row r="98" spans="1:5" x14ac:dyDescent="0.3">
      <c r="D98" s="39">
        <v>0.5</v>
      </c>
      <c r="E98" s="91">
        <f t="shared" si="7"/>
        <v>0.10531005918673619</v>
      </c>
    </row>
    <row r="99" spans="1:5" ht="15" thickBot="1" x14ac:dyDescent="0.35">
      <c r="D99" s="40">
        <v>0.55000000000000004</v>
      </c>
      <c r="E99" s="91">
        <f t="shared" si="7"/>
        <v>0.1053100591867373</v>
      </c>
    </row>
    <row r="101" spans="1:5" ht="15" thickBot="1" x14ac:dyDescent="0.35"/>
    <row r="102" spans="1:5" ht="15" thickBot="1" x14ac:dyDescent="0.35">
      <c r="A102" s="63" t="s">
        <v>37</v>
      </c>
      <c r="B102" s="15" t="s">
        <v>39</v>
      </c>
      <c r="C102" s="17" t="s">
        <v>38</v>
      </c>
    </row>
    <row r="103" spans="1:5" x14ac:dyDescent="0.3">
      <c r="A103" s="55">
        <v>-20000</v>
      </c>
      <c r="B103" s="12"/>
      <c r="C103" s="90">
        <f>IRR(A103:A106)</f>
        <v>-9.5909414154996986E-2</v>
      </c>
    </row>
    <row r="104" spans="1:5" x14ac:dyDescent="0.3">
      <c r="A104" s="54">
        <v>82000</v>
      </c>
      <c r="B104" s="39">
        <v>0.15</v>
      </c>
      <c r="C104" s="91">
        <f>IRR($A$103:$A$106,B104)</f>
        <v>-9.5909414155059047E-2</v>
      </c>
    </row>
    <row r="105" spans="1:5" x14ac:dyDescent="0.3">
      <c r="A105" s="54">
        <v>-60000</v>
      </c>
      <c r="B105" s="39">
        <v>0.2</v>
      </c>
      <c r="C105" s="91">
        <f t="shared" ref="C105:C113" si="8">IRR($A$103:$A$106,B105)</f>
        <v>-9.5909414154996986E-2</v>
      </c>
    </row>
    <row r="106" spans="1:5" x14ac:dyDescent="0.3">
      <c r="A106" s="54">
        <v>2000</v>
      </c>
      <c r="B106" s="39">
        <v>0.25</v>
      </c>
      <c r="C106" s="91">
        <f t="shared" si="8"/>
        <v>-9.5909414153667494E-2</v>
      </c>
    </row>
    <row r="107" spans="1:5" x14ac:dyDescent="0.3">
      <c r="B107" s="39">
        <v>0.3</v>
      </c>
      <c r="C107" s="91">
        <f t="shared" si="8"/>
        <v>-9.590941415486065E-2</v>
      </c>
    </row>
    <row r="108" spans="1:5" x14ac:dyDescent="0.3">
      <c r="B108" s="39">
        <v>0.35</v>
      </c>
      <c r="C108" s="91">
        <f t="shared" si="8"/>
        <v>-9.5909414154996986E-2</v>
      </c>
    </row>
    <row r="109" spans="1:5" x14ac:dyDescent="0.3">
      <c r="B109" s="39">
        <v>0.4</v>
      </c>
      <c r="C109" s="91">
        <f t="shared" si="8"/>
        <v>-9.5909414154997874E-2</v>
      </c>
    </row>
    <row r="110" spans="1:5" x14ac:dyDescent="0.3">
      <c r="B110" s="39">
        <v>0.45</v>
      </c>
      <c r="C110" s="91">
        <f>IRR($A$103:$A$106,B110)</f>
        <v>2.160916914048538</v>
      </c>
    </row>
    <row r="111" spans="1:5" x14ac:dyDescent="0.3">
      <c r="B111" s="39">
        <v>0.5</v>
      </c>
      <c r="C111" s="91">
        <f t="shared" si="8"/>
        <v>2.1609169140534945</v>
      </c>
    </row>
    <row r="112" spans="1:5" x14ac:dyDescent="0.3">
      <c r="B112" s="39">
        <v>0.55000000000000004</v>
      </c>
      <c r="C112" s="91">
        <f t="shared" si="8"/>
        <v>2.1609169140387743</v>
      </c>
    </row>
    <row r="113" spans="1:3" ht="15" thickBot="1" x14ac:dyDescent="0.35">
      <c r="B113" s="40">
        <v>0.6</v>
      </c>
      <c r="C113" s="91">
        <f>IRR($A$103:$A$106,B113)</f>
        <v>2.1609169140492739</v>
      </c>
    </row>
    <row r="115" spans="1:3" ht="15" thickBot="1" x14ac:dyDescent="0.35"/>
    <row r="116" spans="1:3" ht="15" thickBot="1" x14ac:dyDescent="0.35">
      <c r="A116" s="51" t="s">
        <v>37</v>
      </c>
      <c r="B116" s="52" t="s">
        <v>39</v>
      </c>
      <c r="C116" s="61" t="s">
        <v>38</v>
      </c>
    </row>
    <row r="117" spans="1:3" x14ac:dyDescent="0.3">
      <c r="A117" s="55">
        <v>10000</v>
      </c>
      <c r="B117" s="12">
        <v>0</v>
      </c>
      <c r="C117" s="58" t="e">
        <f>IRR($A$117:$A$120)</f>
        <v>#NUM!</v>
      </c>
    </row>
    <row r="118" spans="1:3" x14ac:dyDescent="0.3">
      <c r="A118" s="54">
        <v>-5000</v>
      </c>
      <c r="B118" s="9">
        <v>0.05</v>
      </c>
      <c r="C118" s="58" t="e">
        <f t="shared" ref="C118:C127" si="9">IRR($A$117:$A$120,B118)</f>
        <v>#NUM!</v>
      </c>
    </row>
    <row r="119" spans="1:3" x14ac:dyDescent="0.3">
      <c r="A119" s="54">
        <v>8500</v>
      </c>
      <c r="B119" s="9">
        <v>0.15</v>
      </c>
      <c r="C119" s="58" t="e">
        <f t="shared" si="9"/>
        <v>#NUM!</v>
      </c>
    </row>
    <row r="120" spans="1:3" x14ac:dyDescent="0.3">
      <c r="A120" s="54">
        <v>2000</v>
      </c>
      <c r="B120" s="9">
        <v>0.2</v>
      </c>
      <c r="C120" s="58" t="e">
        <f t="shared" si="9"/>
        <v>#NUM!</v>
      </c>
    </row>
    <row r="121" spans="1:3" x14ac:dyDescent="0.3">
      <c r="B121" s="9">
        <v>0.25</v>
      </c>
      <c r="C121" s="58" t="e">
        <f t="shared" si="9"/>
        <v>#NUM!</v>
      </c>
    </row>
    <row r="122" spans="1:3" x14ac:dyDescent="0.3">
      <c r="B122" s="9">
        <v>0.3</v>
      </c>
      <c r="C122" s="58" t="e">
        <f t="shared" si="9"/>
        <v>#NUM!</v>
      </c>
    </row>
    <row r="123" spans="1:3" x14ac:dyDescent="0.3">
      <c r="B123" s="9">
        <v>0.35</v>
      </c>
      <c r="C123" s="58" t="e">
        <f t="shared" si="9"/>
        <v>#NUM!</v>
      </c>
    </row>
    <row r="124" spans="1:3" x14ac:dyDescent="0.3">
      <c r="B124" s="9">
        <v>0.4</v>
      </c>
      <c r="C124" s="58" t="e">
        <f t="shared" si="9"/>
        <v>#NUM!</v>
      </c>
    </row>
    <row r="125" spans="1:3" x14ac:dyDescent="0.3">
      <c r="B125" s="9">
        <v>0.45</v>
      </c>
      <c r="C125" s="58" t="e">
        <f t="shared" si="9"/>
        <v>#NUM!</v>
      </c>
    </row>
    <row r="126" spans="1:3" x14ac:dyDescent="0.3">
      <c r="B126" s="9">
        <v>0.5</v>
      </c>
      <c r="C126" s="58" t="e">
        <f t="shared" si="9"/>
        <v>#NUM!</v>
      </c>
    </row>
    <row r="127" spans="1:3" ht="15" thickBot="1" x14ac:dyDescent="0.35">
      <c r="B127" s="10">
        <v>0.55000000000000004</v>
      </c>
      <c r="C127" s="58" t="e">
        <f t="shared" si="9"/>
        <v>#NUM!</v>
      </c>
    </row>
    <row r="129" spans="1:6" x14ac:dyDescent="0.3">
      <c r="A129" s="50" t="s">
        <v>40</v>
      </c>
      <c r="B129" s="50" t="s">
        <v>41</v>
      </c>
      <c r="C129" s="50" t="s">
        <v>42</v>
      </c>
      <c r="E129" s="50" t="s">
        <v>34</v>
      </c>
      <c r="F129" s="50" t="s">
        <v>26</v>
      </c>
    </row>
    <row r="130" spans="1:6" x14ac:dyDescent="0.3">
      <c r="A130" s="2">
        <v>0</v>
      </c>
      <c r="B130" s="2">
        <v>-1000</v>
      </c>
      <c r="C130" s="2">
        <v>-1000</v>
      </c>
      <c r="E130" s="99">
        <v>42220</v>
      </c>
      <c r="F130" s="18">
        <v>-10000</v>
      </c>
    </row>
    <row r="131" spans="1:6" x14ac:dyDescent="0.3">
      <c r="A131" s="2">
        <v>1</v>
      </c>
      <c r="B131" s="2">
        <v>0</v>
      </c>
      <c r="C131" s="2">
        <v>400</v>
      </c>
      <c r="E131" s="99">
        <v>42231</v>
      </c>
      <c r="F131" s="18">
        <v>4000</v>
      </c>
    </row>
    <row r="132" spans="1:6" x14ac:dyDescent="0.3">
      <c r="A132" s="2">
        <v>2</v>
      </c>
      <c r="B132" s="2">
        <v>200</v>
      </c>
      <c r="C132" s="2">
        <v>400</v>
      </c>
      <c r="E132" s="99">
        <v>42444</v>
      </c>
      <c r="F132" s="18">
        <v>3000</v>
      </c>
    </row>
    <row r="133" spans="1:6" x14ac:dyDescent="0.3">
      <c r="A133" s="2">
        <v>3</v>
      </c>
      <c r="B133" s="2">
        <v>300</v>
      </c>
      <c r="C133" s="2">
        <v>300</v>
      </c>
      <c r="E133" s="99">
        <v>42485</v>
      </c>
      <c r="F133" s="18">
        <v>5000</v>
      </c>
    </row>
    <row r="134" spans="1:6" ht="15" thickBot="1" x14ac:dyDescent="0.35">
      <c r="A134" s="2">
        <v>4</v>
      </c>
      <c r="B134" s="2">
        <v>500</v>
      </c>
      <c r="C134" s="2">
        <v>300</v>
      </c>
      <c r="E134" s="100"/>
    </row>
    <row r="135" spans="1:6" ht="15" thickBot="1" x14ac:dyDescent="0.35">
      <c r="A135" s="36">
        <v>5</v>
      </c>
      <c r="B135" s="36">
        <v>900</v>
      </c>
      <c r="C135" s="36">
        <v>200</v>
      </c>
      <c r="E135" s="52" t="s">
        <v>43</v>
      </c>
      <c r="F135" s="98">
        <f>XIRR(F130:F133,E130:E133)</f>
        <v>0.50548281073570245</v>
      </c>
    </row>
    <row r="136" spans="1:6" ht="15" thickBot="1" x14ac:dyDescent="0.35">
      <c r="A136" s="52" t="s">
        <v>38</v>
      </c>
      <c r="B136" s="92">
        <f>IRR(B130:B135)</f>
        <v>0.17318426166949052</v>
      </c>
      <c r="C136" s="93">
        <f>IRR(C130:C135)</f>
        <v>0.20494783010707418</v>
      </c>
    </row>
    <row r="137" spans="1:6" ht="15" thickBot="1" x14ac:dyDescent="0.35">
      <c r="A137" s="52" t="s">
        <v>35</v>
      </c>
      <c r="B137" s="94">
        <v>815.89</v>
      </c>
      <c r="C137" s="95">
        <v>552.4</v>
      </c>
    </row>
    <row r="140" spans="1:6" x14ac:dyDescent="0.3">
      <c r="A140" s="50" t="s">
        <v>44</v>
      </c>
      <c r="B140" s="22">
        <v>0.1</v>
      </c>
    </row>
    <row r="141" spans="1:6" x14ac:dyDescent="0.3">
      <c r="A141" s="50" t="s">
        <v>45</v>
      </c>
      <c r="B141" s="22">
        <v>0.12</v>
      </c>
    </row>
    <row r="143" spans="1:6" x14ac:dyDescent="0.3">
      <c r="A143" s="50" t="s">
        <v>40</v>
      </c>
      <c r="B143" s="50" t="s">
        <v>26</v>
      </c>
    </row>
    <row r="144" spans="1:6"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52" t="s">
        <v>46</v>
      </c>
      <c r="B148" s="61" t="s">
        <v>35</v>
      </c>
    </row>
    <row r="149" spans="1:2" x14ac:dyDescent="0.3">
      <c r="A149" s="59">
        <v>0.1</v>
      </c>
      <c r="B149" s="96">
        <f>NPV(A149,$B$144:$B$146)</f>
        <v>-0.70323065364387649</v>
      </c>
    </row>
    <row r="150" spans="1:2" x14ac:dyDescent="0.3">
      <c r="A150" s="56">
        <v>0.25</v>
      </c>
      <c r="B150" s="96">
        <f t="shared" ref="B150:B153" si="10">NPV(A150,$B$144:$B$146)</f>
        <v>0</v>
      </c>
    </row>
    <row r="151" spans="1:2" x14ac:dyDescent="0.3">
      <c r="A151" s="56">
        <v>1.1000000000000001</v>
      </c>
      <c r="B151" s="96">
        <f t="shared" si="10"/>
        <v>0.42587193607601764</v>
      </c>
    </row>
    <row r="152" spans="1:2" x14ac:dyDescent="0.3">
      <c r="A152" s="56">
        <v>4</v>
      </c>
      <c r="B152" s="96">
        <f t="shared" si="10"/>
        <v>-2.2204460492503132E-17</v>
      </c>
    </row>
    <row r="153" spans="1:2" ht="15" thickBot="1" x14ac:dyDescent="0.35">
      <c r="A153" s="57">
        <v>5</v>
      </c>
      <c r="B153" s="96">
        <f t="shared" si="10"/>
        <v>-3.5185185185185187E-2</v>
      </c>
    </row>
    <row r="155" spans="1:2" x14ac:dyDescent="0.3">
      <c r="A155" s="50" t="s">
        <v>47</v>
      </c>
      <c r="B155" s="97">
        <f>MIRR(B144:B146,B140,B141)</f>
        <v>6.554621671065064E-2</v>
      </c>
    </row>
  </sheetData>
  <mergeCells count="8">
    <mergeCell ref="A86:F86"/>
    <mergeCell ref="A6:B6"/>
    <mergeCell ref="D6:E6"/>
    <mergeCell ref="A1:E1"/>
    <mergeCell ref="A9:F9"/>
    <mergeCell ref="A42:B42"/>
    <mergeCell ref="B51:C51"/>
    <mergeCell ref="A48:E48"/>
  </mergeCells>
  <conditionalFormatting sqref="B149:B153">
    <cfRule type="cellIs" dxfId="2" priority="2" operator="lessThan">
      <formula>0</formula>
    </cfRule>
  </conditionalFormatting>
  <conditionalFormatting sqref="C103:C113">
    <cfRule type="cellIs" dxfId="1"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D543B-4E62-4E97-9825-C194EF8045C1}">
  <dimension ref="B3:K15"/>
  <sheetViews>
    <sheetView workbookViewId="0">
      <selection activeCell="D26" sqref="D26"/>
    </sheetView>
  </sheetViews>
  <sheetFormatPr defaultRowHeight="14.4" x14ac:dyDescent="0.3"/>
  <cols>
    <col min="2" max="2" width="12.5546875" bestFit="1" customWidth="1"/>
    <col min="11" max="11" width="10.44140625" bestFit="1" customWidth="1"/>
  </cols>
  <sheetData>
    <row r="3" spans="2:11" x14ac:dyDescent="0.3">
      <c r="C3" s="64"/>
    </row>
    <row r="6" spans="2:11" x14ac:dyDescent="0.3">
      <c r="B6" s="65"/>
      <c r="K6" s="64"/>
    </row>
    <row r="8" spans="2:11" x14ac:dyDescent="0.3">
      <c r="B8" s="65"/>
    </row>
    <row r="10" spans="2:11" x14ac:dyDescent="0.3">
      <c r="B10" s="65"/>
      <c r="K10" s="65"/>
    </row>
    <row r="11" spans="2:11" x14ac:dyDescent="0.3">
      <c r="K11" s="65"/>
    </row>
    <row r="12" spans="2:11" x14ac:dyDescent="0.3">
      <c r="B12" s="64"/>
    </row>
    <row r="15" spans="2:11" x14ac:dyDescent="0.3">
      <c r="I15" s="7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Information</vt:lpstr>
      <vt:lpstr>Project Worksheets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sachingunjal26@outlook.com</cp:lastModifiedBy>
  <dcterms:created xsi:type="dcterms:W3CDTF">2023-06-15T04:20:27Z</dcterms:created>
  <dcterms:modified xsi:type="dcterms:W3CDTF">2025-06-03T19:44:37Z</dcterms:modified>
</cp:coreProperties>
</file>