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Sachin excel worksheet\"/>
    </mc:Choice>
  </mc:AlternateContent>
  <xr:revisionPtr revIDLastSave="0" documentId="13_ncr:1_{720CDFA8-DFF9-4E95-B5B3-FBC12BEEC7F8}" xr6:coauthVersionLast="47" xr6:coauthVersionMax="47" xr10:uidLastSave="{00000000-0000-0000-0000-000000000000}"/>
  <bookViews>
    <workbookView xWindow="-120" yWindow="-120" windowWidth="24240" windowHeight="13020" activeTab="6" xr2:uid="{3E43D283-159C-4690-9C4B-92645DD2F949}"/>
  </bookViews>
  <sheets>
    <sheet name="Sample Data " sheetId="1" r:id="rId1"/>
    <sheet name="Modified " sheetId="2" r:id="rId2"/>
    <sheet name="Dublicate vlu " sheetId="4" r:id="rId3"/>
    <sheet name="Data Function" sheetId="6" r:id="rId4"/>
    <sheet name="Raw Data" sheetId="5" r:id="rId5"/>
    <sheet name="Pivot Tables " sheetId="8" r:id="rId6"/>
    <sheet name="Dashboards" sheetId="9" r:id="rId7"/>
  </sheets>
  <definedNames>
    <definedName name="_xlnm._FilterDatabase" localSheetId="3" hidden="1">'Data Function'!$V$32:$Y$33</definedName>
    <definedName name="_xlnm._FilterDatabase" localSheetId="1" hidden="1">'Modified '!$B$3:$S$1003</definedName>
    <definedName name="_xlcn.WorksheetConnection_RawDataB2R10021" hidden="1">'Raw Data'!$B$2:$R$1002</definedName>
    <definedName name="Slicer_Branch">#N/A</definedName>
    <definedName name="Slicer_Customer_type">#N/A</definedName>
    <definedName name="Slicer_Gender">#N/A</definedName>
    <definedName name="Slicer_Payment">#N/A</definedName>
    <definedName name="Slicer_Product_line">#N/A</definedName>
  </definedNames>
  <calcPr calcId="191029"/>
  <pivotCaches>
    <pivotCache cacheId="0" r:id="rId8"/>
    <pivotCache cacheId="1" r:id="rId9"/>
    <pivotCache cacheId="2" r:id="rId10"/>
    <pivotCache cacheId="3" r:id="rId11"/>
    <pivotCache cacheId="4" r:id="rId12"/>
  </pivotCaches>
  <extLst>
    <ext xmlns:x14="http://schemas.microsoft.com/office/spreadsheetml/2009/9/main" uri="{876F7934-8845-4945-9796-88D515C7AA90}">
      <x14:pivotCaches>
        <pivotCache cacheId="5" r:id="rId13"/>
      </x14:pivotCaches>
    </ex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aw Data!$B$2:$R$100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13" i="2" l="1"/>
  <c r="AM15" i="2"/>
  <c r="AI1003" i="2"/>
  <c r="AI1002" i="2"/>
  <c r="AI1001" i="2"/>
  <c r="AI1000" i="2"/>
  <c r="AI999" i="2"/>
  <c r="AI998" i="2"/>
  <c r="AI997" i="2"/>
  <c r="AI996" i="2"/>
  <c r="AI995" i="2"/>
  <c r="AI994" i="2"/>
  <c r="AI993" i="2"/>
  <c r="AI992" i="2"/>
  <c r="AI991" i="2"/>
  <c r="AI990" i="2"/>
  <c r="AI989" i="2"/>
  <c r="AI988" i="2"/>
  <c r="AI987" i="2"/>
  <c r="AI986" i="2"/>
  <c r="AI985" i="2"/>
  <c r="AI984" i="2"/>
  <c r="AI983" i="2"/>
  <c r="AI982" i="2"/>
  <c r="AI981" i="2"/>
  <c r="AI980" i="2"/>
  <c r="AI979" i="2"/>
  <c r="AI978" i="2"/>
  <c r="AI977" i="2"/>
  <c r="AI976" i="2"/>
  <c r="AI975" i="2"/>
  <c r="AI974" i="2"/>
  <c r="AI973" i="2"/>
  <c r="AI972" i="2"/>
  <c r="AI971" i="2"/>
  <c r="AI970" i="2"/>
  <c r="AI969" i="2"/>
  <c r="AI968" i="2"/>
  <c r="AI967" i="2"/>
  <c r="AI966" i="2"/>
  <c r="AI965" i="2"/>
  <c r="AI964" i="2"/>
  <c r="AI963" i="2"/>
  <c r="AI962" i="2"/>
  <c r="AI961" i="2"/>
  <c r="AI960" i="2"/>
  <c r="AI959" i="2"/>
  <c r="AI958" i="2"/>
  <c r="AI957" i="2"/>
  <c r="AI956" i="2"/>
  <c r="AI955" i="2"/>
  <c r="AI954" i="2"/>
  <c r="AI953" i="2"/>
  <c r="AI952" i="2"/>
  <c r="AI951" i="2"/>
  <c r="AI950" i="2"/>
  <c r="AI949" i="2"/>
  <c r="AI948" i="2"/>
  <c r="AI947" i="2"/>
  <c r="AI946" i="2"/>
  <c r="AI945" i="2"/>
  <c r="AI944" i="2"/>
  <c r="AI943" i="2"/>
  <c r="AI942" i="2"/>
  <c r="AI941" i="2"/>
  <c r="AI940" i="2"/>
  <c r="AI939" i="2"/>
  <c r="AI938" i="2"/>
  <c r="AI937" i="2"/>
  <c r="AI936" i="2"/>
  <c r="AI935" i="2"/>
  <c r="AI934" i="2"/>
  <c r="AI933" i="2"/>
  <c r="AI932" i="2"/>
  <c r="AI931" i="2"/>
  <c r="AI930" i="2"/>
  <c r="AI929" i="2"/>
  <c r="AI928" i="2"/>
  <c r="AI927" i="2"/>
  <c r="AI926" i="2"/>
  <c r="AI925" i="2"/>
  <c r="AI924" i="2"/>
  <c r="AI923" i="2"/>
  <c r="AI922" i="2"/>
  <c r="AI921" i="2"/>
  <c r="AI920" i="2"/>
  <c r="AI919" i="2"/>
  <c r="AI918" i="2"/>
  <c r="AI917" i="2"/>
  <c r="AI916" i="2"/>
  <c r="AI915" i="2"/>
  <c r="AI914" i="2"/>
  <c r="AI913" i="2"/>
  <c r="AI912" i="2"/>
  <c r="AI911" i="2"/>
  <c r="AI910" i="2"/>
  <c r="AI909" i="2"/>
  <c r="AI908" i="2"/>
  <c r="AI907" i="2"/>
  <c r="AI906" i="2"/>
  <c r="AI905" i="2"/>
  <c r="AI904" i="2"/>
  <c r="AI903" i="2"/>
  <c r="AI902" i="2"/>
  <c r="AI901" i="2"/>
  <c r="AI900" i="2"/>
  <c r="AI899" i="2"/>
  <c r="AI898" i="2"/>
  <c r="AI897" i="2"/>
  <c r="AI896" i="2"/>
  <c r="AI895" i="2"/>
  <c r="AI894" i="2"/>
  <c r="AI893" i="2"/>
  <c r="AI892" i="2"/>
  <c r="AI891" i="2"/>
  <c r="AI890" i="2"/>
  <c r="AI889" i="2"/>
  <c r="AI888" i="2"/>
  <c r="AI887" i="2"/>
  <c r="AI886" i="2"/>
  <c r="AI885" i="2"/>
  <c r="AI884" i="2"/>
  <c r="AI883" i="2"/>
  <c r="AI882" i="2"/>
  <c r="AI881" i="2"/>
  <c r="AI880" i="2"/>
  <c r="AI879" i="2"/>
  <c r="AI878" i="2"/>
  <c r="AI877" i="2"/>
  <c r="AI876" i="2"/>
  <c r="AI875" i="2"/>
  <c r="AI874" i="2"/>
  <c r="AI873" i="2"/>
  <c r="AI872" i="2"/>
  <c r="AI871" i="2"/>
  <c r="AI870" i="2"/>
  <c r="AI869" i="2"/>
  <c r="AI868" i="2"/>
  <c r="AI867" i="2"/>
  <c r="AI866" i="2"/>
  <c r="AI865" i="2"/>
  <c r="AI864" i="2"/>
  <c r="AI863" i="2"/>
  <c r="AI862" i="2"/>
  <c r="AI861" i="2"/>
  <c r="AI860" i="2"/>
  <c r="AI859" i="2"/>
  <c r="AI858" i="2"/>
  <c r="AI857" i="2"/>
  <c r="AI856" i="2"/>
  <c r="AI855" i="2"/>
  <c r="AI854" i="2"/>
  <c r="AI853" i="2"/>
  <c r="AI852" i="2"/>
  <c r="AI851" i="2"/>
  <c r="AI850" i="2"/>
  <c r="AI849" i="2"/>
  <c r="AI848" i="2"/>
  <c r="AI847" i="2"/>
  <c r="AI846" i="2"/>
  <c r="AI845" i="2"/>
  <c r="AI844" i="2"/>
  <c r="AI843" i="2"/>
  <c r="AI842" i="2"/>
  <c r="AI841" i="2"/>
  <c r="AI840" i="2"/>
  <c r="AI839" i="2"/>
  <c r="AI838" i="2"/>
  <c r="AI837" i="2"/>
  <c r="AI836" i="2"/>
  <c r="AI835" i="2"/>
  <c r="AI834" i="2"/>
  <c r="AI833" i="2"/>
  <c r="AI832" i="2"/>
  <c r="AI831" i="2"/>
  <c r="AI830" i="2"/>
  <c r="AI829" i="2"/>
  <c r="AI828" i="2"/>
  <c r="AI827" i="2"/>
  <c r="AI826" i="2"/>
  <c r="AI825" i="2"/>
  <c r="AI824" i="2"/>
  <c r="AI823" i="2"/>
  <c r="AI822" i="2"/>
  <c r="AI821" i="2"/>
  <c r="AI820" i="2"/>
  <c r="AI819" i="2"/>
  <c r="AI818" i="2"/>
  <c r="AI817" i="2"/>
  <c r="AI816" i="2"/>
  <c r="AI815" i="2"/>
  <c r="AI814" i="2"/>
  <c r="AI813" i="2"/>
  <c r="AI812" i="2"/>
  <c r="AI811" i="2"/>
  <c r="AI810" i="2"/>
  <c r="AI809" i="2"/>
  <c r="AI808" i="2"/>
  <c r="AI807" i="2"/>
  <c r="AI806" i="2"/>
  <c r="AI805" i="2"/>
  <c r="AI804" i="2"/>
  <c r="AI803" i="2"/>
  <c r="AI802" i="2"/>
  <c r="AI801" i="2"/>
  <c r="AI800" i="2"/>
  <c r="AI799" i="2"/>
  <c r="AI798" i="2"/>
  <c r="AI797" i="2"/>
  <c r="AI796" i="2"/>
  <c r="AI795" i="2"/>
  <c r="AI794" i="2"/>
  <c r="AI793" i="2"/>
  <c r="AI792" i="2"/>
  <c r="AI791" i="2"/>
  <c r="AI790" i="2"/>
  <c r="AI789" i="2"/>
  <c r="AI788" i="2"/>
  <c r="AI787" i="2"/>
  <c r="AI786" i="2"/>
  <c r="AI785" i="2"/>
  <c r="AI784" i="2"/>
  <c r="AI783" i="2"/>
  <c r="AI782" i="2"/>
  <c r="AI781" i="2"/>
  <c r="AI780" i="2"/>
  <c r="AI779" i="2"/>
  <c r="AI778" i="2"/>
  <c r="AI777" i="2"/>
  <c r="AI776" i="2"/>
  <c r="AI775" i="2"/>
  <c r="AI774" i="2"/>
  <c r="AI773" i="2"/>
  <c r="AI772" i="2"/>
  <c r="AI771" i="2"/>
  <c r="AI770" i="2"/>
  <c r="AI769" i="2"/>
  <c r="AI768" i="2"/>
  <c r="AI767" i="2"/>
  <c r="AI766" i="2"/>
  <c r="AI765" i="2"/>
  <c r="AI764" i="2"/>
  <c r="AI763" i="2"/>
  <c r="AI762" i="2"/>
  <c r="AI761" i="2"/>
  <c r="AI760" i="2"/>
  <c r="AI759" i="2"/>
  <c r="AI758" i="2"/>
  <c r="AI757" i="2"/>
  <c r="AI756" i="2"/>
  <c r="AI755" i="2"/>
  <c r="AI754" i="2"/>
  <c r="AI753" i="2"/>
  <c r="AI752" i="2"/>
  <c r="AI751" i="2"/>
  <c r="AI750" i="2"/>
  <c r="AI749" i="2"/>
  <c r="AI748" i="2"/>
  <c r="AI747" i="2"/>
  <c r="AI746" i="2"/>
  <c r="AI745" i="2"/>
  <c r="AI744" i="2"/>
  <c r="AI743" i="2"/>
  <c r="AI742" i="2"/>
  <c r="AI741" i="2"/>
  <c r="AI740" i="2"/>
  <c r="AI739" i="2"/>
  <c r="AI738" i="2"/>
  <c r="AI737" i="2"/>
  <c r="AI736" i="2"/>
  <c r="AI735" i="2"/>
  <c r="AI734" i="2"/>
  <c r="AI733" i="2"/>
  <c r="AI732" i="2"/>
  <c r="AI731" i="2"/>
  <c r="AI730" i="2"/>
  <c r="AI729" i="2"/>
  <c r="AI728" i="2"/>
  <c r="AI727" i="2"/>
  <c r="AI726" i="2"/>
  <c r="AI725" i="2"/>
  <c r="AI724" i="2"/>
  <c r="AI723" i="2"/>
  <c r="AI722" i="2"/>
  <c r="AI721" i="2"/>
  <c r="AI720" i="2"/>
  <c r="AI719" i="2"/>
  <c r="AI718" i="2"/>
  <c r="AI717" i="2"/>
  <c r="AI716" i="2"/>
  <c r="AI715" i="2"/>
  <c r="AI714" i="2"/>
  <c r="AI713" i="2"/>
  <c r="AI712" i="2"/>
  <c r="AI711" i="2"/>
  <c r="AI710" i="2"/>
  <c r="AI709" i="2"/>
  <c r="AI708" i="2"/>
  <c r="AI707" i="2"/>
  <c r="AI706" i="2"/>
  <c r="AI705" i="2"/>
  <c r="AI704" i="2"/>
  <c r="AI703" i="2"/>
  <c r="AI702" i="2"/>
  <c r="AI701" i="2"/>
  <c r="AI700" i="2"/>
  <c r="AI699" i="2"/>
  <c r="AI698" i="2"/>
  <c r="AI697" i="2"/>
  <c r="AI696" i="2"/>
  <c r="AI695" i="2"/>
  <c r="AI694" i="2"/>
  <c r="AI693" i="2"/>
  <c r="AI692" i="2"/>
  <c r="AI691" i="2"/>
  <c r="AI690" i="2"/>
  <c r="AI689" i="2"/>
  <c r="AI688" i="2"/>
  <c r="AI687" i="2"/>
  <c r="AI686" i="2"/>
  <c r="AI685" i="2"/>
  <c r="AI684" i="2"/>
  <c r="AI683" i="2"/>
  <c r="AI682" i="2"/>
  <c r="AI681" i="2"/>
  <c r="AI680" i="2"/>
  <c r="AI679" i="2"/>
  <c r="AI678" i="2"/>
  <c r="AI677" i="2"/>
  <c r="AI676" i="2"/>
  <c r="AI675" i="2"/>
  <c r="AI674" i="2"/>
  <c r="AI673" i="2"/>
  <c r="AI672" i="2"/>
  <c r="AI671" i="2"/>
  <c r="AI670" i="2"/>
  <c r="AI669" i="2"/>
  <c r="AI668" i="2"/>
  <c r="AI667" i="2"/>
  <c r="AI666" i="2"/>
  <c r="AI665" i="2"/>
  <c r="AI664" i="2"/>
  <c r="AI663" i="2"/>
  <c r="AI662" i="2"/>
  <c r="AI661" i="2"/>
  <c r="AI660" i="2"/>
  <c r="AI659" i="2"/>
  <c r="AI658" i="2"/>
  <c r="AI657" i="2"/>
  <c r="AI656" i="2"/>
  <c r="AI655" i="2"/>
  <c r="AI654" i="2"/>
  <c r="AI653" i="2"/>
  <c r="AI652" i="2"/>
  <c r="AI651" i="2"/>
  <c r="AI650" i="2"/>
  <c r="AI649" i="2"/>
  <c r="AI648" i="2"/>
  <c r="AI647" i="2"/>
  <c r="AI646" i="2"/>
  <c r="AI645" i="2"/>
  <c r="AI644" i="2"/>
  <c r="AI643" i="2"/>
  <c r="AI642" i="2"/>
  <c r="AI641" i="2"/>
  <c r="AI640" i="2"/>
  <c r="AI639" i="2"/>
  <c r="AI638" i="2"/>
  <c r="AI637" i="2"/>
  <c r="AI636" i="2"/>
  <c r="AI635" i="2"/>
  <c r="AI634" i="2"/>
  <c r="AI633" i="2"/>
  <c r="AI632" i="2"/>
  <c r="AI631" i="2"/>
  <c r="AI630" i="2"/>
  <c r="AI629" i="2"/>
  <c r="AI628" i="2"/>
  <c r="AI627" i="2"/>
  <c r="AI626" i="2"/>
  <c r="AI625" i="2"/>
  <c r="AI624" i="2"/>
  <c r="AI623" i="2"/>
  <c r="AI622" i="2"/>
  <c r="AI621" i="2"/>
  <c r="AI620" i="2"/>
  <c r="AI619" i="2"/>
  <c r="AI618" i="2"/>
  <c r="AI617" i="2"/>
  <c r="AI616" i="2"/>
  <c r="AI615" i="2"/>
  <c r="AI614" i="2"/>
  <c r="AI613" i="2"/>
  <c r="AI612" i="2"/>
  <c r="AI611" i="2"/>
  <c r="AI610" i="2"/>
  <c r="AI609" i="2"/>
  <c r="AI608" i="2"/>
  <c r="AI607" i="2"/>
  <c r="AI606" i="2"/>
  <c r="AI605" i="2"/>
  <c r="AI604" i="2"/>
  <c r="AI603" i="2"/>
  <c r="AI602" i="2"/>
  <c r="AI601" i="2"/>
  <c r="AI600" i="2"/>
  <c r="AI599" i="2"/>
  <c r="AI598" i="2"/>
  <c r="AI597" i="2"/>
  <c r="AI596" i="2"/>
  <c r="AI595" i="2"/>
  <c r="AI594" i="2"/>
  <c r="AI593" i="2"/>
  <c r="AI592" i="2"/>
  <c r="AI591" i="2"/>
  <c r="AI590" i="2"/>
  <c r="AI589" i="2"/>
  <c r="AI588" i="2"/>
  <c r="AI587" i="2"/>
  <c r="AI586" i="2"/>
  <c r="AI585" i="2"/>
  <c r="AI584" i="2"/>
  <c r="AI583" i="2"/>
  <c r="AI582" i="2"/>
  <c r="AI581" i="2"/>
  <c r="AI580" i="2"/>
  <c r="AI579" i="2"/>
  <c r="AI578" i="2"/>
  <c r="AI577" i="2"/>
  <c r="AI576" i="2"/>
  <c r="AI575" i="2"/>
  <c r="AI574" i="2"/>
  <c r="AI573" i="2"/>
  <c r="AI572" i="2"/>
  <c r="AI571" i="2"/>
  <c r="AI570" i="2"/>
  <c r="AI569" i="2"/>
  <c r="AI568" i="2"/>
  <c r="AI567" i="2"/>
  <c r="AI566" i="2"/>
  <c r="AI565" i="2"/>
  <c r="AI564" i="2"/>
  <c r="AI563" i="2"/>
  <c r="AI562" i="2"/>
  <c r="AI561" i="2"/>
  <c r="AI560" i="2"/>
  <c r="AI559" i="2"/>
  <c r="AI558" i="2"/>
  <c r="AI557" i="2"/>
  <c r="AI556" i="2"/>
  <c r="AI555" i="2"/>
  <c r="AI554" i="2"/>
  <c r="AI553" i="2"/>
  <c r="AI552" i="2"/>
  <c r="AI551" i="2"/>
  <c r="AI550" i="2"/>
  <c r="AI549" i="2"/>
  <c r="AI548" i="2"/>
  <c r="AI547" i="2"/>
  <c r="AI546" i="2"/>
  <c r="AI545" i="2"/>
  <c r="AI544" i="2"/>
  <c r="AI543" i="2"/>
  <c r="AI542" i="2"/>
  <c r="AI541" i="2"/>
  <c r="AI540" i="2"/>
  <c r="AI539" i="2"/>
  <c r="AI538" i="2"/>
  <c r="AI537" i="2"/>
  <c r="AI536" i="2"/>
  <c r="AI535" i="2"/>
  <c r="AI534" i="2"/>
  <c r="AI533" i="2"/>
  <c r="AI532" i="2"/>
  <c r="AI531" i="2"/>
  <c r="AI530" i="2"/>
  <c r="AI529" i="2"/>
  <c r="AI528" i="2"/>
  <c r="AI527" i="2"/>
  <c r="AI526" i="2"/>
  <c r="AI525" i="2"/>
  <c r="AI524" i="2"/>
  <c r="AI523" i="2"/>
  <c r="AI522" i="2"/>
  <c r="AI521" i="2"/>
  <c r="AI520" i="2"/>
  <c r="AI519" i="2"/>
  <c r="AI518" i="2"/>
  <c r="AI517" i="2"/>
  <c r="AI516" i="2"/>
  <c r="AI515" i="2"/>
  <c r="AI514" i="2"/>
  <c r="AI513" i="2"/>
  <c r="AI512" i="2"/>
  <c r="AI511" i="2"/>
  <c r="AI510" i="2"/>
  <c r="AI509" i="2"/>
  <c r="AI508" i="2"/>
  <c r="AI507" i="2"/>
  <c r="AI506" i="2"/>
  <c r="AI505" i="2"/>
  <c r="AI504" i="2"/>
  <c r="AI503" i="2"/>
  <c r="AI502" i="2"/>
  <c r="AI501" i="2"/>
  <c r="AI500" i="2"/>
  <c r="AI499" i="2"/>
  <c r="AI498" i="2"/>
  <c r="AI497" i="2"/>
  <c r="AI496" i="2"/>
  <c r="AI495" i="2"/>
  <c r="AI494" i="2"/>
  <c r="AI493" i="2"/>
  <c r="AI492" i="2"/>
  <c r="AI491" i="2"/>
  <c r="AI490" i="2"/>
  <c r="AI489" i="2"/>
  <c r="AI488" i="2"/>
  <c r="AI487" i="2"/>
  <c r="AI486" i="2"/>
  <c r="AI485" i="2"/>
  <c r="AI484" i="2"/>
  <c r="AI483" i="2"/>
  <c r="AI482" i="2"/>
  <c r="AI481" i="2"/>
  <c r="AI480" i="2"/>
  <c r="AI479" i="2"/>
  <c r="AI478" i="2"/>
  <c r="AI477" i="2"/>
  <c r="AI476" i="2"/>
  <c r="AI475" i="2"/>
  <c r="AI474" i="2"/>
  <c r="AI473" i="2"/>
  <c r="AI472" i="2"/>
  <c r="AI471" i="2"/>
  <c r="AI470" i="2"/>
  <c r="AI469" i="2"/>
  <c r="AI468" i="2"/>
  <c r="AI467" i="2"/>
  <c r="AI466" i="2"/>
  <c r="AI465" i="2"/>
  <c r="AI464" i="2"/>
  <c r="AI463" i="2"/>
  <c r="AI462" i="2"/>
  <c r="AI461" i="2"/>
  <c r="AI460" i="2"/>
  <c r="AI459" i="2"/>
  <c r="AI458" i="2"/>
  <c r="AI457" i="2"/>
  <c r="AI456" i="2"/>
  <c r="AI455" i="2"/>
  <c r="AI454" i="2"/>
  <c r="AI453" i="2"/>
  <c r="AI452" i="2"/>
  <c r="AI451" i="2"/>
  <c r="AI450" i="2"/>
  <c r="AI449" i="2"/>
  <c r="AI448" i="2"/>
  <c r="AI447" i="2"/>
  <c r="AI446" i="2"/>
  <c r="AI445" i="2"/>
  <c r="AI444" i="2"/>
  <c r="AI443" i="2"/>
  <c r="AI442" i="2"/>
  <c r="AI441" i="2"/>
  <c r="AI440" i="2"/>
  <c r="AI439" i="2"/>
  <c r="AI438" i="2"/>
  <c r="AI437" i="2"/>
  <c r="AI436" i="2"/>
  <c r="AI435" i="2"/>
  <c r="AI434" i="2"/>
  <c r="AI433" i="2"/>
  <c r="AI432" i="2"/>
  <c r="AI431" i="2"/>
  <c r="AI430" i="2"/>
  <c r="AI429" i="2"/>
  <c r="AI428" i="2"/>
  <c r="AI427" i="2"/>
  <c r="AI426" i="2"/>
  <c r="AI425" i="2"/>
  <c r="AI424" i="2"/>
  <c r="AI423" i="2"/>
  <c r="AI422" i="2"/>
  <c r="AI421" i="2"/>
  <c r="AI420" i="2"/>
  <c r="AI419" i="2"/>
  <c r="AI418" i="2"/>
  <c r="AI417" i="2"/>
  <c r="AI416" i="2"/>
  <c r="AI415" i="2"/>
  <c r="AI414" i="2"/>
  <c r="AI413" i="2"/>
  <c r="AI412" i="2"/>
  <c r="AI411" i="2"/>
  <c r="AI410" i="2"/>
  <c r="AI409" i="2"/>
  <c r="AI408" i="2"/>
  <c r="AI407" i="2"/>
  <c r="AI406" i="2"/>
  <c r="AI405" i="2"/>
  <c r="AI404" i="2"/>
  <c r="AI403" i="2"/>
  <c r="AI402" i="2"/>
  <c r="AI401" i="2"/>
  <c r="AI400" i="2"/>
  <c r="AI399" i="2"/>
  <c r="AI398" i="2"/>
  <c r="AI397" i="2"/>
  <c r="AI396" i="2"/>
  <c r="AI395" i="2"/>
  <c r="AI394" i="2"/>
  <c r="AI393" i="2"/>
  <c r="AI392" i="2"/>
  <c r="AI391" i="2"/>
  <c r="AI390" i="2"/>
  <c r="AI389" i="2"/>
  <c r="AI388" i="2"/>
  <c r="AI387" i="2"/>
  <c r="AI386" i="2"/>
  <c r="AI385" i="2"/>
  <c r="AI384" i="2"/>
  <c r="AI383" i="2"/>
  <c r="AI382" i="2"/>
  <c r="AI381" i="2"/>
  <c r="AI380" i="2"/>
  <c r="AI379" i="2"/>
  <c r="AI378" i="2"/>
  <c r="AI377" i="2"/>
  <c r="AI376" i="2"/>
  <c r="AI375" i="2"/>
  <c r="AI374" i="2"/>
  <c r="AI373" i="2"/>
  <c r="AI372" i="2"/>
  <c r="AI371" i="2"/>
  <c r="AI370" i="2"/>
  <c r="AI369" i="2"/>
  <c r="AI368" i="2"/>
  <c r="AI367" i="2"/>
  <c r="AI366" i="2"/>
  <c r="AI365" i="2"/>
  <c r="AI364" i="2"/>
  <c r="AI363" i="2"/>
  <c r="AI362" i="2"/>
  <c r="AI361" i="2"/>
  <c r="AI360" i="2"/>
  <c r="AI359" i="2"/>
  <c r="AI358" i="2"/>
  <c r="AI357" i="2"/>
  <c r="AI356" i="2"/>
  <c r="AI355" i="2"/>
  <c r="AI354" i="2"/>
  <c r="AI353" i="2"/>
  <c r="AI352" i="2"/>
  <c r="AI351" i="2"/>
  <c r="AI350" i="2"/>
  <c r="AI349" i="2"/>
  <c r="AI348" i="2"/>
  <c r="AI347" i="2"/>
  <c r="AI346" i="2"/>
  <c r="AI345" i="2"/>
  <c r="AI344" i="2"/>
  <c r="AI343" i="2"/>
  <c r="AI342" i="2"/>
  <c r="AI341" i="2"/>
  <c r="AI340" i="2"/>
  <c r="AI339" i="2"/>
  <c r="AI338" i="2"/>
  <c r="AI337" i="2"/>
  <c r="AI336" i="2"/>
  <c r="AI335" i="2"/>
  <c r="AI334" i="2"/>
  <c r="AI333" i="2"/>
  <c r="AI332" i="2"/>
  <c r="AI331" i="2"/>
  <c r="AI330" i="2"/>
  <c r="AI329" i="2"/>
  <c r="AI328" i="2"/>
  <c r="AI327" i="2"/>
  <c r="AI326" i="2"/>
  <c r="AI325" i="2"/>
  <c r="AI324" i="2"/>
  <c r="AI323" i="2"/>
  <c r="AI322" i="2"/>
  <c r="AI321" i="2"/>
  <c r="AI320" i="2"/>
  <c r="AI319" i="2"/>
  <c r="AI318" i="2"/>
  <c r="AI317" i="2"/>
  <c r="AI316" i="2"/>
  <c r="AI315" i="2"/>
  <c r="AI314" i="2"/>
  <c r="AI313" i="2"/>
  <c r="AI312" i="2"/>
  <c r="AI311" i="2"/>
  <c r="AI310" i="2"/>
  <c r="AI309" i="2"/>
  <c r="AI308" i="2"/>
  <c r="AI307" i="2"/>
  <c r="AI306" i="2"/>
  <c r="AI305" i="2"/>
  <c r="AI304" i="2"/>
  <c r="AI303" i="2"/>
  <c r="AI302" i="2"/>
  <c r="AI301" i="2"/>
  <c r="AI300" i="2"/>
  <c r="AI299" i="2"/>
  <c r="AI298" i="2"/>
  <c r="AI297" i="2"/>
  <c r="AI296" i="2"/>
  <c r="AI295" i="2"/>
  <c r="AI294" i="2"/>
  <c r="AI293" i="2"/>
  <c r="AI292" i="2"/>
  <c r="AI291" i="2"/>
  <c r="AI290" i="2"/>
  <c r="AI289" i="2"/>
  <c r="AI288" i="2"/>
  <c r="AI287" i="2"/>
  <c r="AI286" i="2"/>
  <c r="AI285" i="2"/>
  <c r="AI284" i="2"/>
  <c r="AI283" i="2"/>
  <c r="AI282" i="2"/>
  <c r="AI281" i="2"/>
  <c r="AI280" i="2"/>
  <c r="AI279" i="2"/>
  <c r="AI278" i="2"/>
  <c r="AI277" i="2"/>
  <c r="AI276" i="2"/>
  <c r="AI275" i="2"/>
  <c r="AI274" i="2"/>
  <c r="AI273" i="2"/>
  <c r="AI272" i="2"/>
  <c r="AI271" i="2"/>
  <c r="AI270" i="2"/>
  <c r="AI269" i="2"/>
  <c r="AI268" i="2"/>
  <c r="AI267" i="2"/>
  <c r="AI266" i="2"/>
  <c r="AI265" i="2"/>
  <c r="AI264" i="2"/>
  <c r="AI263" i="2"/>
  <c r="AI262" i="2"/>
  <c r="AI261" i="2"/>
  <c r="AI260" i="2"/>
  <c r="AI259" i="2"/>
  <c r="AI258" i="2"/>
  <c r="AI257" i="2"/>
  <c r="AI256" i="2"/>
  <c r="AI255" i="2"/>
  <c r="AI254" i="2"/>
  <c r="AI253" i="2"/>
  <c r="AI252" i="2"/>
  <c r="AI251" i="2"/>
  <c r="AI250" i="2"/>
  <c r="AI249" i="2"/>
  <c r="AI248" i="2"/>
  <c r="AI247" i="2"/>
  <c r="AI246" i="2"/>
  <c r="AI245" i="2"/>
  <c r="AI244" i="2"/>
  <c r="AI243" i="2"/>
  <c r="AI242" i="2"/>
  <c r="AI241" i="2"/>
  <c r="AI240" i="2"/>
  <c r="AI239" i="2"/>
  <c r="AI238" i="2"/>
  <c r="AI237" i="2"/>
  <c r="AI236" i="2"/>
  <c r="AI235" i="2"/>
  <c r="AI234" i="2"/>
  <c r="AI233" i="2"/>
  <c r="AI232" i="2"/>
  <c r="AI231" i="2"/>
  <c r="AI230" i="2"/>
  <c r="AI229" i="2"/>
  <c r="AI228" i="2"/>
  <c r="AI227" i="2"/>
  <c r="AI226" i="2"/>
  <c r="AI225" i="2"/>
  <c r="AI224" i="2"/>
  <c r="AI223" i="2"/>
  <c r="AI222" i="2"/>
  <c r="AI221" i="2"/>
  <c r="AI220" i="2"/>
  <c r="AI219" i="2"/>
  <c r="AI218" i="2"/>
  <c r="AI217" i="2"/>
  <c r="AI216" i="2"/>
  <c r="AI215" i="2"/>
  <c r="AI214" i="2"/>
  <c r="AI213" i="2"/>
  <c r="AI212" i="2"/>
  <c r="AI211" i="2"/>
  <c r="AI210" i="2"/>
  <c r="AI209" i="2"/>
  <c r="AI208" i="2"/>
  <c r="AI207" i="2"/>
  <c r="AI206" i="2"/>
  <c r="AI205" i="2"/>
  <c r="AI204" i="2"/>
  <c r="AI203" i="2"/>
  <c r="AI202" i="2"/>
  <c r="AI201" i="2"/>
  <c r="AI200" i="2"/>
  <c r="AI199" i="2"/>
  <c r="AI198" i="2"/>
  <c r="AI197" i="2"/>
  <c r="AI196" i="2"/>
  <c r="AI195" i="2"/>
  <c r="AI194" i="2"/>
  <c r="AI193" i="2"/>
  <c r="AI192" i="2"/>
  <c r="AI191" i="2"/>
  <c r="AI190" i="2"/>
  <c r="AI189" i="2"/>
  <c r="AI188" i="2"/>
  <c r="AI187" i="2"/>
  <c r="AI186" i="2"/>
  <c r="AI185" i="2"/>
  <c r="AI184" i="2"/>
  <c r="AI183" i="2"/>
  <c r="AI182" i="2"/>
  <c r="AI181" i="2"/>
  <c r="AI180" i="2"/>
  <c r="AI179" i="2"/>
  <c r="AI178" i="2"/>
  <c r="AI177" i="2"/>
  <c r="AI176" i="2"/>
  <c r="AI175" i="2"/>
  <c r="AI174" i="2"/>
  <c r="AI173" i="2"/>
  <c r="AI172" i="2"/>
  <c r="AI171" i="2"/>
  <c r="AI170" i="2"/>
  <c r="AI169" i="2"/>
  <c r="AI168" i="2"/>
  <c r="AI167" i="2"/>
  <c r="AI166" i="2"/>
  <c r="AI165" i="2"/>
  <c r="AI164" i="2"/>
  <c r="AI163" i="2"/>
  <c r="AI162" i="2"/>
  <c r="AI161" i="2"/>
  <c r="AI160" i="2"/>
  <c r="AI159" i="2"/>
  <c r="AI158" i="2"/>
  <c r="AI157" i="2"/>
  <c r="AI156" i="2"/>
  <c r="AI155" i="2"/>
  <c r="AI154" i="2"/>
  <c r="AI153" i="2"/>
  <c r="AI152" i="2"/>
  <c r="AI151" i="2"/>
  <c r="AI150" i="2"/>
  <c r="AI149" i="2"/>
  <c r="AI148" i="2"/>
  <c r="AI147" i="2"/>
  <c r="AI146" i="2"/>
  <c r="AI145" i="2"/>
  <c r="AI144" i="2"/>
  <c r="AI143" i="2"/>
  <c r="AI142" i="2"/>
  <c r="AI141" i="2"/>
  <c r="AI140" i="2"/>
  <c r="AI139" i="2"/>
  <c r="AI138" i="2"/>
  <c r="AI137" i="2"/>
  <c r="AI136" i="2"/>
  <c r="AI135" i="2"/>
  <c r="AI134" i="2"/>
  <c r="AI133" i="2"/>
  <c r="AI132" i="2"/>
  <c r="AI131" i="2"/>
  <c r="AI130" i="2"/>
  <c r="AI129" i="2"/>
  <c r="AI128" i="2"/>
  <c r="AI127" i="2"/>
  <c r="AI126" i="2"/>
  <c r="AI125" i="2"/>
  <c r="AI124" i="2"/>
  <c r="AI123" i="2"/>
  <c r="AI122" i="2"/>
  <c r="AI121" i="2"/>
  <c r="AI120" i="2"/>
  <c r="AI119" i="2"/>
  <c r="AI118" i="2"/>
  <c r="AI117" i="2"/>
  <c r="AI116" i="2"/>
  <c r="AI115" i="2"/>
  <c r="AI114" i="2"/>
  <c r="AI113" i="2"/>
  <c r="AI112" i="2"/>
  <c r="AI111" i="2"/>
  <c r="AI110" i="2"/>
  <c r="AI109" i="2"/>
  <c r="AI108" i="2"/>
  <c r="AI107" i="2"/>
  <c r="AI106" i="2"/>
  <c r="AI105" i="2"/>
  <c r="AI104" i="2"/>
  <c r="AI103" i="2"/>
  <c r="AI102" i="2"/>
  <c r="AI101" i="2"/>
  <c r="AI100" i="2"/>
  <c r="AI99" i="2"/>
  <c r="AI98" i="2"/>
  <c r="AI97" i="2"/>
  <c r="AI96" i="2"/>
  <c r="AI95" i="2"/>
  <c r="AI94" i="2"/>
  <c r="AI93" i="2"/>
  <c r="AI92" i="2"/>
  <c r="AI91" i="2"/>
  <c r="AI90" i="2"/>
  <c r="AI89" i="2"/>
  <c r="AI88" i="2"/>
  <c r="AI87" i="2"/>
  <c r="AI86" i="2"/>
  <c r="AI85" i="2"/>
  <c r="AI84" i="2"/>
  <c r="AI83" i="2"/>
  <c r="AI82" i="2"/>
  <c r="AI81" i="2"/>
  <c r="AI80" i="2"/>
  <c r="AI79" i="2"/>
  <c r="AI78" i="2"/>
  <c r="AI77" i="2"/>
  <c r="AI76" i="2"/>
  <c r="AI75" i="2"/>
  <c r="AI74" i="2"/>
  <c r="AI73" i="2"/>
  <c r="AI72" i="2"/>
  <c r="AI71" i="2"/>
  <c r="AI70" i="2"/>
  <c r="AI69" i="2"/>
  <c r="AI68" i="2"/>
  <c r="AI67" i="2"/>
  <c r="AI66" i="2"/>
  <c r="AI65" i="2"/>
  <c r="AI64" i="2"/>
  <c r="AI63" i="2"/>
  <c r="AI62" i="2"/>
  <c r="AI61" i="2"/>
  <c r="AI60" i="2"/>
  <c r="AI59" i="2"/>
  <c r="AI58" i="2"/>
  <c r="AI57" i="2"/>
  <c r="AI56" i="2"/>
  <c r="AI55" i="2"/>
  <c r="AI54" i="2"/>
  <c r="AI53" i="2"/>
  <c r="AI52" i="2"/>
  <c r="AI51" i="2"/>
  <c r="AI50" i="2"/>
  <c r="AI49" i="2"/>
  <c r="AI48" i="2"/>
  <c r="AI47" i="2"/>
  <c r="AI46" i="2"/>
  <c r="AI45" i="2"/>
  <c r="AI44" i="2"/>
  <c r="AI43" i="2"/>
  <c r="AI42" i="2"/>
  <c r="AI41" i="2"/>
  <c r="AI40" i="2"/>
  <c r="AI39" i="2"/>
  <c r="AI38" i="2"/>
  <c r="AI36" i="2"/>
  <c r="AI37" i="2"/>
  <c r="AH923" i="2"/>
  <c r="AH891" i="2"/>
  <c r="AH795" i="2"/>
  <c r="AH763" i="2"/>
  <c r="AH667" i="2"/>
  <c r="AH635" i="2"/>
  <c r="AH539" i="2"/>
  <c r="AH507" i="2"/>
  <c r="AH411" i="2"/>
  <c r="AH379" i="2"/>
  <c r="AH90" i="2"/>
  <c r="AH42" i="2"/>
  <c r="AG1003" i="2"/>
  <c r="AH1003" i="2" s="1"/>
  <c r="AG1002" i="2"/>
  <c r="AH1002" i="2" s="1"/>
  <c r="AG1001" i="2"/>
  <c r="AH1001" i="2" s="1"/>
  <c r="AG1000" i="2"/>
  <c r="AH1000" i="2" s="1"/>
  <c r="AG999" i="2"/>
  <c r="AH999" i="2" s="1"/>
  <c r="AG998" i="2"/>
  <c r="AH998" i="2" s="1"/>
  <c r="AG997" i="2"/>
  <c r="AH997" i="2" s="1"/>
  <c r="AG996" i="2"/>
  <c r="AH996" i="2" s="1"/>
  <c r="AG995" i="2"/>
  <c r="AH995" i="2" s="1"/>
  <c r="AG994" i="2"/>
  <c r="AH994" i="2" s="1"/>
  <c r="AG993" i="2"/>
  <c r="AH993" i="2" s="1"/>
  <c r="AG992" i="2"/>
  <c r="AH992" i="2" s="1"/>
  <c r="AG991" i="2"/>
  <c r="AH991" i="2" s="1"/>
  <c r="AG990" i="2"/>
  <c r="AH990" i="2" s="1"/>
  <c r="AG989" i="2"/>
  <c r="AH989" i="2" s="1"/>
  <c r="AG988" i="2"/>
  <c r="AH988" i="2" s="1"/>
  <c r="AG987" i="2"/>
  <c r="AH987" i="2" s="1"/>
  <c r="AG986" i="2"/>
  <c r="AH986" i="2" s="1"/>
  <c r="AG985" i="2"/>
  <c r="AH985" i="2" s="1"/>
  <c r="AG984" i="2"/>
  <c r="AH984" i="2" s="1"/>
  <c r="AG983" i="2"/>
  <c r="AH983" i="2" s="1"/>
  <c r="AG982" i="2"/>
  <c r="AH982" i="2" s="1"/>
  <c r="AG981" i="2"/>
  <c r="AH981" i="2" s="1"/>
  <c r="AG980" i="2"/>
  <c r="AH980" i="2" s="1"/>
  <c r="AG979" i="2"/>
  <c r="AH979" i="2" s="1"/>
  <c r="AG978" i="2"/>
  <c r="AH978" i="2" s="1"/>
  <c r="AG977" i="2"/>
  <c r="AH977" i="2" s="1"/>
  <c r="AG976" i="2"/>
  <c r="AH976" i="2" s="1"/>
  <c r="AG975" i="2"/>
  <c r="AH975" i="2" s="1"/>
  <c r="AG974" i="2"/>
  <c r="AH974" i="2" s="1"/>
  <c r="AG973" i="2"/>
  <c r="AH973" i="2" s="1"/>
  <c r="AG972" i="2"/>
  <c r="AH972" i="2" s="1"/>
  <c r="AG971" i="2"/>
  <c r="AH971" i="2" s="1"/>
  <c r="AG970" i="2"/>
  <c r="AH970" i="2" s="1"/>
  <c r="AG969" i="2"/>
  <c r="AH969" i="2" s="1"/>
  <c r="AG968" i="2"/>
  <c r="AH968" i="2" s="1"/>
  <c r="AG967" i="2"/>
  <c r="AH967" i="2" s="1"/>
  <c r="AG966" i="2"/>
  <c r="AH966" i="2" s="1"/>
  <c r="AG965" i="2"/>
  <c r="AH965" i="2" s="1"/>
  <c r="AG964" i="2"/>
  <c r="AH964" i="2" s="1"/>
  <c r="AG963" i="2"/>
  <c r="AH963" i="2" s="1"/>
  <c r="AG962" i="2"/>
  <c r="AH962" i="2" s="1"/>
  <c r="AG961" i="2"/>
  <c r="AH961" i="2" s="1"/>
  <c r="AG960" i="2"/>
  <c r="AH960" i="2" s="1"/>
  <c r="AG959" i="2"/>
  <c r="AH959" i="2" s="1"/>
  <c r="AG958" i="2"/>
  <c r="AH958" i="2" s="1"/>
  <c r="AG957" i="2"/>
  <c r="AH957" i="2" s="1"/>
  <c r="AG956" i="2"/>
  <c r="AH956" i="2" s="1"/>
  <c r="AG955" i="2"/>
  <c r="AH955" i="2" s="1"/>
  <c r="AG954" i="2"/>
  <c r="AH954" i="2" s="1"/>
  <c r="AG953" i="2"/>
  <c r="AH953" i="2" s="1"/>
  <c r="AG952" i="2"/>
  <c r="AH952" i="2" s="1"/>
  <c r="AG951" i="2"/>
  <c r="AH951" i="2" s="1"/>
  <c r="AG950" i="2"/>
  <c r="AH950" i="2" s="1"/>
  <c r="AG949" i="2"/>
  <c r="AH949" i="2" s="1"/>
  <c r="AG948" i="2"/>
  <c r="AH948" i="2" s="1"/>
  <c r="AG947" i="2"/>
  <c r="AH947" i="2" s="1"/>
  <c r="AG946" i="2"/>
  <c r="AH946" i="2" s="1"/>
  <c r="AG945" i="2"/>
  <c r="AH945" i="2" s="1"/>
  <c r="AG944" i="2"/>
  <c r="AH944" i="2" s="1"/>
  <c r="AG943" i="2"/>
  <c r="AH943" i="2" s="1"/>
  <c r="AG942" i="2"/>
  <c r="AH942" i="2" s="1"/>
  <c r="AG941" i="2"/>
  <c r="AH941" i="2" s="1"/>
  <c r="AG940" i="2"/>
  <c r="AH940" i="2" s="1"/>
  <c r="AG939" i="2"/>
  <c r="AH939" i="2" s="1"/>
  <c r="AG938" i="2"/>
  <c r="AH938" i="2" s="1"/>
  <c r="AG937" i="2"/>
  <c r="AH937" i="2" s="1"/>
  <c r="AG936" i="2"/>
  <c r="AH936" i="2" s="1"/>
  <c r="AG935" i="2"/>
  <c r="AH935" i="2" s="1"/>
  <c r="AG934" i="2"/>
  <c r="AH934" i="2" s="1"/>
  <c r="AG933" i="2"/>
  <c r="AH933" i="2" s="1"/>
  <c r="AG932" i="2"/>
  <c r="AH932" i="2" s="1"/>
  <c r="AG931" i="2"/>
  <c r="AH931" i="2" s="1"/>
  <c r="AG930" i="2"/>
  <c r="AH930" i="2" s="1"/>
  <c r="AG929" i="2"/>
  <c r="AH929" i="2" s="1"/>
  <c r="AG928" i="2"/>
  <c r="AH928" i="2" s="1"/>
  <c r="AG927" i="2"/>
  <c r="AH927" i="2" s="1"/>
  <c r="AG926" i="2"/>
  <c r="AH926" i="2" s="1"/>
  <c r="AG925" i="2"/>
  <c r="AH925" i="2" s="1"/>
  <c r="AG924" i="2"/>
  <c r="AH924" i="2" s="1"/>
  <c r="AG923" i="2"/>
  <c r="AG922" i="2"/>
  <c r="AH922" i="2" s="1"/>
  <c r="AG921" i="2"/>
  <c r="AH921" i="2" s="1"/>
  <c r="AG920" i="2"/>
  <c r="AH920" i="2" s="1"/>
  <c r="AG919" i="2"/>
  <c r="AH919" i="2" s="1"/>
  <c r="AG918" i="2"/>
  <c r="AH918" i="2" s="1"/>
  <c r="AG917" i="2"/>
  <c r="AH917" i="2" s="1"/>
  <c r="AG916" i="2"/>
  <c r="AH916" i="2" s="1"/>
  <c r="AG915" i="2"/>
  <c r="AH915" i="2" s="1"/>
  <c r="AG914" i="2"/>
  <c r="AH914" i="2" s="1"/>
  <c r="AG913" i="2"/>
  <c r="AH913" i="2" s="1"/>
  <c r="AG912" i="2"/>
  <c r="AH912" i="2" s="1"/>
  <c r="AG911" i="2"/>
  <c r="AH911" i="2" s="1"/>
  <c r="AG910" i="2"/>
  <c r="AH910" i="2" s="1"/>
  <c r="AG909" i="2"/>
  <c r="AH909" i="2" s="1"/>
  <c r="AG908" i="2"/>
  <c r="AH908" i="2" s="1"/>
  <c r="AG907" i="2"/>
  <c r="AH907" i="2" s="1"/>
  <c r="AG906" i="2"/>
  <c r="AH906" i="2" s="1"/>
  <c r="AG905" i="2"/>
  <c r="AH905" i="2" s="1"/>
  <c r="AG904" i="2"/>
  <c r="AH904" i="2" s="1"/>
  <c r="AG903" i="2"/>
  <c r="AH903" i="2" s="1"/>
  <c r="AG902" i="2"/>
  <c r="AH902" i="2" s="1"/>
  <c r="AG901" i="2"/>
  <c r="AH901" i="2" s="1"/>
  <c r="AG900" i="2"/>
  <c r="AH900" i="2" s="1"/>
  <c r="AG899" i="2"/>
  <c r="AH899" i="2" s="1"/>
  <c r="AG898" i="2"/>
  <c r="AH898" i="2" s="1"/>
  <c r="AG897" i="2"/>
  <c r="AH897" i="2" s="1"/>
  <c r="AG896" i="2"/>
  <c r="AH896" i="2" s="1"/>
  <c r="AG895" i="2"/>
  <c r="AH895" i="2" s="1"/>
  <c r="AG894" i="2"/>
  <c r="AH894" i="2" s="1"/>
  <c r="AG893" i="2"/>
  <c r="AH893" i="2" s="1"/>
  <c r="AG892" i="2"/>
  <c r="AH892" i="2" s="1"/>
  <c r="AG891" i="2"/>
  <c r="AG890" i="2"/>
  <c r="AH890" i="2" s="1"/>
  <c r="AG889" i="2"/>
  <c r="AH889" i="2" s="1"/>
  <c r="AG888" i="2"/>
  <c r="AH888" i="2" s="1"/>
  <c r="AG887" i="2"/>
  <c r="AH887" i="2" s="1"/>
  <c r="AG886" i="2"/>
  <c r="AH886" i="2" s="1"/>
  <c r="AG885" i="2"/>
  <c r="AH885" i="2" s="1"/>
  <c r="AG884" i="2"/>
  <c r="AH884" i="2" s="1"/>
  <c r="AG883" i="2"/>
  <c r="AH883" i="2" s="1"/>
  <c r="AG882" i="2"/>
  <c r="AH882" i="2" s="1"/>
  <c r="AG881" i="2"/>
  <c r="AH881" i="2" s="1"/>
  <c r="AG880" i="2"/>
  <c r="AH880" i="2" s="1"/>
  <c r="AG879" i="2"/>
  <c r="AH879" i="2" s="1"/>
  <c r="AG878" i="2"/>
  <c r="AH878" i="2" s="1"/>
  <c r="AG877" i="2"/>
  <c r="AH877" i="2" s="1"/>
  <c r="AG876" i="2"/>
  <c r="AH876" i="2" s="1"/>
  <c r="AG875" i="2"/>
  <c r="AH875" i="2" s="1"/>
  <c r="AG874" i="2"/>
  <c r="AH874" i="2" s="1"/>
  <c r="AG873" i="2"/>
  <c r="AH873" i="2" s="1"/>
  <c r="AG872" i="2"/>
  <c r="AH872" i="2" s="1"/>
  <c r="AG871" i="2"/>
  <c r="AH871" i="2" s="1"/>
  <c r="AG870" i="2"/>
  <c r="AH870" i="2" s="1"/>
  <c r="AG869" i="2"/>
  <c r="AH869" i="2" s="1"/>
  <c r="AG868" i="2"/>
  <c r="AH868" i="2" s="1"/>
  <c r="AG867" i="2"/>
  <c r="AH867" i="2" s="1"/>
  <c r="AG866" i="2"/>
  <c r="AH866" i="2" s="1"/>
  <c r="AG865" i="2"/>
  <c r="AH865" i="2" s="1"/>
  <c r="AG864" i="2"/>
  <c r="AH864" i="2" s="1"/>
  <c r="AG863" i="2"/>
  <c r="AH863" i="2" s="1"/>
  <c r="AG862" i="2"/>
  <c r="AH862" i="2" s="1"/>
  <c r="AG861" i="2"/>
  <c r="AH861" i="2" s="1"/>
  <c r="AG860" i="2"/>
  <c r="AH860" i="2" s="1"/>
  <c r="AG859" i="2"/>
  <c r="AH859" i="2" s="1"/>
  <c r="AG858" i="2"/>
  <c r="AH858" i="2" s="1"/>
  <c r="AG857" i="2"/>
  <c r="AH857" i="2" s="1"/>
  <c r="AG856" i="2"/>
  <c r="AH856" i="2" s="1"/>
  <c r="AG855" i="2"/>
  <c r="AH855" i="2" s="1"/>
  <c r="AG854" i="2"/>
  <c r="AH854" i="2" s="1"/>
  <c r="AG853" i="2"/>
  <c r="AH853" i="2" s="1"/>
  <c r="AG852" i="2"/>
  <c r="AH852" i="2" s="1"/>
  <c r="AG851" i="2"/>
  <c r="AH851" i="2" s="1"/>
  <c r="AG850" i="2"/>
  <c r="AH850" i="2" s="1"/>
  <c r="AG849" i="2"/>
  <c r="AH849" i="2" s="1"/>
  <c r="AG848" i="2"/>
  <c r="AH848" i="2" s="1"/>
  <c r="AG847" i="2"/>
  <c r="AH847" i="2" s="1"/>
  <c r="AG846" i="2"/>
  <c r="AH846" i="2" s="1"/>
  <c r="AG845" i="2"/>
  <c r="AH845" i="2" s="1"/>
  <c r="AG844" i="2"/>
  <c r="AH844" i="2" s="1"/>
  <c r="AG843" i="2"/>
  <c r="AH843" i="2" s="1"/>
  <c r="AG842" i="2"/>
  <c r="AH842" i="2" s="1"/>
  <c r="AG841" i="2"/>
  <c r="AH841" i="2" s="1"/>
  <c r="AG840" i="2"/>
  <c r="AH840" i="2" s="1"/>
  <c r="AG839" i="2"/>
  <c r="AH839" i="2" s="1"/>
  <c r="AG838" i="2"/>
  <c r="AH838" i="2" s="1"/>
  <c r="AG837" i="2"/>
  <c r="AH837" i="2" s="1"/>
  <c r="AG836" i="2"/>
  <c r="AH836" i="2" s="1"/>
  <c r="AG835" i="2"/>
  <c r="AH835" i="2" s="1"/>
  <c r="AG834" i="2"/>
  <c r="AH834" i="2" s="1"/>
  <c r="AG833" i="2"/>
  <c r="AH833" i="2" s="1"/>
  <c r="AG832" i="2"/>
  <c r="AH832" i="2" s="1"/>
  <c r="AG831" i="2"/>
  <c r="AH831" i="2" s="1"/>
  <c r="AG830" i="2"/>
  <c r="AH830" i="2" s="1"/>
  <c r="AG829" i="2"/>
  <c r="AH829" i="2" s="1"/>
  <c r="AG828" i="2"/>
  <c r="AH828" i="2" s="1"/>
  <c r="AG827" i="2"/>
  <c r="AH827" i="2" s="1"/>
  <c r="AG826" i="2"/>
  <c r="AH826" i="2" s="1"/>
  <c r="AG825" i="2"/>
  <c r="AH825" i="2" s="1"/>
  <c r="AG824" i="2"/>
  <c r="AH824" i="2" s="1"/>
  <c r="AG823" i="2"/>
  <c r="AH823" i="2" s="1"/>
  <c r="AG822" i="2"/>
  <c r="AH822" i="2" s="1"/>
  <c r="AG821" i="2"/>
  <c r="AH821" i="2" s="1"/>
  <c r="AG820" i="2"/>
  <c r="AH820" i="2" s="1"/>
  <c r="AG819" i="2"/>
  <c r="AH819" i="2" s="1"/>
  <c r="AG818" i="2"/>
  <c r="AH818" i="2" s="1"/>
  <c r="AG817" i="2"/>
  <c r="AH817" i="2" s="1"/>
  <c r="AG816" i="2"/>
  <c r="AH816" i="2" s="1"/>
  <c r="AG815" i="2"/>
  <c r="AH815" i="2" s="1"/>
  <c r="AG814" i="2"/>
  <c r="AH814" i="2" s="1"/>
  <c r="AG813" i="2"/>
  <c r="AH813" i="2" s="1"/>
  <c r="AG812" i="2"/>
  <c r="AH812" i="2" s="1"/>
  <c r="AG811" i="2"/>
  <c r="AH811" i="2" s="1"/>
  <c r="AG810" i="2"/>
  <c r="AH810" i="2" s="1"/>
  <c r="AG809" i="2"/>
  <c r="AH809" i="2" s="1"/>
  <c r="AG808" i="2"/>
  <c r="AH808" i="2" s="1"/>
  <c r="AG807" i="2"/>
  <c r="AH807" i="2" s="1"/>
  <c r="AG806" i="2"/>
  <c r="AH806" i="2" s="1"/>
  <c r="AG805" i="2"/>
  <c r="AH805" i="2" s="1"/>
  <c r="AG804" i="2"/>
  <c r="AH804" i="2" s="1"/>
  <c r="AG803" i="2"/>
  <c r="AH803" i="2" s="1"/>
  <c r="AG802" i="2"/>
  <c r="AH802" i="2" s="1"/>
  <c r="AG801" i="2"/>
  <c r="AH801" i="2" s="1"/>
  <c r="AG800" i="2"/>
  <c r="AH800" i="2" s="1"/>
  <c r="AG799" i="2"/>
  <c r="AH799" i="2" s="1"/>
  <c r="AG798" i="2"/>
  <c r="AH798" i="2" s="1"/>
  <c r="AG797" i="2"/>
  <c r="AH797" i="2" s="1"/>
  <c r="AG796" i="2"/>
  <c r="AH796" i="2" s="1"/>
  <c r="AG795" i="2"/>
  <c r="AG794" i="2"/>
  <c r="AH794" i="2" s="1"/>
  <c r="AG793" i="2"/>
  <c r="AH793" i="2" s="1"/>
  <c r="AG792" i="2"/>
  <c r="AH792" i="2" s="1"/>
  <c r="AG791" i="2"/>
  <c r="AH791" i="2" s="1"/>
  <c r="AG790" i="2"/>
  <c r="AH790" i="2" s="1"/>
  <c r="AG789" i="2"/>
  <c r="AH789" i="2" s="1"/>
  <c r="AG788" i="2"/>
  <c r="AH788" i="2" s="1"/>
  <c r="AG787" i="2"/>
  <c r="AH787" i="2" s="1"/>
  <c r="AG786" i="2"/>
  <c r="AH786" i="2" s="1"/>
  <c r="AG785" i="2"/>
  <c r="AH785" i="2" s="1"/>
  <c r="AG784" i="2"/>
  <c r="AH784" i="2" s="1"/>
  <c r="AG783" i="2"/>
  <c r="AH783" i="2" s="1"/>
  <c r="AG782" i="2"/>
  <c r="AH782" i="2" s="1"/>
  <c r="AG781" i="2"/>
  <c r="AH781" i="2" s="1"/>
  <c r="AG780" i="2"/>
  <c r="AH780" i="2" s="1"/>
  <c r="AG779" i="2"/>
  <c r="AH779" i="2" s="1"/>
  <c r="AG778" i="2"/>
  <c r="AH778" i="2" s="1"/>
  <c r="AG777" i="2"/>
  <c r="AH777" i="2" s="1"/>
  <c r="AG776" i="2"/>
  <c r="AH776" i="2" s="1"/>
  <c r="AG775" i="2"/>
  <c r="AH775" i="2" s="1"/>
  <c r="AG774" i="2"/>
  <c r="AH774" i="2" s="1"/>
  <c r="AG773" i="2"/>
  <c r="AH773" i="2" s="1"/>
  <c r="AG772" i="2"/>
  <c r="AH772" i="2" s="1"/>
  <c r="AG771" i="2"/>
  <c r="AH771" i="2" s="1"/>
  <c r="AG770" i="2"/>
  <c r="AH770" i="2" s="1"/>
  <c r="AG769" i="2"/>
  <c r="AH769" i="2" s="1"/>
  <c r="AG768" i="2"/>
  <c r="AH768" i="2" s="1"/>
  <c r="AG767" i="2"/>
  <c r="AH767" i="2" s="1"/>
  <c r="AG766" i="2"/>
  <c r="AH766" i="2" s="1"/>
  <c r="AG765" i="2"/>
  <c r="AH765" i="2" s="1"/>
  <c r="AG764" i="2"/>
  <c r="AH764" i="2" s="1"/>
  <c r="AG763" i="2"/>
  <c r="AG762" i="2"/>
  <c r="AH762" i="2" s="1"/>
  <c r="AG761" i="2"/>
  <c r="AH761" i="2" s="1"/>
  <c r="AG760" i="2"/>
  <c r="AH760" i="2" s="1"/>
  <c r="AG759" i="2"/>
  <c r="AH759" i="2" s="1"/>
  <c r="AG758" i="2"/>
  <c r="AH758" i="2" s="1"/>
  <c r="AG757" i="2"/>
  <c r="AH757" i="2" s="1"/>
  <c r="AG756" i="2"/>
  <c r="AH756" i="2" s="1"/>
  <c r="AG755" i="2"/>
  <c r="AH755" i="2" s="1"/>
  <c r="AG754" i="2"/>
  <c r="AH754" i="2" s="1"/>
  <c r="AG753" i="2"/>
  <c r="AH753" i="2" s="1"/>
  <c r="AG752" i="2"/>
  <c r="AH752" i="2" s="1"/>
  <c r="AG751" i="2"/>
  <c r="AH751" i="2" s="1"/>
  <c r="AG750" i="2"/>
  <c r="AH750" i="2" s="1"/>
  <c r="AG749" i="2"/>
  <c r="AH749" i="2" s="1"/>
  <c r="AG748" i="2"/>
  <c r="AH748" i="2" s="1"/>
  <c r="AG747" i="2"/>
  <c r="AH747" i="2" s="1"/>
  <c r="AG746" i="2"/>
  <c r="AH746" i="2" s="1"/>
  <c r="AG745" i="2"/>
  <c r="AH745" i="2" s="1"/>
  <c r="AG744" i="2"/>
  <c r="AH744" i="2" s="1"/>
  <c r="AG743" i="2"/>
  <c r="AH743" i="2" s="1"/>
  <c r="AG742" i="2"/>
  <c r="AH742" i="2" s="1"/>
  <c r="AG741" i="2"/>
  <c r="AH741" i="2" s="1"/>
  <c r="AG740" i="2"/>
  <c r="AH740" i="2" s="1"/>
  <c r="AG739" i="2"/>
  <c r="AH739" i="2" s="1"/>
  <c r="AG738" i="2"/>
  <c r="AH738" i="2" s="1"/>
  <c r="AG737" i="2"/>
  <c r="AH737" i="2" s="1"/>
  <c r="AG736" i="2"/>
  <c r="AH736" i="2" s="1"/>
  <c r="AG735" i="2"/>
  <c r="AH735" i="2" s="1"/>
  <c r="AG734" i="2"/>
  <c r="AH734" i="2" s="1"/>
  <c r="AG733" i="2"/>
  <c r="AH733" i="2" s="1"/>
  <c r="AG732" i="2"/>
  <c r="AH732" i="2" s="1"/>
  <c r="AG731" i="2"/>
  <c r="AH731" i="2" s="1"/>
  <c r="AG730" i="2"/>
  <c r="AH730" i="2" s="1"/>
  <c r="AG729" i="2"/>
  <c r="AH729" i="2" s="1"/>
  <c r="AG728" i="2"/>
  <c r="AH728" i="2" s="1"/>
  <c r="AG727" i="2"/>
  <c r="AH727" i="2" s="1"/>
  <c r="AG726" i="2"/>
  <c r="AH726" i="2" s="1"/>
  <c r="AG725" i="2"/>
  <c r="AH725" i="2" s="1"/>
  <c r="AG724" i="2"/>
  <c r="AH724" i="2" s="1"/>
  <c r="AG723" i="2"/>
  <c r="AH723" i="2" s="1"/>
  <c r="AG722" i="2"/>
  <c r="AH722" i="2" s="1"/>
  <c r="AG721" i="2"/>
  <c r="AH721" i="2" s="1"/>
  <c r="AG720" i="2"/>
  <c r="AH720" i="2" s="1"/>
  <c r="AG719" i="2"/>
  <c r="AH719" i="2" s="1"/>
  <c r="AG718" i="2"/>
  <c r="AH718" i="2" s="1"/>
  <c r="AG717" i="2"/>
  <c r="AH717" i="2" s="1"/>
  <c r="AG716" i="2"/>
  <c r="AH716" i="2" s="1"/>
  <c r="AG715" i="2"/>
  <c r="AH715" i="2" s="1"/>
  <c r="AG714" i="2"/>
  <c r="AH714" i="2" s="1"/>
  <c r="AG713" i="2"/>
  <c r="AH713" i="2" s="1"/>
  <c r="AG712" i="2"/>
  <c r="AH712" i="2" s="1"/>
  <c r="AG711" i="2"/>
  <c r="AH711" i="2" s="1"/>
  <c r="AG710" i="2"/>
  <c r="AH710" i="2" s="1"/>
  <c r="AG709" i="2"/>
  <c r="AH709" i="2" s="1"/>
  <c r="AG708" i="2"/>
  <c r="AH708" i="2" s="1"/>
  <c r="AG707" i="2"/>
  <c r="AH707" i="2" s="1"/>
  <c r="AG706" i="2"/>
  <c r="AH706" i="2" s="1"/>
  <c r="AG705" i="2"/>
  <c r="AH705" i="2" s="1"/>
  <c r="AG704" i="2"/>
  <c r="AH704" i="2" s="1"/>
  <c r="AG703" i="2"/>
  <c r="AH703" i="2" s="1"/>
  <c r="AG702" i="2"/>
  <c r="AH702" i="2" s="1"/>
  <c r="AG701" i="2"/>
  <c r="AH701" i="2" s="1"/>
  <c r="AG700" i="2"/>
  <c r="AH700" i="2" s="1"/>
  <c r="AG699" i="2"/>
  <c r="AH699" i="2" s="1"/>
  <c r="AG698" i="2"/>
  <c r="AH698" i="2" s="1"/>
  <c r="AG697" i="2"/>
  <c r="AH697" i="2" s="1"/>
  <c r="AG696" i="2"/>
  <c r="AH696" i="2" s="1"/>
  <c r="AG695" i="2"/>
  <c r="AH695" i="2" s="1"/>
  <c r="AG694" i="2"/>
  <c r="AH694" i="2" s="1"/>
  <c r="AG693" i="2"/>
  <c r="AH693" i="2" s="1"/>
  <c r="AG692" i="2"/>
  <c r="AH692" i="2" s="1"/>
  <c r="AG691" i="2"/>
  <c r="AH691" i="2" s="1"/>
  <c r="AG690" i="2"/>
  <c r="AH690" i="2" s="1"/>
  <c r="AG689" i="2"/>
  <c r="AH689" i="2" s="1"/>
  <c r="AG688" i="2"/>
  <c r="AH688" i="2" s="1"/>
  <c r="AG687" i="2"/>
  <c r="AH687" i="2" s="1"/>
  <c r="AG686" i="2"/>
  <c r="AH686" i="2" s="1"/>
  <c r="AG685" i="2"/>
  <c r="AH685" i="2" s="1"/>
  <c r="AG684" i="2"/>
  <c r="AH684" i="2" s="1"/>
  <c r="AG683" i="2"/>
  <c r="AH683" i="2" s="1"/>
  <c r="AG682" i="2"/>
  <c r="AH682" i="2" s="1"/>
  <c r="AG681" i="2"/>
  <c r="AH681" i="2" s="1"/>
  <c r="AG680" i="2"/>
  <c r="AH680" i="2" s="1"/>
  <c r="AG679" i="2"/>
  <c r="AH679" i="2" s="1"/>
  <c r="AG678" i="2"/>
  <c r="AH678" i="2" s="1"/>
  <c r="AG677" i="2"/>
  <c r="AH677" i="2" s="1"/>
  <c r="AG676" i="2"/>
  <c r="AH676" i="2" s="1"/>
  <c r="AG675" i="2"/>
  <c r="AH675" i="2" s="1"/>
  <c r="AG674" i="2"/>
  <c r="AH674" i="2" s="1"/>
  <c r="AG673" i="2"/>
  <c r="AH673" i="2" s="1"/>
  <c r="AG672" i="2"/>
  <c r="AH672" i="2" s="1"/>
  <c r="AG671" i="2"/>
  <c r="AH671" i="2" s="1"/>
  <c r="AG670" i="2"/>
  <c r="AH670" i="2" s="1"/>
  <c r="AG669" i="2"/>
  <c r="AH669" i="2" s="1"/>
  <c r="AG668" i="2"/>
  <c r="AH668" i="2" s="1"/>
  <c r="AG667" i="2"/>
  <c r="AG666" i="2"/>
  <c r="AH666" i="2" s="1"/>
  <c r="AG665" i="2"/>
  <c r="AH665" i="2" s="1"/>
  <c r="AG664" i="2"/>
  <c r="AH664" i="2" s="1"/>
  <c r="AG663" i="2"/>
  <c r="AH663" i="2" s="1"/>
  <c r="AG662" i="2"/>
  <c r="AH662" i="2" s="1"/>
  <c r="AG661" i="2"/>
  <c r="AH661" i="2" s="1"/>
  <c r="AG660" i="2"/>
  <c r="AH660" i="2" s="1"/>
  <c r="AG659" i="2"/>
  <c r="AH659" i="2" s="1"/>
  <c r="AG658" i="2"/>
  <c r="AH658" i="2" s="1"/>
  <c r="AG657" i="2"/>
  <c r="AH657" i="2" s="1"/>
  <c r="AG656" i="2"/>
  <c r="AH656" i="2" s="1"/>
  <c r="AG655" i="2"/>
  <c r="AH655" i="2" s="1"/>
  <c r="AG654" i="2"/>
  <c r="AH654" i="2" s="1"/>
  <c r="AG653" i="2"/>
  <c r="AH653" i="2" s="1"/>
  <c r="AG652" i="2"/>
  <c r="AH652" i="2" s="1"/>
  <c r="AG651" i="2"/>
  <c r="AH651" i="2" s="1"/>
  <c r="AG650" i="2"/>
  <c r="AH650" i="2" s="1"/>
  <c r="AG649" i="2"/>
  <c r="AH649" i="2" s="1"/>
  <c r="AG648" i="2"/>
  <c r="AH648" i="2" s="1"/>
  <c r="AG647" i="2"/>
  <c r="AH647" i="2" s="1"/>
  <c r="AG646" i="2"/>
  <c r="AH646" i="2" s="1"/>
  <c r="AG645" i="2"/>
  <c r="AH645" i="2" s="1"/>
  <c r="AG644" i="2"/>
  <c r="AH644" i="2" s="1"/>
  <c r="AG643" i="2"/>
  <c r="AH643" i="2" s="1"/>
  <c r="AG642" i="2"/>
  <c r="AH642" i="2" s="1"/>
  <c r="AG641" i="2"/>
  <c r="AH641" i="2" s="1"/>
  <c r="AG640" i="2"/>
  <c r="AH640" i="2" s="1"/>
  <c r="AG639" i="2"/>
  <c r="AH639" i="2" s="1"/>
  <c r="AG638" i="2"/>
  <c r="AH638" i="2" s="1"/>
  <c r="AG637" i="2"/>
  <c r="AH637" i="2" s="1"/>
  <c r="AG636" i="2"/>
  <c r="AH636" i="2" s="1"/>
  <c r="AG635" i="2"/>
  <c r="AG634" i="2"/>
  <c r="AH634" i="2" s="1"/>
  <c r="AG633" i="2"/>
  <c r="AH633" i="2" s="1"/>
  <c r="AG632" i="2"/>
  <c r="AH632" i="2" s="1"/>
  <c r="AG631" i="2"/>
  <c r="AH631" i="2" s="1"/>
  <c r="AG630" i="2"/>
  <c r="AH630" i="2" s="1"/>
  <c r="AG629" i="2"/>
  <c r="AH629" i="2" s="1"/>
  <c r="AG628" i="2"/>
  <c r="AH628" i="2" s="1"/>
  <c r="AG627" i="2"/>
  <c r="AH627" i="2" s="1"/>
  <c r="AG626" i="2"/>
  <c r="AH626" i="2" s="1"/>
  <c r="AG625" i="2"/>
  <c r="AH625" i="2" s="1"/>
  <c r="AG624" i="2"/>
  <c r="AH624" i="2" s="1"/>
  <c r="AG623" i="2"/>
  <c r="AH623" i="2" s="1"/>
  <c r="AG622" i="2"/>
  <c r="AH622" i="2" s="1"/>
  <c r="AG621" i="2"/>
  <c r="AH621" i="2" s="1"/>
  <c r="AG620" i="2"/>
  <c r="AH620" i="2" s="1"/>
  <c r="AG619" i="2"/>
  <c r="AH619" i="2" s="1"/>
  <c r="AG618" i="2"/>
  <c r="AH618" i="2" s="1"/>
  <c r="AG617" i="2"/>
  <c r="AH617" i="2" s="1"/>
  <c r="AG616" i="2"/>
  <c r="AH616" i="2" s="1"/>
  <c r="AG615" i="2"/>
  <c r="AH615" i="2" s="1"/>
  <c r="AG614" i="2"/>
  <c r="AH614" i="2" s="1"/>
  <c r="AG613" i="2"/>
  <c r="AH613" i="2" s="1"/>
  <c r="AG612" i="2"/>
  <c r="AH612" i="2" s="1"/>
  <c r="AG611" i="2"/>
  <c r="AH611" i="2" s="1"/>
  <c r="AG610" i="2"/>
  <c r="AH610" i="2" s="1"/>
  <c r="AG609" i="2"/>
  <c r="AH609" i="2" s="1"/>
  <c r="AG608" i="2"/>
  <c r="AH608" i="2" s="1"/>
  <c r="AG607" i="2"/>
  <c r="AH607" i="2" s="1"/>
  <c r="AG606" i="2"/>
  <c r="AH606" i="2" s="1"/>
  <c r="AG605" i="2"/>
  <c r="AH605" i="2" s="1"/>
  <c r="AG604" i="2"/>
  <c r="AH604" i="2" s="1"/>
  <c r="AG603" i="2"/>
  <c r="AH603" i="2" s="1"/>
  <c r="AG602" i="2"/>
  <c r="AH602" i="2" s="1"/>
  <c r="AG601" i="2"/>
  <c r="AH601" i="2" s="1"/>
  <c r="AG600" i="2"/>
  <c r="AH600" i="2" s="1"/>
  <c r="AG599" i="2"/>
  <c r="AH599" i="2" s="1"/>
  <c r="AG598" i="2"/>
  <c r="AH598" i="2" s="1"/>
  <c r="AG597" i="2"/>
  <c r="AH597" i="2" s="1"/>
  <c r="AG596" i="2"/>
  <c r="AH596" i="2" s="1"/>
  <c r="AG595" i="2"/>
  <c r="AH595" i="2" s="1"/>
  <c r="AG594" i="2"/>
  <c r="AH594" i="2" s="1"/>
  <c r="AG593" i="2"/>
  <c r="AH593" i="2" s="1"/>
  <c r="AG592" i="2"/>
  <c r="AH592" i="2" s="1"/>
  <c r="AG591" i="2"/>
  <c r="AH591" i="2" s="1"/>
  <c r="AG590" i="2"/>
  <c r="AH590" i="2" s="1"/>
  <c r="AG589" i="2"/>
  <c r="AH589" i="2" s="1"/>
  <c r="AG588" i="2"/>
  <c r="AH588" i="2" s="1"/>
  <c r="AG587" i="2"/>
  <c r="AH587" i="2" s="1"/>
  <c r="AG586" i="2"/>
  <c r="AH586" i="2" s="1"/>
  <c r="AG585" i="2"/>
  <c r="AH585" i="2" s="1"/>
  <c r="AG584" i="2"/>
  <c r="AH584" i="2" s="1"/>
  <c r="AG583" i="2"/>
  <c r="AH583" i="2" s="1"/>
  <c r="AG582" i="2"/>
  <c r="AH582" i="2" s="1"/>
  <c r="AG581" i="2"/>
  <c r="AH581" i="2" s="1"/>
  <c r="AG580" i="2"/>
  <c r="AH580" i="2" s="1"/>
  <c r="AG579" i="2"/>
  <c r="AH579" i="2" s="1"/>
  <c r="AG578" i="2"/>
  <c r="AH578" i="2" s="1"/>
  <c r="AG577" i="2"/>
  <c r="AH577" i="2" s="1"/>
  <c r="AG576" i="2"/>
  <c r="AH576" i="2" s="1"/>
  <c r="AG575" i="2"/>
  <c r="AH575" i="2" s="1"/>
  <c r="AG574" i="2"/>
  <c r="AH574" i="2" s="1"/>
  <c r="AG573" i="2"/>
  <c r="AH573" i="2" s="1"/>
  <c r="AG572" i="2"/>
  <c r="AH572" i="2" s="1"/>
  <c r="AG571" i="2"/>
  <c r="AH571" i="2" s="1"/>
  <c r="AG570" i="2"/>
  <c r="AH570" i="2" s="1"/>
  <c r="AG569" i="2"/>
  <c r="AH569" i="2" s="1"/>
  <c r="AG568" i="2"/>
  <c r="AH568" i="2" s="1"/>
  <c r="AG567" i="2"/>
  <c r="AH567" i="2" s="1"/>
  <c r="AG566" i="2"/>
  <c r="AH566" i="2" s="1"/>
  <c r="AG565" i="2"/>
  <c r="AH565" i="2" s="1"/>
  <c r="AG564" i="2"/>
  <c r="AH564" i="2" s="1"/>
  <c r="AG563" i="2"/>
  <c r="AH563" i="2" s="1"/>
  <c r="AG562" i="2"/>
  <c r="AH562" i="2" s="1"/>
  <c r="AG561" i="2"/>
  <c r="AH561" i="2" s="1"/>
  <c r="AG560" i="2"/>
  <c r="AH560" i="2" s="1"/>
  <c r="AG559" i="2"/>
  <c r="AH559" i="2" s="1"/>
  <c r="AG558" i="2"/>
  <c r="AH558" i="2" s="1"/>
  <c r="AG557" i="2"/>
  <c r="AH557" i="2" s="1"/>
  <c r="AG556" i="2"/>
  <c r="AH556" i="2" s="1"/>
  <c r="AG555" i="2"/>
  <c r="AH555" i="2" s="1"/>
  <c r="AG554" i="2"/>
  <c r="AH554" i="2" s="1"/>
  <c r="AG553" i="2"/>
  <c r="AH553" i="2" s="1"/>
  <c r="AG552" i="2"/>
  <c r="AH552" i="2" s="1"/>
  <c r="AG551" i="2"/>
  <c r="AH551" i="2" s="1"/>
  <c r="AG550" i="2"/>
  <c r="AH550" i="2" s="1"/>
  <c r="AG549" i="2"/>
  <c r="AH549" i="2" s="1"/>
  <c r="AG548" i="2"/>
  <c r="AH548" i="2" s="1"/>
  <c r="AG547" i="2"/>
  <c r="AH547" i="2" s="1"/>
  <c r="AG546" i="2"/>
  <c r="AH546" i="2" s="1"/>
  <c r="AG545" i="2"/>
  <c r="AH545" i="2" s="1"/>
  <c r="AG544" i="2"/>
  <c r="AH544" i="2" s="1"/>
  <c r="AG543" i="2"/>
  <c r="AH543" i="2" s="1"/>
  <c r="AG542" i="2"/>
  <c r="AH542" i="2" s="1"/>
  <c r="AG541" i="2"/>
  <c r="AH541" i="2" s="1"/>
  <c r="AG540" i="2"/>
  <c r="AH540" i="2" s="1"/>
  <c r="AG539" i="2"/>
  <c r="AG538" i="2"/>
  <c r="AH538" i="2" s="1"/>
  <c r="AG537" i="2"/>
  <c r="AH537" i="2" s="1"/>
  <c r="AG536" i="2"/>
  <c r="AH536" i="2" s="1"/>
  <c r="AG535" i="2"/>
  <c r="AH535" i="2" s="1"/>
  <c r="AG534" i="2"/>
  <c r="AH534" i="2" s="1"/>
  <c r="AG533" i="2"/>
  <c r="AH533" i="2" s="1"/>
  <c r="AG532" i="2"/>
  <c r="AH532" i="2" s="1"/>
  <c r="AG531" i="2"/>
  <c r="AH531" i="2" s="1"/>
  <c r="AG530" i="2"/>
  <c r="AH530" i="2" s="1"/>
  <c r="AG529" i="2"/>
  <c r="AH529" i="2" s="1"/>
  <c r="AG528" i="2"/>
  <c r="AH528" i="2" s="1"/>
  <c r="AG527" i="2"/>
  <c r="AH527" i="2" s="1"/>
  <c r="AG526" i="2"/>
  <c r="AH526" i="2" s="1"/>
  <c r="AG525" i="2"/>
  <c r="AH525" i="2" s="1"/>
  <c r="AG524" i="2"/>
  <c r="AH524" i="2" s="1"/>
  <c r="AG523" i="2"/>
  <c r="AH523" i="2" s="1"/>
  <c r="AG522" i="2"/>
  <c r="AH522" i="2" s="1"/>
  <c r="AG521" i="2"/>
  <c r="AH521" i="2" s="1"/>
  <c r="AG520" i="2"/>
  <c r="AH520" i="2" s="1"/>
  <c r="AG519" i="2"/>
  <c r="AH519" i="2" s="1"/>
  <c r="AG518" i="2"/>
  <c r="AH518" i="2" s="1"/>
  <c r="AG517" i="2"/>
  <c r="AH517" i="2" s="1"/>
  <c r="AG516" i="2"/>
  <c r="AH516" i="2" s="1"/>
  <c r="AG515" i="2"/>
  <c r="AH515" i="2" s="1"/>
  <c r="AG514" i="2"/>
  <c r="AH514" i="2" s="1"/>
  <c r="AG513" i="2"/>
  <c r="AH513" i="2" s="1"/>
  <c r="AG512" i="2"/>
  <c r="AH512" i="2" s="1"/>
  <c r="AG511" i="2"/>
  <c r="AH511" i="2" s="1"/>
  <c r="AG510" i="2"/>
  <c r="AH510" i="2" s="1"/>
  <c r="AG509" i="2"/>
  <c r="AH509" i="2" s="1"/>
  <c r="AG508" i="2"/>
  <c r="AH508" i="2" s="1"/>
  <c r="AG507" i="2"/>
  <c r="AG506" i="2"/>
  <c r="AH506" i="2" s="1"/>
  <c r="AG505" i="2"/>
  <c r="AH505" i="2" s="1"/>
  <c r="AG504" i="2"/>
  <c r="AH504" i="2" s="1"/>
  <c r="AG503" i="2"/>
  <c r="AH503" i="2" s="1"/>
  <c r="AG502" i="2"/>
  <c r="AH502" i="2" s="1"/>
  <c r="AG501" i="2"/>
  <c r="AH501" i="2" s="1"/>
  <c r="AG500" i="2"/>
  <c r="AH500" i="2" s="1"/>
  <c r="AG499" i="2"/>
  <c r="AH499" i="2" s="1"/>
  <c r="AG498" i="2"/>
  <c r="AH498" i="2" s="1"/>
  <c r="AG497" i="2"/>
  <c r="AH497" i="2" s="1"/>
  <c r="AG496" i="2"/>
  <c r="AH496" i="2" s="1"/>
  <c r="AG495" i="2"/>
  <c r="AH495" i="2" s="1"/>
  <c r="AG494" i="2"/>
  <c r="AH494" i="2" s="1"/>
  <c r="AG493" i="2"/>
  <c r="AH493" i="2" s="1"/>
  <c r="AG492" i="2"/>
  <c r="AH492" i="2" s="1"/>
  <c r="AG491" i="2"/>
  <c r="AH491" i="2" s="1"/>
  <c r="AG490" i="2"/>
  <c r="AH490" i="2" s="1"/>
  <c r="AG489" i="2"/>
  <c r="AH489" i="2" s="1"/>
  <c r="AG488" i="2"/>
  <c r="AH488" i="2" s="1"/>
  <c r="AG487" i="2"/>
  <c r="AH487" i="2" s="1"/>
  <c r="AG486" i="2"/>
  <c r="AH486" i="2" s="1"/>
  <c r="AG485" i="2"/>
  <c r="AH485" i="2" s="1"/>
  <c r="AG484" i="2"/>
  <c r="AH484" i="2" s="1"/>
  <c r="AG483" i="2"/>
  <c r="AH483" i="2" s="1"/>
  <c r="AG482" i="2"/>
  <c r="AH482" i="2" s="1"/>
  <c r="AG481" i="2"/>
  <c r="AH481" i="2" s="1"/>
  <c r="AG480" i="2"/>
  <c r="AH480" i="2" s="1"/>
  <c r="AG479" i="2"/>
  <c r="AH479" i="2" s="1"/>
  <c r="AG478" i="2"/>
  <c r="AH478" i="2" s="1"/>
  <c r="AG477" i="2"/>
  <c r="AH477" i="2" s="1"/>
  <c r="AG476" i="2"/>
  <c r="AH476" i="2" s="1"/>
  <c r="AG475" i="2"/>
  <c r="AH475" i="2" s="1"/>
  <c r="AG474" i="2"/>
  <c r="AH474" i="2" s="1"/>
  <c r="AG473" i="2"/>
  <c r="AH473" i="2" s="1"/>
  <c r="AG472" i="2"/>
  <c r="AH472" i="2" s="1"/>
  <c r="AG471" i="2"/>
  <c r="AH471" i="2" s="1"/>
  <c r="AG470" i="2"/>
  <c r="AH470" i="2" s="1"/>
  <c r="AG469" i="2"/>
  <c r="AH469" i="2" s="1"/>
  <c r="AG468" i="2"/>
  <c r="AH468" i="2" s="1"/>
  <c r="AG467" i="2"/>
  <c r="AH467" i="2" s="1"/>
  <c r="AG466" i="2"/>
  <c r="AH466" i="2" s="1"/>
  <c r="AG465" i="2"/>
  <c r="AH465" i="2" s="1"/>
  <c r="AG464" i="2"/>
  <c r="AH464" i="2" s="1"/>
  <c r="AG463" i="2"/>
  <c r="AH463" i="2" s="1"/>
  <c r="AG462" i="2"/>
  <c r="AH462" i="2" s="1"/>
  <c r="AG461" i="2"/>
  <c r="AH461" i="2" s="1"/>
  <c r="AG460" i="2"/>
  <c r="AH460" i="2" s="1"/>
  <c r="AG459" i="2"/>
  <c r="AH459" i="2" s="1"/>
  <c r="AG458" i="2"/>
  <c r="AH458" i="2" s="1"/>
  <c r="AG457" i="2"/>
  <c r="AH457" i="2" s="1"/>
  <c r="AG456" i="2"/>
  <c r="AH456" i="2" s="1"/>
  <c r="AG455" i="2"/>
  <c r="AH455" i="2" s="1"/>
  <c r="AG454" i="2"/>
  <c r="AH454" i="2" s="1"/>
  <c r="AG453" i="2"/>
  <c r="AH453" i="2" s="1"/>
  <c r="AG452" i="2"/>
  <c r="AH452" i="2" s="1"/>
  <c r="AG451" i="2"/>
  <c r="AH451" i="2" s="1"/>
  <c r="AG450" i="2"/>
  <c r="AH450" i="2" s="1"/>
  <c r="AG449" i="2"/>
  <c r="AH449" i="2" s="1"/>
  <c r="AG448" i="2"/>
  <c r="AH448" i="2" s="1"/>
  <c r="AG447" i="2"/>
  <c r="AH447" i="2" s="1"/>
  <c r="AG446" i="2"/>
  <c r="AH446" i="2" s="1"/>
  <c r="AG445" i="2"/>
  <c r="AH445" i="2" s="1"/>
  <c r="AG444" i="2"/>
  <c r="AH444" i="2" s="1"/>
  <c r="AG443" i="2"/>
  <c r="AH443" i="2" s="1"/>
  <c r="AG442" i="2"/>
  <c r="AH442" i="2" s="1"/>
  <c r="AG441" i="2"/>
  <c r="AH441" i="2" s="1"/>
  <c r="AG440" i="2"/>
  <c r="AH440" i="2" s="1"/>
  <c r="AG439" i="2"/>
  <c r="AH439" i="2" s="1"/>
  <c r="AG438" i="2"/>
  <c r="AH438" i="2" s="1"/>
  <c r="AG437" i="2"/>
  <c r="AH437" i="2" s="1"/>
  <c r="AG436" i="2"/>
  <c r="AH436" i="2" s="1"/>
  <c r="AG435" i="2"/>
  <c r="AH435" i="2" s="1"/>
  <c r="AG434" i="2"/>
  <c r="AH434" i="2" s="1"/>
  <c r="AG433" i="2"/>
  <c r="AH433" i="2" s="1"/>
  <c r="AG432" i="2"/>
  <c r="AH432" i="2" s="1"/>
  <c r="AG431" i="2"/>
  <c r="AH431" i="2" s="1"/>
  <c r="AG430" i="2"/>
  <c r="AH430" i="2" s="1"/>
  <c r="AG429" i="2"/>
  <c r="AH429" i="2" s="1"/>
  <c r="AG428" i="2"/>
  <c r="AH428" i="2" s="1"/>
  <c r="AG427" i="2"/>
  <c r="AH427" i="2" s="1"/>
  <c r="AG426" i="2"/>
  <c r="AH426" i="2" s="1"/>
  <c r="AG425" i="2"/>
  <c r="AH425" i="2" s="1"/>
  <c r="AG424" i="2"/>
  <c r="AH424" i="2" s="1"/>
  <c r="AG423" i="2"/>
  <c r="AH423" i="2" s="1"/>
  <c r="AG422" i="2"/>
  <c r="AH422" i="2" s="1"/>
  <c r="AG421" i="2"/>
  <c r="AH421" i="2" s="1"/>
  <c r="AG420" i="2"/>
  <c r="AH420" i="2" s="1"/>
  <c r="AG419" i="2"/>
  <c r="AH419" i="2" s="1"/>
  <c r="AG418" i="2"/>
  <c r="AH418" i="2" s="1"/>
  <c r="AG417" i="2"/>
  <c r="AH417" i="2" s="1"/>
  <c r="AG416" i="2"/>
  <c r="AH416" i="2" s="1"/>
  <c r="AG415" i="2"/>
  <c r="AH415" i="2" s="1"/>
  <c r="AG414" i="2"/>
  <c r="AH414" i="2" s="1"/>
  <c r="AG413" i="2"/>
  <c r="AH413" i="2" s="1"/>
  <c r="AG412" i="2"/>
  <c r="AH412" i="2" s="1"/>
  <c r="AG411" i="2"/>
  <c r="AG410" i="2"/>
  <c r="AH410" i="2" s="1"/>
  <c r="AG409" i="2"/>
  <c r="AH409" i="2" s="1"/>
  <c r="AG408" i="2"/>
  <c r="AH408" i="2" s="1"/>
  <c r="AG407" i="2"/>
  <c r="AH407" i="2" s="1"/>
  <c r="AG406" i="2"/>
  <c r="AH406" i="2" s="1"/>
  <c r="AG405" i="2"/>
  <c r="AH405" i="2" s="1"/>
  <c r="AG404" i="2"/>
  <c r="AH404" i="2" s="1"/>
  <c r="AG403" i="2"/>
  <c r="AH403" i="2" s="1"/>
  <c r="AG402" i="2"/>
  <c r="AH402" i="2" s="1"/>
  <c r="AG401" i="2"/>
  <c r="AH401" i="2" s="1"/>
  <c r="AG400" i="2"/>
  <c r="AH400" i="2" s="1"/>
  <c r="AG399" i="2"/>
  <c r="AH399" i="2" s="1"/>
  <c r="AG398" i="2"/>
  <c r="AH398" i="2" s="1"/>
  <c r="AG397" i="2"/>
  <c r="AH397" i="2" s="1"/>
  <c r="AG396" i="2"/>
  <c r="AH396" i="2" s="1"/>
  <c r="AG395" i="2"/>
  <c r="AH395" i="2" s="1"/>
  <c r="AG394" i="2"/>
  <c r="AH394" i="2" s="1"/>
  <c r="AG393" i="2"/>
  <c r="AH393" i="2" s="1"/>
  <c r="AG392" i="2"/>
  <c r="AH392" i="2" s="1"/>
  <c r="AG391" i="2"/>
  <c r="AH391" i="2" s="1"/>
  <c r="AG390" i="2"/>
  <c r="AH390" i="2" s="1"/>
  <c r="AG389" i="2"/>
  <c r="AH389" i="2" s="1"/>
  <c r="AG388" i="2"/>
  <c r="AH388" i="2" s="1"/>
  <c r="AG387" i="2"/>
  <c r="AH387" i="2" s="1"/>
  <c r="AG386" i="2"/>
  <c r="AH386" i="2" s="1"/>
  <c r="AG385" i="2"/>
  <c r="AH385" i="2" s="1"/>
  <c r="AG384" i="2"/>
  <c r="AH384" i="2" s="1"/>
  <c r="AG383" i="2"/>
  <c r="AH383" i="2" s="1"/>
  <c r="AG382" i="2"/>
  <c r="AH382" i="2" s="1"/>
  <c r="AG381" i="2"/>
  <c r="AH381" i="2" s="1"/>
  <c r="AG380" i="2"/>
  <c r="AH380" i="2" s="1"/>
  <c r="AG379" i="2"/>
  <c r="AG378" i="2"/>
  <c r="AH378" i="2" s="1"/>
  <c r="AG377" i="2"/>
  <c r="AH377" i="2" s="1"/>
  <c r="AG376" i="2"/>
  <c r="AH376" i="2" s="1"/>
  <c r="AG375" i="2"/>
  <c r="AH375" i="2" s="1"/>
  <c r="AG374" i="2"/>
  <c r="AH374" i="2" s="1"/>
  <c r="AG373" i="2"/>
  <c r="AH373" i="2" s="1"/>
  <c r="AG372" i="2"/>
  <c r="AH372" i="2" s="1"/>
  <c r="AG371" i="2"/>
  <c r="AH371" i="2" s="1"/>
  <c r="AG370" i="2"/>
  <c r="AH370" i="2" s="1"/>
  <c r="AG369" i="2"/>
  <c r="AH369" i="2" s="1"/>
  <c r="AG368" i="2"/>
  <c r="AH368" i="2" s="1"/>
  <c r="AG367" i="2"/>
  <c r="AH367" i="2" s="1"/>
  <c r="AG366" i="2"/>
  <c r="AH366" i="2" s="1"/>
  <c r="AG365" i="2"/>
  <c r="AH365" i="2" s="1"/>
  <c r="AG364" i="2"/>
  <c r="AH364" i="2" s="1"/>
  <c r="AG363" i="2"/>
  <c r="AH363" i="2" s="1"/>
  <c r="AG362" i="2"/>
  <c r="AH362" i="2" s="1"/>
  <c r="AG361" i="2"/>
  <c r="AH361" i="2" s="1"/>
  <c r="AG360" i="2"/>
  <c r="AH360" i="2" s="1"/>
  <c r="AG359" i="2"/>
  <c r="AH359" i="2" s="1"/>
  <c r="AG358" i="2"/>
  <c r="AH358" i="2" s="1"/>
  <c r="AG357" i="2"/>
  <c r="AH357" i="2" s="1"/>
  <c r="AG356" i="2"/>
  <c r="AH356" i="2" s="1"/>
  <c r="AG355" i="2"/>
  <c r="AH355" i="2" s="1"/>
  <c r="AG354" i="2"/>
  <c r="AH354" i="2" s="1"/>
  <c r="AG353" i="2"/>
  <c r="AH353" i="2" s="1"/>
  <c r="AG352" i="2"/>
  <c r="AH352" i="2" s="1"/>
  <c r="AG351" i="2"/>
  <c r="AH351" i="2" s="1"/>
  <c r="AG350" i="2"/>
  <c r="AH350" i="2" s="1"/>
  <c r="AG349" i="2"/>
  <c r="AH349" i="2" s="1"/>
  <c r="AG348" i="2"/>
  <c r="AH348" i="2" s="1"/>
  <c r="AG347" i="2"/>
  <c r="AH347" i="2" s="1"/>
  <c r="AG346" i="2"/>
  <c r="AH346" i="2" s="1"/>
  <c r="AG345" i="2"/>
  <c r="AH345" i="2" s="1"/>
  <c r="AG344" i="2"/>
  <c r="AH344" i="2" s="1"/>
  <c r="AG343" i="2"/>
  <c r="AH343" i="2" s="1"/>
  <c r="AG342" i="2"/>
  <c r="AH342" i="2" s="1"/>
  <c r="AG341" i="2"/>
  <c r="AH341" i="2" s="1"/>
  <c r="AG340" i="2"/>
  <c r="AH340" i="2" s="1"/>
  <c r="AG339" i="2"/>
  <c r="AH339" i="2" s="1"/>
  <c r="AG338" i="2"/>
  <c r="AH338" i="2" s="1"/>
  <c r="AG337" i="2"/>
  <c r="AH337" i="2" s="1"/>
  <c r="AG336" i="2"/>
  <c r="AH336" i="2" s="1"/>
  <c r="AG335" i="2"/>
  <c r="AH335" i="2" s="1"/>
  <c r="AG334" i="2"/>
  <c r="AH334" i="2" s="1"/>
  <c r="AG333" i="2"/>
  <c r="AH333" i="2" s="1"/>
  <c r="AG332" i="2"/>
  <c r="AH332" i="2" s="1"/>
  <c r="AG331" i="2"/>
  <c r="AH331" i="2" s="1"/>
  <c r="AG330" i="2"/>
  <c r="AH330" i="2" s="1"/>
  <c r="AG329" i="2"/>
  <c r="AH329" i="2" s="1"/>
  <c r="AG328" i="2"/>
  <c r="AH328" i="2" s="1"/>
  <c r="AG327" i="2"/>
  <c r="AH327" i="2" s="1"/>
  <c r="AG326" i="2"/>
  <c r="AH326" i="2" s="1"/>
  <c r="AG325" i="2"/>
  <c r="AH325" i="2" s="1"/>
  <c r="AG324" i="2"/>
  <c r="AH324" i="2" s="1"/>
  <c r="AG323" i="2"/>
  <c r="AH323" i="2" s="1"/>
  <c r="AG322" i="2"/>
  <c r="AH322" i="2" s="1"/>
  <c r="AG321" i="2"/>
  <c r="AH321" i="2" s="1"/>
  <c r="AG320" i="2"/>
  <c r="AH320" i="2" s="1"/>
  <c r="AG319" i="2"/>
  <c r="AH319" i="2" s="1"/>
  <c r="AG318" i="2"/>
  <c r="AH318" i="2" s="1"/>
  <c r="AG317" i="2"/>
  <c r="AH317" i="2" s="1"/>
  <c r="AG316" i="2"/>
  <c r="AH316" i="2" s="1"/>
  <c r="AG315" i="2"/>
  <c r="AH315" i="2" s="1"/>
  <c r="AG314" i="2"/>
  <c r="AH314" i="2" s="1"/>
  <c r="AG313" i="2"/>
  <c r="AH313" i="2" s="1"/>
  <c r="AG312" i="2"/>
  <c r="AH312" i="2" s="1"/>
  <c r="AG311" i="2"/>
  <c r="AH311" i="2" s="1"/>
  <c r="AG310" i="2"/>
  <c r="AH310" i="2" s="1"/>
  <c r="AG309" i="2"/>
  <c r="AH309" i="2" s="1"/>
  <c r="AG308" i="2"/>
  <c r="AH308" i="2" s="1"/>
  <c r="AG307" i="2"/>
  <c r="AH307" i="2" s="1"/>
  <c r="AG306" i="2"/>
  <c r="AH306" i="2" s="1"/>
  <c r="AG305" i="2"/>
  <c r="AH305" i="2" s="1"/>
  <c r="AG304" i="2"/>
  <c r="AH304" i="2" s="1"/>
  <c r="AG303" i="2"/>
  <c r="AH303" i="2" s="1"/>
  <c r="AG302" i="2"/>
  <c r="AH302" i="2" s="1"/>
  <c r="AG301" i="2"/>
  <c r="AH301" i="2" s="1"/>
  <c r="AG300" i="2"/>
  <c r="AH300" i="2" s="1"/>
  <c r="AG299" i="2"/>
  <c r="AH299" i="2" s="1"/>
  <c r="AG298" i="2"/>
  <c r="AH298" i="2" s="1"/>
  <c r="AG297" i="2"/>
  <c r="AH297" i="2" s="1"/>
  <c r="AG296" i="2"/>
  <c r="AH296" i="2" s="1"/>
  <c r="AG295" i="2"/>
  <c r="AH295" i="2" s="1"/>
  <c r="AG294" i="2"/>
  <c r="AH294" i="2" s="1"/>
  <c r="AG293" i="2"/>
  <c r="AH293" i="2" s="1"/>
  <c r="AG292" i="2"/>
  <c r="AH292" i="2" s="1"/>
  <c r="AG291" i="2"/>
  <c r="AH291" i="2" s="1"/>
  <c r="AG290" i="2"/>
  <c r="AH290" i="2" s="1"/>
  <c r="AG289" i="2"/>
  <c r="AH289" i="2" s="1"/>
  <c r="AG288" i="2"/>
  <c r="AH288" i="2" s="1"/>
  <c r="AG287" i="2"/>
  <c r="AH287" i="2" s="1"/>
  <c r="AG286" i="2"/>
  <c r="AH286" i="2" s="1"/>
  <c r="AG285" i="2"/>
  <c r="AH285" i="2" s="1"/>
  <c r="AG284" i="2"/>
  <c r="AH284" i="2" s="1"/>
  <c r="AG283" i="2"/>
  <c r="AH283" i="2" s="1"/>
  <c r="AG282" i="2"/>
  <c r="AH282" i="2" s="1"/>
  <c r="AG281" i="2"/>
  <c r="AH281" i="2" s="1"/>
  <c r="AG280" i="2"/>
  <c r="AH280" i="2" s="1"/>
  <c r="AG279" i="2"/>
  <c r="AH279" i="2" s="1"/>
  <c r="AG278" i="2"/>
  <c r="AH278" i="2" s="1"/>
  <c r="AG277" i="2"/>
  <c r="AH277" i="2" s="1"/>
  <c r="AG276" i="2"/>
  <c r="AH276" i="2" s="1"/>
  <c r="AG275" i="2"/>
  <c r="AH275" i="2" s="1"/>
  <c r="AG274" i="2"/>
  <c r="AH274" i="2" s="1"/>
  <c r="AG273" i="2"/>
  <c r="AH273" i="2" s="1"/>
  <c r="AG272" i="2"/>
  <c r="AH272" i="2" s="1"/>
  <c r="AG271" i="2"/>
  <c r="AH271" i="2" s="1"/>
  <c r="AG270" i="2"/>
  <c r="AH270" i="2" s="1"/>
  <c r="AG269" i="2"/>
  <c r="AH269" i="2" s="1"/>
  <c r="AG268" i="2"/>
  <c r="AH268" i="2" s="1"/>
  <c r="AG267" i="2"/>
  <c r="AH267" i="2" s="1"/>
  <c r="AG266" i="2"/>
  <c r="AH266" i="2" s="1"/>
  <c r="AG265" i="2"/>
  <c r="AH265" i="2" s="1"/>
  <c r="AG264" i="2"/>
  <c r="AH264" i="2" s="1"/>
  <c r="AG263" i="2"/>
  <c r="AH263" i="2" s="1"/>
  <c r="AG262" i="2"/>
  <c r="AH262" i="2" s="1"/>
  <c r="AG261" i="2"/>
  <c r="AH261" i="2" s="1"/>
  <c r="AG260" i="2"/>
  <c r="AH260" i="2" s="1"/>
  <c r="AG259" i="2"/>
  <c r="AH259" i="2" s="1"/>
  <c r="AG258" i="2"/>
  <c r="AH258" i="2" s="1"/>
  <c r="AG257" i="2"/>
  <c r="AH257" i="2" s="1"/>
  <c r="AG256" i="2"/>
  <c r="AH256" i="2" s="1"/>
  <c r="AG255" i="2"/>
  <c r="AH255" i="2" s="1"/>
  <c r="AG254" i="2"/>
  <c r="AH254" i="2" s="1"/>
  <c r="AG253" i="2"/>
  <c r="AH253" i="2" s="1"/>
  <c r="AG252" i="2"/>
  <c r="AH252" i="2" s="1"/>
  <c r="AG251" i="2"/>
  <c r="AH251" i="2" s="1"/>
  <c r="AG250" i="2"/>
  <c r="AH250" i="2" s="1"/>
  <c r="AG249" i="2"/>
  <c r="AH249" i="2" s="1"/>
  <c r="AG248" i="2"/>
  <c r="AH248" i="2" s="1"/>
  <c r="AG247" i="2"/>
  <c r="AH247" i="2" s="1"/>
  <c r="AG246" i="2"/>
  <c r="AH246" i="2" s="1"/>
  <c r="AG245" i="2"/>
  <c r="AH245" i="2" s="1"/>
  <c r="AG244" i="2"/>
  <c r="AH244" i="2" s="1"/>
  <c r="AG243" i="2"/>
  <c r="AH243" i="2" s="1"/>
  <c r="AG242" i="2"/>
  <c r="AH242" i="2" s="1"/>
  <c r="AG241" i="2"/>
  <c r="AH241" i="2" s="1"/>
  <c r="AG240" i="2"/>
  <c r="AH240" i="2" s="1"/>
  <c r="AG239" i="2"/>
  <c r="AH239" i="2" s="1"/>
  <c r="AG238" i="2"/>
  <c r="AH238" i="2" s="1"/>
  <c r="AG237" i="2"/>
  <c r="AH237" i="2" s="1"/>
  <c r="AG236" i="2"/>
  <c r="AH236" i="2" s="1"/>
  <c r="AG235" i="2"/>
  <c r="AH235" i="2" s="1"/>
  <c r="AG234" i="2"/>
  <c r="AH234" i="2" s="1"/>
  <c r="AG233" i="2"/>
  <c r="AH233" i="2" s="1"/>
  <c r="AG232" i="2"/>
  <c r="AH232" i="2" s="1"/>
  <c r="AG231" i="2"/>
  <c r="AH231" i="2" s="1"/>
  <c r="AG230" i="2"/>
  <c r="AH230" i="2" s="1"/>
  <c r="AG229" i="2"/>
  <c r="AH229" i="2" s="1"/>
  <c r="AG228" i="2"/>
  <c r="AH228" i="2" s="1"/>
  <c r="AG227" i="2"/>
  <c r="AH227" i="2" s="1"/>
  <c r="AG226" i="2"/>
  <c r="AH226" i="2" s="1"/>
  <c r="AG225" i="2"/>
  <c r="AH225" i="2" s="1"/>
  <c r="AG224" i="2"/>
  <c r="AH224" i="2" s="1"/>
  <c r="AG223" i="2"/>
  <c r="AH223" i="2" s="1"/>
  <c r="AG222" i="2"/>
  <c r="AH222" i="2" s="1"/>
  <c r="AG221" i="2"/>
  <c r="AH221" i="2" s="1"/>
  <c r="AG220" i="2"/>
  <c r="AH220" i="2" s="1"/>
  <c r="AG219" i="2"/>
  <c r="AH219" i="2" s="1"/>
  <c r="AG218" i="2"/>
  <c r="AH218" i="2" s="1"/>
  <c r="AG217" i="2"/>
  <c r="AH217" i="2" s="1"/>
  <c r="AG216" i="2"/>
  <c r="AH216" i="2" s="1"/>
  <c r="AG215" i="2"/>
  <c r="AH215" i="2" s="1"/>
  <c r="AG214" i="2"/>
  <c r="AH214" i="2" s="1"/>
  <c r="AG213" i="2"/>
  <c r="AH213" i="2" s="1"/>
  <c r="AG212" i="2"/>
  <c r="AH212" i="2" s="1"/>
  <c r="AG211" i="2"/>
  <c r="AH211" i="2" s="1"/>
  <c r="AG210" i="2"/>
  <c r="AH210" i="2" s="1"/>
  <c r="AG209" i="2"/>
  <c r="AH209" i="2" s="1"/>
  <c r="AG208" i="2"/>
  <c r="AH208" i="2" s="1"/>
  <c r="AG207" i="2"/>
  <c r="AH207" i="2" s="1"/>
  <c r="AG206" i="2"/>
  <c r="AH206" i="2" s="1"/>
  <c r="AG205" i="2"/>
  <c r="AH205" i="2" s="1"/>
  <c r="AG204" i="2"/>
  <c r="AH204" i="2" s="1"/>
  <c r="AG203" i="2"/>
  <c r="AH203" i="2" s="1"/>
  <c r="AG202" i="2"/>
  <c r="AH202" i="2" s="1"/>
  <c r="AG201" i="2"/>
  <c r="AH201" i="2" s="1"/>
  <c r="AG200" i="2"/>
  <c r="AH200" i="2" s="1"/>
  <c r="AG199" i="2"/>
  <c r="AH199" i="2" s="1"/>
  <c r="AG198" i="2"/>
  <c r="AH198" i="2" s="1"/>
  <c r="AG197" i="2"/>
  <c r="AH197" i="2" s="1"/>
  <c r="AG196" i="2"/>
  <c r="AH196" i="2" s="1"/>
  <c r="AG195" i="2"/>
  <c r="AH195" i="2" s="1"/>
  <c r="AG194" i="2"/>
  <c r="AH194" i="2" s="1"/>
  <c r="AG193" i="2"/>
  <c r="AH193" i="2" s="1"/>
  <c r="AG192" i="2"/>
  <c r="AH192" i="2" s="1"/>
  <c r="AG191" i="2"/>
  <c r="AH191" i="2" s="1"/>
  <c r="AG190" i="2"/>
  <c r="AH190" i="2" s="1"/>
  <c r="AG189" i="2"/>
  <c r="AH189" i="2" s="1"/>
  <c r="AG188" i="2"/>
  <c r="AH188" i="2" s="1"/>
  <c r="AG187" i="2"/>
  <c r="AH187" i="2" s="1"/>
  <c r="AG186" i="2"/>
  <c r="AH186" i="2" s="1"/>
  <c r="AG185" i="2"/>
  <c r="AH185" i="2" s="1"/>
  <c r="AG184" i="2"/>
  <c r="AH184" i="2" s="1"/>
  <c r="AG183" i="2"/>
  <c r="AH183" i="2" s="1"/>
  <c r="AG182" i="2"/>
  <c r="AH182" i="2" s="1"/>
  <c r="AG181" i="2"/>
  <c r="AH181" i="2" s="1"/>
  <c r="AG180" i="2"/>
  <c r="AH180" i="2" s="1"/>
  <c r="AG179" i="2"/>
  <c r="AH179" i="2" s="1"/>
  <c r="AG178" i="2"/>
  <c r="AH178" i="2" s="1"/>
  <c r="AG177" i="2"/>
  <c r="AH177" i="2" s="1"/>
  <c r="AG176" i="2"/>
  <c r="AH176" i="2" s="1"/>
  <c r="AG175" i="2"/>
  <c r="AH175" i="2" s="1"/>
  <c r="AG174" i="2"/>
  <c r="AH174" i="2" s="1"/>
  <c r="AG173" i="2"/>
  <c r="AH173" i="2" s="1"/>
  <c r="AG172" i="2"/>
  <c r="AH172" i="2" s="1"/>
  <c r="AG171" i="2"/>
  <c r="AH171" i="2" s="1"/>
  <c r="AG170" i="2"/>
  <c r="AH170" i="2" s="1"/>
  <c r="AG169" i="2"/>
  <c r="AH169" i="2" s="1"/>
  <c r="AG168" i="2"/>
  <c r="AH168" i="2" s="1"/>
  <c r="AG167" i="2"/>
  <c r="AH167" i="2" s="1"/>
  <c r="AG166" i="2"/>
  <c r="AH166" i="2" s="1"/>
  <c r="AG165" i="2"/>
  <c r="AH165" i="2" s="1"/>
  <c r="AG164" i="2"/>
  <c r="AH164" i="2" s="1"/>
  <c r="AG163" i="2"/>
  <c r="AH163" i="2" s="1"/>
  <c r="AG162" i="2"/>
  <c r="AH162" i="2" s="1"/>
  <c r="AG161" i="2"/>
  <c r="AH161" i="2" s="1"/>
  <c r="AG160" i="2"/>
  <c r="AH160" i="2" s="1"/>
  <c r="AG159" i="2"/>
  <c r="AH159" i="2" s="1"/>
  <c r="AG158" i="2"/>
  <c r="AH158" i="2" s="1"/>
  <c r="AG157" i="2"/>
  <c r="AH157" i="2" s="1"/>
  <c r="AG156" i="2"/>
  <c r="AH156" i="2" s="1"/>
  <c r="AG155" i="2"/>
  <c r="AH155" i="2" s="1"/>
  <c r="AG154" i="2"/>
  <c r="AH154" i="2" s="1"/>
  <c r="AG153" i="2"/>
  <c r="AH153" i="2" s="1"/>
  <c r="AG152" i="2"/>
  <c r="AH152" i="2" s="1"/>
  <c r="AG151" i="2"/>
  <c r="AH151" i="2" s="1"/>
  <c r="AG150" i="2"/>
  <c r="AH150" i="2" s="1"/>
  <c r="AG149" i="2"/>
  <c r="AH149" i="2" s="1"/>
  <c r="AG148" i="2"/>
  <c r="AH148" i="2" s="1"/>
  <c r="AG147" i="2"/>
  <c r="AH147" i="2" s="1"/>
  <c r="AG146" i="2"/>
  <c r="AH146" i="2" s="1"/>
  <c r="AG145" i="2"/>
  <c r="AH145" i="2" s="1"/>
  <c r="AG144" i="2"/>
  <c r="AH144" i="2" s="1"/>
  <c r="AG143" i="2"/>
  <c r="AH143" i="2" s="1"/>
  <c r="AG142" i="2"/>
  <c r="AH142" i="2" s="1"/>
  <c r="AG141" i="2"/>
  <c r="AH141" i="2" s="1"/>
  <c r="AG140" i="2"/>
  <c r="AH140" i="2" s="1"/>
  <c r="AG139" i="2"/>
  <c r="AH139" i="2" s="1"/>
  <c r="AG138" i="2"/>
  <c r="AH138" i="2" s="1"/>
  <c r="AG137" i="2"/>
  <c r="AH137" i="2" s="1"/>
  <c r="AG136" i="2"/>
  <c r="AH136" i="2" s="1"/>
  <c r="AG135" i="2"/>
  <c r="AH135" i="2" s="1"/>
  <c r="AG134" i="2"/>
  <c r="AH134" i="2" s="1"/>
  <c r="AG133" i="2"/>
  <c r="AH133" i="2" s="1"/>
  <c r="AG132" i="2"/>
  <c r="AH132" i="2" s="1"/>
  <c r="AG131" i="2"/>
  <c r="AH131" i="2" s="1"/>
  <c r="AG130" i="2"/>
  <c r="AH130" i="2" s="1"/>
  <c r="AG129" i="2"/>
  <c r="AH129" i="2" s="1"/>
  <c r="AG128" i="2"/>
  <c r="AH128" i="2" s="1"/>
  <c r="AG127" i="2"/>
  <c r="AH127" i="2" s="1"/>
  <c r="AG126" i="2"/>
  <c r="AH126" i="2" s="1"/>
  <c r="AG125" i="2"/>
  <c r="AH125" i="2" s="1"/>
  <c r="AG124" i="2"/>
  <c r="AH124" i="2" s="1"/>
  <c r="AG123" i="2"/>
  <c r="AH123" i="2" s="1"/>
  <c r="AG122" i="2"/>
  <c r="AH122" i="2" s="1"/>
  <c r="AG121" i="2"/>
  <c r="AH121" i="2" s="1"/>
  <c r="AG120" i="2"/>
  <c r="AH120" i="2" s="1"/>
  <c r="AG119" i="2"/>
  <c r="AH119" i="2" s="1"/>
  <c r="AG118" i="2"/>
  <c r="AH118" i="2" s="1"/>
  <c r="AG117" i="2"/>
  <c r="AH117" i="2" s="1"/>
  <c r="AG116" i="2"/>
  <c r="AH116" i="2" s="1"/>
  <c r="AG115" i="2"/>
  <c r="AH115" i="2" s="1"/>
  <c r="AG114" i="2"/>
  <c r="AH114" i="2" s="1"/>
  <c r="AG113" i="2"/>
  <c r="AH113" i="2" s="1"/>
  <c r="AG112" i="2"/>
  <c r="AH112" i="2" s="1"/>
  <c r="AG111" i="2"/>
  <c r="AH111" i="2" s="1"/>
  <c r="AG110" i="2"/>
  <c r="AH110" i="2" s="1"/>
  <c r="AG109" i="2"/>
  <c r="AH109" i="2" s="1"/>
  <c r="AG108" i="2"/>
  <c r="AH108" i="2" s="1"/>
  <c r="AG107" i="2"/>
  <c r="AH107" i="2" s="1"/>
  <c r="AG106" i="2"/>
  <c r="AH106" i="2" s="1"/>
  <c r="AG105" i="2"/>
  <c r="AH105" i="2" s="1"/>
  <c r="AG104" i="2"/>
  <c r="AH104" i="2" s="1"/>
  <c r="AG103" i="2"/>
  <c r="AH103" i="2" s="1"/>
  <c r="AG102" i="2"/>
  <c r="AH102" i="2" s="1"/>
  <c r="AG101" i="2"/>
  <c r="AH101" i="2" s="1"/>
  <c r="AG100" i="2"/>
  <c r="AH100" i="2" s="1"/>
  <c r="AG99" i="2"/>
  <c r="AH99" i="2" s="1"/>
  <c r="AG98" i="2"/>
  <c r="AH98" i="2" s="1"/>
  <c r="AG97" i="2"/>
  <c r="AH97" i="2" s="1"/>
  <c r="AG96" i="2"/>
  <c r="AH96" i="2" s="1"/>
  <c r="AG95" i="2"/>
  <c r="AH95" i="2" s="1"/>
  <c r="AG94" i="2"/>
  <c r="AH94" i="2" s="1"/>
  <c r="AG93" i="2"/>
  <c r="AH93" i="2" s="1"/>
  <c r="AG92" i="2"/>
  <c r="AH92" i="2" s="1"/>
  <c r="AG91" i="2"/>
  <c r="AH91" i="2" s="1"/>
  <c r="AG90" i="2"/>
  <c r="AG89" i="2"/>
  <c r="AH89" i="2" s="1"/>
  <c r="AG88" i="2"/>
  <c r="AH88" i="2" s="1"/>
  <c r="AG87" i="2"/>
  <c r="AH87" i="2" s="1"/>
  <c r="AG86" i="2"/>
  <c r="AH86" i="2" s="1"/>
  <c r="AG85" i="2"/>
  <c r="AH85" i="2" s="1"/>
  <c r="AG84" i="2"/>
  <c r="AH84" i="2" s="1"/>
  <c r="AG83" i="2"/>
  <c r="AH83" i="2" s="1"/>
  <c r="AG82" i="2"/>
  <c r="AH82" i="2" s="1"/>
  <c r="AG81" i="2"/>
  <c r="AH81" i="2" s="1"/>
  <c r="AG80" i="2"/>
  <c r="AH80" i="2" s="1"/>
  <c r="AG79" i="2"/>
  <c r="AH79" i="2" s="1"/>
  <c r="AG78" i="2"/>
  <c r="AH78" i="2" s="1"/>
  <c r="AG77" i="2"/>
  <c r="AH77" i="2" s="1"/>
  <c r="AG76" i="2"/>
  <c r="AH76" i="2" s="1"/>
  <c r="AG75" i="2"/>
  <c r="AH75" i="2" s="1"/>
  <c r="AG74" i="2"/>
  <c r="AH74" i="2" s="1"/>
  <c r="AG73" i="2"/>
  <c r="AH73" i="2" s="1"/>
  <c r="AG72" i="2"/>
  <c r="AH72" i="2" s="1"/>
  <c r="AG71" i="2"/>
  <c r="AH71" i="2" s="1"/>
  <c r="AG70" i="2"/>
  <c r="AH70" i="2" s="1"/>
  <c r="AG69" i="2"/>
  <c r="AH69" i="2" s="1"/>
  <c r="AG68" i="2"/>
  <c r="AH68" i="2" s="1"/>
  <c r="AG67" i="2"/>
  <c r="AH67" i="2" s="1"/>
  <c r="AG66" i="2"/>
  <c r="AH66" i="2" s="1"/>
  <c r="AG65" i="2"/>
  <c r="AH65" i="2" s="1"/>
  <c r="AG64" i="2"/>
  <c r="AH64" i="2" s="1"/>
  <c r="AG63" i="2"/>
  <c r="AH63" i="2" s="1"/>
  <c r="AG62" i="2"/>
  <c r="AH62" i="2" s="1"/>
  <c r="AG61" i="2"/>
  <c r="AH61" i="2" s="1"/>
  <c r="AG60" i="2"/>
  <c r="AH60" i="2" s="1"/>
  <c r="AG59" i="2"/>
  <c r="AH59" i="2" s="1"/>
  <c r="AG58" i="2"/>
  <c r="AH58" i="2" s="1"/>
  <c r="AG57" i="2"/>
  <c r="AH57" i="2" s="1"/>
  <c r="AG56" i="2"/>
  <c r="AH56" i="2" s="1"/>
  <c r="AG55" i="2"/>
  <c r="AH55" i="2" s="1"/>
  <c r="AG54" i="2"/>
  <c r="AH54" i="2" s="1"/>
  <c r="AG53" i="2"/>
  <c r="AH53" i="2" s="1"/>
  <c r="AG52" i="2"/>
  <c r="AH52" i="2" s="1"/>
  <c r="AG51" i="2"/>
  <c r="AH51" i="2" s="1"/>
  <c r="AG50" i="2"/>
  <c r="AH50" i="2" s="1"/>
  <c r="AG49" i="2"/>
  <c r="AH49" i="2" s="1"/>
  <c r="AG48" i="2"/>
  <c r="AH48" i="2" s="1"/>
  <c r="AG47" i="2"/>
  <c r="AH47" i="2" s="1"/>
  <c r="AG46" i="2"/>
  <c r="AH46" i="2" s="1"/>
  <c r="AG45" i="2"/>
  <c r="AH45" i="2" s="1"/>
  <c r="AG44" i="2"/>
  <c r="AH44" i="2" s="1"/>
  <c r="AG43" i="2"/>
  <c r="AH43" i="2" s="1"/>
  <c r="AG42" i="2"/>
  <c r="AG41" i="2"/>
  <c r="AH41" i="2" s="1"/>
  <c r="AG40" i="2"/>
  <c r="AH40" i="2" s="1"/>
  <c r="AG39" i="2"/>
  <c r="AH39" i="2" s="1"/>
  <c r="AG38" i="2"/>
  <c r="AH38" i="2" s="1"/>
  <c r="AG37" i="2"/>
  <c r="AH37" i="2" s="1"/>
  <c r="AG36" i="2"/>
  <c r="AH36" i="2" s="1"/>
  <c r="AE1003" i="2"/>
  <c r="AE1002" i="2"/>
  <c r="AE1001" i="2"/>
  <c r="AE1000" i="2"/>
  <c r="AE999" i="2"/>
  <c r="AE998" i="2"/>
  <c r="AE997" i="2"/>
  <c r="AE996" i="2"/>
  <c r="AE995" i="2"/>
  <c r="AE994" i="2"/>
  <c r="AE993" i="2"/>
  <c r="AE992" i="2"/>
  <c r="AE991" i="2"/>
  <c r="AE990" i="2"/>
  <c r="AE989" i="2"/>
  <c r="AE988" i="2"/>
  <c r="AE987" i="2"/>
  <c r="AE986" i="2"/>
  <c r="AE985" i="2"/>
  <c r="AE984" i="2"/>
  <c r="AE983" i="2"/>
  <c r="AE982" i="2"/>
  <c r="AE981" i="2"/>
  <c r="AE980" i="2"/>
  <c r="AE979" i="2"/>
  <c r="AE978" i="2"/>
  <c r="AE977" i="2"/>
  <c r="AE976" i="2"/>
  <c r="AE975" i="2"/>
  <c r="AE974" i="2"/>
  <c r="AE973" i="2"/>
  <c r="AE972" i="2"/>
  <c r="AE971" i="2"/>
  <c r="AE970" i="2"/>
  <c r="AE969" i="2"/>
  <c r="AE968" i="2"/>
  <c r="AE967" i="2"/>
  <c r="AE966" i="2"/>
  <c r="AE965" i="2"/>
  <c r="AE964" i="2"/>
  <c r="AE963" i="2"/>
  <c r="AE962" i="2"/>
  <c r="AE961" i="2"/>
  <c r="AE960" i="2"/>
  <c r="AE959" i="2"/>
  <c r="AE958" i="2"/>
  <c r="AE957" i="2"/>
  <c r="AE956" i="2"/>
  <c r="AE955" i="2"/>
  <c r="AE954" i="2"/>
  <c r="AE953" i="2"/>
  <c r="AE952" i="2"/>
  <c r="AE951" i="2"/>
  <c r="AE950" i="2"/>
  <c r="AE949" i="2"/>
  <c r="AE948" i="2"/>
  <c r="AE947" i="2"/>
  <c r="AE946" i="2"/>
  <c r="AE945" i="2"/>
  <c r="AE944" i="2"/>
  <c r="AE943" i="2"/>
  <c r="AE942" i="2"/>
  <c r="AE941" i="2"/>
  <c r="AE940" i="2"/>
  <c r="AE939" i="2"/>
  <c r="AE938" i="2"/>
  <c r="AE937" i="2"/>
  <c r="AE936" i="2"/>
  <c r="AE935" i="2"/>
  <c r="AE934" i="2"/>
  <c r="AE933" i="2"/>
  <c r="AE932" i="2"/>
  <c r="AE931" i="2"/>
  <c r="AE930" i="2"/>
  <c r="AE929" i="2"/>
  <c r="AE928" i="2"/>
  <c r="AE927" i="2"/>
  <c r="AE926" i="2"/>
  <c r="AE925" i="2"/>
  <c r="AE924" i="2"/>
  <c r="AE923" i="2"/>
  <c r="AE922" i="2"/>
  <c r="AE921" i="2"/>
  <c r="AE920" i="2"/>
  <c r="AE919" i="2"/>
  <c r="AE918" i="2"/>
  <c r="AE917" i="2"/>
  <c r="AE916" i="2"/>
  <c r="AE915" i="2"/>
  <c r="AE914" i="2"/>
  <c r="AE913" i="2"/>
  <c r="AE912" i="2"/>
  <c r="AE911" i="2"/>
  <c r="AE910" i="2"/>
  <c r="AE909" i="2"/>
  <c r="AE908" i="2"/>
  <c r="AE907" i="2"/>
  <c r="AE906" i="2"/>
  <c r="AE905" i="2"/>
  <c r="AE904" i="2"/>
  <c r="AE903" i="2"/>
  <c r="AE902" i="2"/>
  <c r="AE901" i="2"/>
  <c r="AE900" i="2"/>
  <c r="AE899" i="2"/>
  <c r="AE898" i="2"/>
  <c r="AE897" i="2"/>
  <c r="AE896" i="2"/>
  <c r="AE895" i="2"/>
  <c r="AE894" i="2"/>
  <c r="AE893" i="2"/>
  <c r="AE892" i="2"/>
  <c r="AE891" i="2"/>
  <c r="AE890" i="2"/>
  <c r="AE889" i="2"/>
  <c r="AE888" i="2"/>
  <c r="AE887" i="2"/>
  <c r="AE886" i="2"/>
  <c r="AE885" i="2"/>
  <c r="AE884" i="2"/>
  <c r="AE883" i="2"/>
  <c r="AE882" i="2"/>
  <c r="AE881" i="2"/>
  <c r="AE880" i="2"/>
  <c r="AE879" i="2"/>
  <c r="AE878" i="2"/>
  <c r="AE877" i="2"/>
  <c r="AE876" i="2"/>
  <c r="AE875" i="2"/>
  <c r="AE874" i="2"/>
  <c r="AE873" i="2"/>
  <c r="AE872" i="2"/>
  <c r="AE871" i="2"/>
  <c r="AE870" i="2"/>
  <c r="AE869" i="2"/>
  <c r="AE868" i="2"/>
  <c r="AE867" i="2"/>
  <c r="AE866" i="2"/>
  <c r="AE865" i="2"/>
  <c r="AE864" i="2"/>
  <c r="AE863" i="2"/>
  <c r="AE862" i="2"/>
  <c r="AE861" i="2"/>
  <c r="AE860" i="2"/>
  <c r="AE859" i="2"/>
  <c r="AE858" i="2"/>
  <c r="AE857" i="2"/>
  <c r="AE856" i="2"/>
  <c r="AE855" i="2"/>
  <c r="AE854" i="2"/>
  <c r="AE853" i="2"/>
  <c r="AE852" i="2"/>
  <c r="AE851" i="2"/>
  <c r="AE850" i="2"/>
  <c r="AE849" i="2"/>
  <c r="AE848" i="2"/>
  <c r="AE847" i="2"/>
  <c r="AE846" i="2"/>
  <c r="AE845" i="2"/>
  <c r="AE844" i="2"/>
  <c r="AE843" i="2"/>
  <c r="AE842" i="2"/>
  <c r="AE841" i="2"/>
  <c r="AE840" i="2"/>
  <c r="AE839" i="2"/>
  <c r="AE838" i="2"/>
  <c r="AE837" i="2"/>
  <c r="AE836" i="2"/>
  <c r="AE835" i="2"/>
  <c r="AE834" i="2"/>
  <c r="AE833" i="2"/>
  <c r="AE832" i="2"/>
  <c r="AE831" i="2"/>
  <c r="AE830" i="2"/>
  <c r="AE829" i="2"/>
  <c r="AE828" i="2"/>
  <c r="AE827" i="2"/>
  <c r="AE826" i="2"/>
  <c r="AE825" i="2"/>
  <c r="AE824" i="2"/>
  <c r="AE823" i="2"/>
  <c r="AE822" i="2"/>
  <c r="AE821" i="2"/>
  <c r="AE820" i="2"/>
  <c r="AE819" i="2"/>
  <c r="AE818" i="2"/>
  <c r="AE817" i="2"/>
  <c r="AE816" i="2"/>
  <c r="AE815" i="2"/>
  <c r="AE814" i="2"/>
  <c r="AE813" i="2"/>
  <c r="AE812" i="2"/>
  <c r="AE811" i="2"/>
  <c r="AE810" i="2"/>
  <c r="AE809" i="2"/>
  <c r="AE808" i="2"/>
  <c r="AE807" i="2"/>
  <c r="AE806" i="2"/>
  <c r="AE805" i="2"/>
  <c r="AE804" i="2"/>
  <c r="AE803" i="2"/>
  <c r="AE802" i="2"/>
  <c r="AE801" i="2"/>
  <c r="AE800" i="2"/>
  <c r="AE799" i="2"/>
  <c r="AE798" i="2"/>
  <c r="AE797" i="2"/>
  <c r="AE796" i="2"/>
  <c r="AE795" i="2"/>
  <c r="AE794" i="2"/>
  <c r="AE793" i="2"/>
  <c r="AE792" i="2"/>
  <c r="AE791" i="2"/>
  <c r="AE790" i="2"/>
  <c r="AE789" i="2"/>
  <c r="AE788" i="2"/>
  <c r="AE787" i="2"/>
  <c r="AE786" i="2"/>
  <c r="AE785" i="2"/>
  <c r="AE784" i="2"/>
  <c r="AE783" i="2"/>
  <c r="AE782" i="2"/>
  <c r="AE781" i="2"/>
  <c r="AE780" i="2"/>
  <c r="AE779" i="2"/>
  <c r="AE778" i="2"/>
  <c r="AE777" i="2"/>
  <c r="AE776" i="2"/>
  <c r="AE775" i="2"/>
  <c r="AE774" i="2"/>
  <c r="AE773" i="2"/>
  <c r="AE772" i="2"/>
  <c r="AE771" i="2"/>
  <c r="AE770" i="2"/>
  <c r="AE769" i="2"/>
  <c r="AE768" i="2"/>
  <c r="AE767" i="2"/>
  <c r="AE766" i="2"/>
  <c r="AE765" i="2"/>
  <c r="AE764" i="2"/>
  <c r="AE763" i="2"/>
  <c r="AE762" i="2"/>
  <c r="AE761" i="2"/>
  <c r="AE760" i="2"/>
  <c r="AE759" i="2"/>
  <c r="AE758" i="2"/>
  <c r="AE757" i="2"/>
  <c r="AE756" i="2"/>
  <c r="AE755" i="2"/>
  <c r="AE754" i="2"/>
  <c r="AE753" i="2"/>
  <c r="AE752" i="2"/>
  <c r="AE751" i="2"/>
  <c r="AE750" i="2"/>
  <c r="AE749" i="2"/>
  <c r="AE748" i="2"/>
  <c r="AE747" i="2"/>
  <c r="AE746" i="2"/>
  <c r="AE745" i="2"/>
  <c r="AE744" i="2"/>
  <c r="AE743" i="2"/>
  <c r="AE742" i="2"/>
  <c r="AE741" i="2"/>
  <c r="AE740" i="2"/>
  <c r="AE739" i="2"/>
  <c r="AE738" i="2"/>
  <c r="AE737" i="2"/>
  <c r="AE736" i="2"/>
  <c r="AE735" i="2"/>
  <c r="AE734" i="2"/>
  <c r="AE733" i="2"/>
  <c r="AE732" i="2"/>
  <c r="AE731" i="2"/>
  <c r="AE730" i="2"/>
  <c r="AE729" i="2"/>
  <c r="AE728" i="2"/>
  <c r="AE727" i="2"/>
  <c r="AE726" i="2"/>
  <c r="AE725" i="2"/>
  <c r="AE724" i="2"/>
  <c r="AE723" i="2"/>
  <c r="AE722" i="2"/>
  <c r="AE721" i="2"/>
  <c r="AE720" i="2"/>
  <c r="AE719" i="2"/>
  <c r="AE718" i="2"/>
  <c r="AE717" i="2"/>
  <c r="AE716" i="2"/>
  <c r="AE715" i="2"/>
  <c r="AE714" i="2"/>
  <c r="AE713" i="2"/>
  <c r="AE712" i="2"/>
  <c r="AE711" i="2"/>
  <c r="AE710" i="2"/>
  <c r="AE709" i="2"/>
  <c r="AE708" i="2"/>
  <c r="AE707" i="2"/>
  <c r="AE706" i="2"/>
  <c r="AE705" i="2"/>
  <c r="AE704" i="2"/>
  <c r="AE703" i="2"/>
  <c r="AE702" i="2"/>
  <c r="AE701" i="2"/>
  <c r="AE700" i="2"/>
  <c r="AE699" i="2"/>
  <c r="AE698" i="2"/>
  <c r="AE697" i="2"/>
  <c r="AE696" i="2"/>
  <c r="AE695" i="2"/>
  <c r="AE694" i="2"/>
  <c r="AE693" i="2"/>
  <c r="AE692" i="2"/>
  <c r="AE691" i="2"/>
  <c r="AE690" i="2"/>
  <c r="AE689" i="2"/>
  <c r="AE688" i="2"/>
  <c r="AE687" i="2"/>
  <c r="AE686" i="2"/>
  <c r="AE685" i="2"/>
  <c r="AE684" i="2"/>
  <c r="AE683" i="2"/>
  <c r="AE682" i="2"/>
  <c r="AE681" i="2"/>
  <c r="AE680" i="2"/>
  <c r="AE679" i="2"/>
  <c r="AE678" i="2"/>
  <c r="AE677" i="2"/>
  <c r="AE676" i="2"/>
  <c r="AE675" i="2"/>
  <c r="AE674" i="2"/>
  <c r="AE673" i="2"/>
  <c r="AE672" i="2"/>
  <c r="AE671" i="2"/>
  <c r="AE670" i="2"/>
  <c r="AE669" i="2"/>
  <c r="AE668" i="2"/>
  <c r="AE667" i="2"/>
  <c r="AE666" i="2"/>
  <c r="AE665" i="2"/>
  <c r="AE664" i="2"/>
  <c r="AE663" i="2"/>
  <c r="AE662" i="2"/>
  <c r="AE661" i="2"/>
  <c r="AE660" i="2"/>
  <c r="AE659" i="2"/>
  <c r="AE658" i="2"/>
  <c r="AE657" i="2"/>
  <c r="AE656" i="2"/>
  <c r="AE655" i="2"/>
  <c r="AE654" i="2"/>
  <c r="AE653" i="2"/>
  <c r="AE652" i="2"/>
  <c r="AE651" i="2"/>
  <c r="AE650" i="2"/>
  <c r="AE649" i="2"/>
  <c r="AE648" i="2"/>
  <c r="AE647" i="2"/>
  <c r="AE646" i="2"/>
  <c r="AE645" i="2"/>
  <c r="AE644" i="2"/>
  <c r="AE643" i="2"/>
  <c r="AE642" i="2"/>
  <c r="AE641" i="2"/>
  <c r="AE640" i="2"/>
  <c r="AE639" i="2"/>
  <c r="AE638" i="2"/>
  <c r="AE637" i="2"/>
  <c r="AE636" i="2"/>
  <c r="AE635" i="2"/>
  <c r="AE634" i="2"/>
  <c r="AE633" i="2"/>
  <c r="AE632" i="2"/>
  <c r="AE631" i="2"/>
  <c r="AE630" i="2"/>
  <c r="AE629" i="2"/>
  <c r="AE628" i="2"/>
  <c r="AE627" i="2"/>
  <c r="AE626" i="2"/>
  <c r="AE625" i="2"/>
  <c r="AE624" i="2"/>
  <c r="AE623" i="2"/>
  <c r="AE622" i="2"/>
  <c r="AE621" i="2"/>
  <c r="AE620" i="2"/>
  <c r="AE619" i="2"/>
  <c r="AE618" i="2"/>
  <c r="AE617" i="2"/>
  <c r="AE616" i="2"/>
  <c r="AE615" i="2"/>
  <c r="AE614" i="2"/>
  <c r="AE613" i="2"/>
  <c r="AE612" i="2"/>
  <c r="AE611" i="2"/>
  <c r="AE610" i="2"/>
  <c r="AE609" i="2"/>
  <c r="AE608" i="2"/>
  <c r="AE607" i="2"/>
  <c r="AE606" i="2"/>
  <c r="AE605" i="2"/>
  <c r="AE604" i="2"/>
  <c r="AE603" i="2"/>
  <c r="AE602" i="2"/>
  <c r="AE601" i="2"/>
  <c r="AE600" i="2"/>
  <c r="AE599" i="2"/>
  <c r="AE598" i="2"/>
  <c r="AE597" i="2"/>
  <c r="AE596" i="2"/>
  <c r="AE595" i="2"/>
  <c r="AE594" i="2"/>
  <c r="AE593" i="2"/>
  <c r="AE592" i="2"/>
  <c r="AE591" i="2"/>
  <c r="AE590" i="2"/>
  <c r="AE589" i="2"/>
  <c r="AE588" i="2"/>
  <c r="AE587" i="2"/>
  <c r="AE586" i="2"/>
  <c r="AE585" i="2"/>
  <c r="AE584" i="2"/>
  <c r="AE583" i="2"/>
  <c r="AE582" i="2"/>
  <c r="AE581" i="2"/>
  <c r="AE580" i="2"/>
  <c r="AE579" i="2"/>
  <c r="AE578" i="2"/>
  <c r="AE577" i="2"/>
  <c r="AE576" i="2"/>
  <c r="AE575" i="2"/>
  <c r="AE574" i="2"/>
  <c r="AE573" i="2"/>
  <c r="AE572" i="2"/>
  <c r="AE571" i="2"/>
  <c r="AE570" i="2"/>
  <c r="AE569" i="2"/>
  <c r="AE568" i="2"/>
  <c r="AE567" i="2"/>
  <c r="AE566" i="2"/>
  <c r="AE565" i="2"/>
  <c r="AE564" i="2"/>
  <c r="AE563" i="2"/>
  <c r="AE562" i="2"/>
  <c r="AE561" i="2"/>
  <c r="AE560" i="2"/>
  <c r="AE559" i="2"/>
  <c r="AE558" i="2"/>
  <c r="AE557" i="2"/>
  <c r="AE556" i="2"/>
  <c r="AE555" i="2"/>
  <c r="AE554" i="2"/>
  <c r="AE553" i="2"/>
  <c r="AE552" i="2"/>
  <c r="AE551" i="2"/>
  <c r="AE550" i="2"/>
  <c r="AE549" i="2"/>
  <c r="AE548" i="2"/>
  <c r="AE547" i="2"/>
  <c r="AE546" i="2"/>
  <c r="AE545" i="2"/>
  <c r="AE544" i="2"/>
  <c r="AE543" i="2"/>
  <c r="AE542" i="2"/>
  <c r="AE541" i="2"/>
  <c r="AE540" i="2"/>
  <c r="AE539" i="2"/>
  <c r="AE538" i="2"/>
  <c r="AE537" i="2"/>
  <c r="AE536" i="2"/>
  <c r="AE535" i="2"/>
  <c r="AE534" i="2"/>
  <c r="AE533" i="2"/>
  <c r="AE532" i="2"/>
  <c r="AE531" i="2"/>
  <c r="AE530" i="2"/>
  <c r="AE529" i="2"/>
  <c r="AE528" i="2"/>
  <c r="AE527" i="2"/>
  <c r="AE526" i="2"/>
  <c r="AE525" i="2"/>
  <c r="AE524" i="2"/>
  <c r="AE523" i="2"/>
  <c r="AE522" i="2"/>
  <c r="AE521" i="2"/>
  <c r="AE520" i="2"/>
  <c r="AE519" i="2"/>
  <c r="AE518" i="2"/>
  <c r="AE517" i="2"/>
  <c r="AE516" i="2"/>
  <c r="AE515" i="2"/>
  <c r="AE514" i="2"/>
  <c r="AE513" i="2"/>
  <c r="AE512" i="2"/>
  <c r="AE511" i="2"/>
  <c r="AE510" i="2"/>
  <c r="AE509" i="2"/>
  <c r="AE508" i="2"/>
  <c r="AE507" i="2"/>
  <c r="AE506" i="2"/>
  <c r="AE505" i="2"/>
  <c r="AE504" i="2"/>
  <c r="AE503" i="2"/>
  <c r="AE502" i="2"/>
  <c r="AE501" i="2"/>
  <c r="AE500" i="2"/>
  <c r="AE499" i="2"/>
  <c r="AE498" i="2"/>
  <c r="AE497" i="2"/>
  <c r="AE496" i="2"/>
  <c r="AE495" i="2"/>
  <c r="AE494" i="2"/>
  <c r="AE493" i="2"/>
  <c r="AE492" i="2"/>
  <c r="AE491" i="2"/>
  <c r="AE490" i="2"/>
  <c r="AE489" i="2"/>
  <c r="AE488" i="2"/>
  <c r="AE487" i="2"/>
  <c r="AE486" i="2"/>
  <c r="AE485" i="2"/>
  <c r="AE484" i="2"/>
  <c r="AE483" i="2"/>
  <c r="AE482" i="2"/>
  <c r="AE481" i="2"/>
  <c r="AE480" i="2"/>
  <c r="AE479" i="2"/>
  <c r="AE478" i="2"/>
  <c r="AE477" i="2"/>
  <c r="AE476" i="2"/>
  <c r="AE475" i="2"/>
  <c r="AE474" i="2"/>
  <c r="AE473" i="2"/>
  <c r="AE472" i="2"/>
  <c r="AE471" i="2"/>
  <c r="AE470" i="2"/>
  <c r="AE469" i="2"/>
  <c r="AE468" i="2"/>
  <c r="AE467" i="2"/>
  <c r="AE466" i="2"/>
  <c r="AE465" i="2"/>
  <c r="AE464" i="2"/>
  <c r="AE463" i="2"/>
  <c r="AE462" i="2"/>
  <c r="AE461" i="2"/>
  <c r="AE460" i="2"/>
  <c r="AE459" i="2"/>
  <c r="AE458" i="2"/>
  <c r="AE457" i="2"/>
  <c r="AE456" i="2"/>
  <c r="AE455" i="2"/>
  <c r="AE454" i="2"/>
  <c r="AE453" i="2"/>
  <c r="AE452" i="2"/>
  <c r="AE451" i="2"/>
  <c r="AE450" i="2"/>
  <c r="AE449" i="2"/>
  <c r="AE448" i="2"/>
  <c r="AE447" i="2"/>
  <c r="AE446" i="2"/>
  <c r="AE445" i="2"/>
  <c r="AE444" i="2"/>
  <c r="AE443" i="2"/>
  <c r="AE442" i="2"/>
  <c r="AE441" i="2"/>
  <c r="AE440" i="2"/>
  <c r="AE439" i="2"/>
  <c r="AE438" i="2"/>
  <c r="AE437" i="2"/>
  <c r="AE436" i="2"/>
  <c r="AE435" i="2"/>
  <c r="AE434" i="2"/>
  <c r="AE433" i="2"/>
  <c r="AE432" i="2"/>
  <c r="AE431" i="2"/>
  <c r="AE430" i="2"/>
  <c r="AE429" i="2"/>
  <c r="AE428" i="2"/>
  <c r="AE427" i="2"/>
  <c r="AE426" i="2"/>
  <c r="AE425" i="2"/>
  <c r="AE424" i="2"/>
  <c r="AE423" i="2"/>
  <c r="AE422" i="2"/>
  <c r="AE421" i="2"/>
  <c r="AE420" i="2"/>
  <c r="AE419" i="2"/>
  <c r="AE418" i="2"/>
  <c r="AE417" i="2"/>
  <c r="AE416" i="2"/>
  <c r="AE415" i="2"/>
  <c r="AE414" i="2"/>
  <c r="AE413" i="2"/>
  <c r="AE412" i="2"/>
  <c r="AE411" i="2"/>
  <c r="AE410" i="2"/>
  <c r="AE409" i="2"/>
  <c r="AE408" i="2"/>
  <c r="AE407" i="2"/>
  <c r="AE406" i="2"/>
  <c r="AE405" i="2"/>
  <c r="AE404" i="2"/>
  <c r="AE403" i="2"/>
  <c r="AE402" i="2"/>
  <c r="AE401" i="2"/>
  <c r="AE400" i="2"/>
  <c r="AE399" i="2"/>
  <c r="AE398" i="2"/>
  <c r="AE397" i="2"/>
  <c r="AE396" i="2"/>
  <c r="AE395" i="2"/>
  <c r="AE394" i="2"/>
  <c r="AE393" i="2"/>
  <c r="AE392" i="2"/>
  <c r="AE391" i="2"/>
  <c r="AE390" i="2"/>
  <c r="AE389" i="2"/>
  <c r="AE388" i="2"/>
  <c r="AE387" i="2"/>
  <c r="AE386" i="2"/>
  <c r="AE385" i="2"/>
  <c r="AE384" i="2"/>
  <c r="AE383" i="2"/>
  <c r="AE382" i="2"/>
  <c r="AE381" i="2"/>
  <c r="AE380" i="2"/>
  <c r="AE379" i="2"/>
  <c r="AE378" i="2"/>
  <c r="AE377" i="2"/>
  <c r="AE376" i="2"/>
  <c r="AE375" i="2"/>
  <c r="AE374" i="2"/>
  <c r="AE373" i="2"/>
  <c r="AE372" i="2"/>
  <c r="AE371" i="2"/>
  <c r="AE370" i="2"/>
  <c r="AE369" i="2"/>
  <c r="AE368" i="2"/>
  <c r="AE367" i="2"/>
  <c r="AE366" i="2"/>
  <c r="AE365" i="2"/>
  <c r="AE364" i="2"/>
  <c r="AE363" i="2"/>
  <c r="AE362" i="2"/>
  <c r="AE361" i="2"/>
  <c r="AE360" i="2"/>
  <c r="AE359" i="2"/>
  <c r="AE358" i="2"/>
  <c r="AE357" i="2"/>
  <c r="AE356" i="2"/>
  <c r="AE355" i="2"/>
  <c r="AE354" i="2"/>
  <c r="AE353" i="2"/>
  <c r="AE352" i="2"/>
  <c r="AE351" i="2"/>
  <c r="AE350" i="2"/>
  <c r="AE349" i="2"/>
  <c r="AE348" i="2"/>
  <c r="AE347" i="2"/>
  <c r="AE346" i="2"/>
  <c r="AE345" i="2"/>
  <c r="AE344" i="2"/>
  <c r="AE343" i="2"/>
  <c r="AE342" i="2"/>
  <c r="AE341" i="2"/>
  <c r="AE340" i="2"/>
  <c r="AE339" i="2"/>
  <c r="AE338" i="2"/>
  <c r="AE337" i="2"/>
  <c r="AE336" i="2"/>
  <c r="AE335" i="2"/>
  <c r="AE334" i="2"/>
  <c r="AE333" i="2"/>
  <c r="AE332" i="2"/>
  <c r="AE331" i="2"/>
  <c r="AE330" i="2"/>
  <c r="AE329" i="2"/>
  <c r="AE328" i="2"/>
  <c r="AE327" i="2"/>
  <c r="AE326" i="2"/>
  <c r="AE325" i="2"/>
  <c r="AE324" i="2"/>
  <c r="AE323" i="2"/>
  <c r="AE322" i="2"/>
  <c r="AE321" i="2"/>
  <c r="AE320" i="2"/>
  <c r="AE319" i="2"/>
  <c r="AE318" i="2"/>
  <c r="AE317" i="2"/>
  <c r="AE316" i="2"/>
  <c r="AE315" i="2"/>
  <c r="AE314" i="2"/>
  <c r="AE313" i="2"/>
  <c r="AE312" i="2"/>
  <c r="AE311" i="2"/>
  <c r="AE310" i="2"/>
  <c r="AE309" i="2"/>
  <c r="AE308" i="2"/>
  <c r="AE307" i="2"/>
  <c r="AE306" i="2"/>
  <c r="AE305" i="2"/>
  <c r="AE304" i="2"/>
  <c r="AE303" i="2"/>
  <c r="AE302" i="2"/>
  <c r="AE301" i="2"/>
  <c r="AE300" i="2"/>
  <c r="AE299" i="2"/>
  <c r="AE298" i="2"/>
  <c r="AE297" i="2"/>
  <c r="AE296" i="2"/>
  <c r="AE295" i="2"/>
  <c r="AE294" i="2"/>
  <c r="AE293" i="2"/>
  <c r="AE292" i="2"/>
  <c r="AE291" i="2"/>
  <c r="AE290" i="2"/>
  <c r="AE289" i="2"/>
  <c r="AE288" i="2"/>
  <c r="AE287" i="2"/>
  <c r="AE286" i="2"/>
  <c r="AE285" i="2"/>
  <c r="AE284" i="2"/>
  <c r="AE283" i="2"/>
  <c r="AE282" i="2"/>
  <c r="AE281" i="2"/>
  <c r="AE280" i="2"/>
  <c r="AE279" i="2"/>
  <c r="AE278" i="2"/>
  <c r="AE277" i="2"/>
  <c r="AE276" i="2"/>
  <c r="AE275" i="2"/>
  <c r="AE274" i="2"/>
  <c r="AE273" i="2"/>
  <c r="AE272" i="2"/>
  <c r="AE271" i="2"/>
  <c r="AE270" i="2"/>
  <c r="AE269" i="2"/>
  <c r="AE268" i="2"/>
  <c r="AE267" i="2"/>
  <c r="AE266" i="2"/>
  <c r="AE265" i="2"/>
  <c r="AE264" i="2"/>
  <c r="AE263" i="2"/>
  <c r="AE262" i="2"/>
  <c r="AE261" i="2"/>
  <c r="AE260" i="2"/>
  <c r="AE259" i="2"/>
  <c r="AE258" i="2"/>
  <c r="AE257" i="2"/>
  <c r="AE256" i="2"/>
  <c r="AE255" i="2"/>
  <c r="AE254" i="2"/>
  <c r="AE253" i="2"/>
  <c r="AE252" i="2"/>
  <c r="AE251" i="2"/>
  <c r="AE250" i="2"/>
  <c r="AE249" i="2"/>
  <c r="AE248" i="2"/>
  <c r="AE247" i="2"/>
  <c r="AE246" i="2"/>
  <c r="AE245" i="2"/>
  <c r="AE244" i="2"/>
  <c r="AE243" i="2"/>
  <c r="AE242" i="2"/>
  <c r="AE241" i="2"/>
  <c r="AE240" i="2"/>
  <c r="AE239" i="2"/>
  <c r="AE238" i="2"/>
  <c r="AE237" i="2"/>
  <c r="AE236" i="2"/>
  <c r="AE235" i="2"/>
  <c r="AE234" i="2"/>
  <c r="AE233" i="2"/>
  <c r="AE232" i="2"/>
  <c r="AE231" i="2"/>
  <c r="AE230" i="2"/>
  <c r="AE229" i="2"/>
  <c r="AE228" i="2"/>
  <c r="AE227" i="2"/>
  <c r="AE226" i="2"/>
  <c r="AE225" i="2"/>
  <c r="AE224" i="2"/>
  <c r="AE223" i="2"/>
  <c r="AE222" i="2"/>
  <c r="AE221" i="2"/>
  <c r="AE220" i="2"/>
  <c r="AE219" i="2"/>
  <c r="AE218" i="2"/>
  <c r="AE217" i="2"/>
  <c r="AE216" i="2"/>
  <c r="AE215" i="2"/>
  <c r="AE214" i="2"/>
  <c r="AE213" i="2"/>
  <c r="AE212" i="2"/>
  <c r="AE211" i="2"/>
  <c r="AE210" i="2"/>
  <c r="AE209" i="2"/>
  <c r="AE208" i="2"/>
  <c r="AE207" i="2"/>
  <c r="AE206" i="2"/>
  <c r="AE205" i="2"/>
  <c r="AE204" i="2"/>
  <c r="AE203" i="2"/>
  <c r="AE202" i="2"/>
  <c r="AE201" i="2"/>
  <c r="AE200" i="2"/>
  <c r="AE199" i="2"/>
  <c r="AE198" i="2"/>
  <c r="AE197" i="2"/>
  <c r="AE196" i="2"/>
  <c r="AE195" i="2"/>
  <c r="AE194" i="2"/>
  <c r="AE193" i="2"/>
  <c r="AE192" i="2"/>
  <c r="AE191" i="2"/>
  <c r="AE190" i="2"/>
  <c r="AE189" i="2"/>
  <c r="AE188" i="2"/>
  <c r="AE187" i="2"/>
  <c r="AE186" i="2"/>
  <c r="AE185" i="2"/>
  <c r="AE184" i="2"/>
  <c r="AE183" i="2"/>
  <c r="AE182" i="2"/>
  <c r="AE181" i="2"/>
  <c r="AE180" i="2"/>
  <c r="AE179" i="2"/>
  <c r="AE178" i="2"/>
  <c r="AE177" i="2"/>
  <c r="AE176" i="2"/>
  <c r="AE175" i="2"/>
  <c r="AE174" i="2"/>
  <c r="AE173" i="2"/>
  <c r="AE172" i="2"/>
  <c r="AE171" i="2"/>
  <c r="AE170" i="2"/>
  <c r="AE169" i="2"/>
  <c r="AE168" i="2"/>
  <c r="AE167" i="2"/>
  <c r="AE166" i="2"/>
  <c r="AE165" i="2"/>
  <c r="AE164" i="2"/>
  <c r="AE163" i="2"/>
  <c r="AE162" i="2"/>
  <c r="AE161" i="2"/>
  <c r="AE160" i="2"/>
  <c r="AE159" i="2"/>
  <c r="AE158" i="2"/>
  <c r="AE157" i="2"/>
  <c r="AE156" i="2"/>
  <c r="AE155" i="2"/>
  <c r="AE154" i="2"/>
  <c r="AE153" i="2"/>
  <c r="AE152" i="2"/>
  <c r="AE151" i="2"/>
  <c r="AE150" i="2"/>
  <c r="AE149" i="2"/>
  <c r="AE148" i="2"/>
  <c r="AE147" i="2"/>
  <c r="AE146" i="2"/>
  <c r="AE145" i="2"/>
  <c r="AE144" i="2"/>
  <c r="AE143" i="2"/>
  <c r="AE142" i="2"/>
  <c r="AE141" i="2"/>
  <c r="AE140" i="2"/>
  <c r="AE139" i="2"/>
  <c r="AE138" i="2"/>
  <c r="AE137" i="2"/>
  <c r="AE136" i="2"/>
  <c r="AE135" i="2"/>
  <c r="AE134" i="2"/>
  <c r="AE133" i="2"/>
  <c r="AE132" i="2"/>
  <c r="AE131" i="2"/>
  <c r="AE130" i="2"/>
  <c r="AE129" i="2"/>
  <c r="AE128" i="2"/>
  <c r="AE127" i="2"/>
  <c r="AE126" i="2"/>
  <c r="AE125" i="2"/>
  <c r="AE124" i="2"/>
  <c r="AE123" i="2"/>
  <c r="AE122" i="2"/>
  <c r="AE121" i="2"/>
  <c r="AE120" i="2"/>
  <c r="AE119" i="2"/>
  <c r="AE118" i="2"/>
  <c r="AE117" i="2"/>
  <c r="AE116" i="2"/>
  <c r="AE115" i="2"/>
  <c r="AE114" i="2"/>
  <c r="AE113" i="2"/>
  <c r="AE112" i="2"/>
  <c r="AE111" i="2"/>
  <c r="AE110" i="2"/>
  <c r="AE109" i="2"/>
  <c r="AE108" i="2"/>
  <c r="AE107" i="2"/>
  <c r="AE106" i="2"/>
  <c r="AE105" i="2"/>
  <c r="AE104" i="2"/>
  <c r="AE103" i="2"/>
  <c r="AE102" i="2"/>
  <c r="AE101" i="2"/>
  <c r="AE100" i="2"/>
  <c r="AE99" i="2"/>
  <c r="AE98" i="2"/>
  <c r="AE97" i="2"/>
  <c r="AE96" i="2"/>
  <c r="AE95" i="2"/>
  <c r="AE94" i="2"/>
  <c r="AE93" i="2"/>
  <c r="AE92" i="2"/>
  <c r="AE91" i="2"/>
  <c r="AE90" i="2"/>
  <c r="AE89" i="2"/>
  <c r="AE88" i="2"/>
  <c r="AE87" i="2"/>
  <c r="AE86" i="2"/>
  <c r="AE85" i="2"/>
  <c r="AE84" i="2"/>
  <c r="AE83" i="2"/>
  <c r="AE82" i="2"/>
  <c r="AE81" i="2"/>
  <c r="AE80" i="2"/>
  <c r="AE79" i="2"/>
  <c r="AE78" i="2"/>
  <c r="AE77" i="2"/>
  <c r="AE76" i="2"/>
  <c r="AE75" i="2"/>
  <c r="AE74" i="2"/>
  <c r="AE73" i="2"/>
  <c r="AE72" i="2"/>
  <c r="AE71" i="2"/>
  <c r="AE70" i="2"/>
  <c r="AE69" i="2"/>
  <c r="AE68" i="2"/>
  <c r="AE67" i="2"/>
  <c r="AE66" i="2"/>
  <c r="AE65" i="2"/>
  <c r="AE64" i="2"/>
  <c r="AE63" i="2"/>
  <c r="AE62" i="2"/>
  <c r="AE61" i="2"/>
  <c r="AE60" i="2"/>
  <c r="AE59" i="2"/>
  <c r="AE58" i="2"/>
  <c r="AE57" i="2"/>
  <c r="AE56" i="2"/>
  <c r="AE55" i="2"/>
  <c r="AE54" i="2"/>
  <c r="AE53" i="2"/>
  <c r="AE52" i="2"/>
  <c r="AE51" i="2"/>
  <c r="AE50" i="2"/>
  <c r="AE49" i="2"/>
  <c r="AE48" i="2"/>
  <c r="AE47" i="2"/>
  <c r="AE46" i="2"/>
  <c r="AE45" i="2"/>
  <c r="AE44" i="2"/>
  <c r="AE43" i="2"/>
  <c r="AE42" i="2"/>
  <c r="AE41" i="2"/>
  <c r="AE40" i="2"/>
  <c r="AE39" i="2"/>
  <c r="AE38" i="2"/>
  <c r="AE37" i="2"/>
  <c r="AE36" i="2"/>
  <c r="AE35" i="2"/>
  <c r="AE34" i="2"/>
  <c r="AE33" i="2"/>
  <c r="AE32" i="2"/>
  <c r="AE31" i="2"/>
  <c r="AE30" i="2"/>
  <c r="AE29" i="2"/>
  <c r="AE28" i="2"/>
  <c r="AE27" i="2"/>
  <c r="AE26" i="2"/>
  <c r="AE25" i="2"/>
  <c r="AE24" i="2"/>
  <c r="AE23" i="2"/>
  <c r="AE22" i="2"/>
  <c r="AB772" i="2"/>
  <c r="AA1003" i="2"/>
  <c r="AF1003" i="2" s="1"/>
  <c r="AA1002" i="2"/>
  <c r="AF1002" i="2" s="1"/>
  <c r="AA1001" i="2"/>
  <c r="AF1001" i="2" s="1"/>
  <c r="AA1000" i="2"/>
  <c r="AF1000" i="2" s="1"/>
  <c r="AA999" i="2"/>
  <c r="AF999" i="2" s="1"/>
  <c r="AA998" i="2"/>
  <c r="AA997" i="2"/>
  <c r="AF997" i="2" s="1"/>
  <c r="AA996" i="2"/>
  <c r="AA995" i="2"/>
  <c r="AF995" i="2" s="1"/>
  <c r="AA994" i="2"/>
  <c r="AF994" i="2" s="1"/>
  <c r="AA993" i="2"/>
  <c r="AF993" i="2" s="1"/>
  <c r="AA992" i="2"/>
  <c r="AF992" i="2" s="1"/>
  <c r="AA991" i="2"/>
  <c r="AF991" i="2" s="1"/>
  <c r="AA990" i="2"/>
  <c r="AA989" i="2"/>
  <c r="AF989" i="2" s="1"/>
  <c r="AA988" i="2"/>
  <c r="AA987" i="2"/>
  <c r="AF987" i="2" s="1"/>
  <c r="AA986" i="2"/>
  <c r="AF986" i="2" s="1"/>
  <c r="AA985" i="2"/>
  <c r="AF985" i="2" s="1"/>
  <c r="AA984" i="2"/>
  <c r="AF984" i="2" s="1"/>
  <c r="AA983" i="2"/>
  <c r="AF983" i="2" s="1"/>
  <c r="AA982" i="2"/>
  <c r="AA981" i="2"/>
  <c r="AF981" i="2" s="1"/>
  <c r="AA980" i="2"/>
  <c r="AA979" i="2"/>
  <c r="AF979" i="2" s="1"/>
  <c r="AA978" i="2"/>
  <c r="AF978" i="2" s="1"/>
  <c r="AA977" i="2"/>
  <c r="AF977" i="2" s="1"/>
  <c r="AA976" i="2"/>
  <c r="AF976" i="2" s="1"/>
  <c r="AA975" i="2"/>
  <c r="AF975" i="2" s="1"/>
  <c r="AA974" i="2"/>
  <c r="AA973" i="2"/>
  <c r="AF973" i="2" s="1"/>
  <c r="AA972" i="2"/>
  <c r="AA971" i="2"/>
  <c r="AF971" i="2" s="1"/>
  <c r="AA970" i="2"/>
  <c r="AF970" i="2" s="1"/>
  <c r="AA969" i="2"/>
  <c r="AF969" i="2" s="1"/>
  <c r="AA968" i="2"/>
  <c r="AF968" i="2" s="1"/>
  <c r="AA967" i="2"/>
  <c r="AF967" i="2" s="1"/>
  <c r="AA966" i="2"/>
  <c r="AA965" i="2"/>
  <c r="AF965" i="2" s="1"/>
  <c r="AA964" i="2"/>
  <c r="AA963" i="2"/>
  <c r="AF963" i="2" s="1"/>
  <c r="AA962" i="2"/>
  <c r="AF962" i="2" s="1"/>
  <c r="AA961" i="2"/>
  <c r="AF961" i="2" s="1"/>
  <c r="AA960" i="2"/>
  <c r="AF960" i="2" s="1"/>
  <c r="AA959" i="2"/>
  <c r="AF959" i="2" s="1"/>
  <c r="AA958" i="2"/>
  <c r="AA957" i="2"/>
  <c r="AF957" i="2" s="1"/>
  <c r="AA956" i="2"/>
  <c r="AA955" i="2"/>
  <c r="AF955" i="2" s="1"/>
  <c r="AA954" i="2"/>
  <c r="AF954" i="2" s="1"/>
  <c r="AA953" i="2"/>
  <c r="AF953" i="2" s="1"/>
  <c r="AA952" i="2"/>
  <c r="AF952" i="2" s="1"/>
  <c r="AA951" i="2"/>
  <c r="AF951" i="2" s="1"/>
  <c r="AA950" i="2"/>
  <c r="AA949" i="2"/>
  <c r="AF949" i="2" s="1"/>
  <c r="AA948" i="2"/>
  <c r="AA947" i="2"/>
  <c r="AF947" i="2" s="1"/>
  <c r="AA946" i="2"/>
  <c r="AF946" i="2" s="1"/>
  <c r="AA945" i="2"/>
  <c r="AF945" i="2" s="1"/>
  <c r="AA944" i="2"/>
  <c r="AF944" i="2" s="1"/>
  <c r="AA943" i="2"/>
  <c r="AF943" i="2" s="1"/>
  <c r="AA942" i="2"/>
  <c r="AA941" i="2"/>
  <c r="AF941" i="2" s="1"/>
  <c r="AA940" i="2"/>
  <c r="AA939" i="2"/>
  <c r="AF939" i="2" s="1"/>
  <c r="AA938" i="2"/>
  <c r="AF938" i="2" s="1"/>
  <c r="AA937" i="2"/>
  <c r="AF937" i="2" s="1"/>
  <c r="AA936" i="2"/>
  <c r="AF936" i="2" s="1"/>
  <c r="AA935" i="2"/>
  <c r="AF935" i="2" s="1"/>
  <c r="AA934" i="2"/>
  <c r="AA933" i="2"/>
  <c r="AF933" i="2" s="1"/>
  <c r="AA932" i="2"/>
  <c r="AA931" i="2"/>
  <c r="AF931" i="2" s="1"/>
  <c r="AA930" i="2"/>
  <c r="AF930" i="2" s="1"/>
  <c r="AA929" i="2"/>
  <c r="AF929" i="2" s="1"/>
  <c r="AA928" i="2"/>
  <c r="AF928" i="2" s="1"/>
  <c r="AA927" i="2"/>
  <c r="AF927" i="2" s="1"/>
  <c r="AA926" i="2"/>
  <c r="AA925" i="2"/>
  <c r="AF925" i="2" s="1"/>
  <c r="AA924" i="2"/>
  <c r="AA923" i="2"/>
  <c r="AF923" i="2" s="1"/>
  <c r="AA922" i="2"/>
  <c r="AF922" i="2" s="1"/>
  <c r="AA921" i="2"/>
  <c r="AF921" i="2" s="1"/>
  <c r="AA920" i="2"/>
  <c r="AF920" i="2" s="1"/>
  <c r="AA919" i="2"/>
  <c r="AF919" i="2" s="1"/>
  <c r="AA918" i="2"/>
  <c r="AA917" i="2"/>
  <c r="AF917" i="2" s="1"/>
  <c r="AA916" i="2"/>
  <c r="AA915" i="2"/>
  <c r="AF915" i="2" s="1"/>
  <c r="AA914" i="2"/>
  <c r="AF914" i="2" s="1"/>
  <c r="AA913" i="2"/>
  <c r="AF913" i="2" s="1"/>
  <c r="AA912" i="2"/>
  <c r="AF912" i="2" s="1"/>
  <c r="AA911" i="2"/>
  <c r="AF911" i="2" s="1"/>
  <c r="AA910" i="2"/>
  <c r="AA909" i="2"/>
  <c r="AF909" i="2" s="1"/>
  <c r="AA908" i="2"/>
  <c r="AA907" i="2"/>
  <c r="AF907" i="2" s="1"/>
  <c r="AA906" i="2"/>
  <c r="AF906" i="2" s="1"/>
  <c r="AA905" i="2"/>
  <c r="AF905" i="2" s="1"/>
  <c r="AA904" i="2"/>
  <c r="AF904" i="2" s="1"/>
  <c r="AA903" i="2"/>
  <c r="AF903" i="2" s="1"/>
  <c r="AA902" i="2"/>
  <c r="AA901" i="2"/>
  <c r="AF901" i="2" s="1"/>
  <c r="AA900" i="2"/>
  <c r="AA899" i="2"/>
  <c r="AF899" i="2" s="1"/>
  <c r="AA898" i="2"/>
  <c r="AF898" i="2" s="1"/>
  <c r="AA897" i="2"/>
  <c r="AF897" i="2" s="1"/>
  <c r="AA896" i="2"/>
  <c r="AF896" i="2" s="1"/>
  <c r="AA895" i="2"/>
  <c r="AF895" i="2" s="1"/>
  <c r="AA894" i="2"/>
  <c r="AA893" i="2"/>
  <c r="AF893" i="2" s="1"/>
  <c r="AA892" i="2"/>
  <c r="AA891" i="2"/>
  <c r="AF891" i="2" s="1"/>
  <c r="AA890" i="2"/>
  <c r="AF890" i="2" s="1"/>
  <c r="AA889" i="2"/>
  <c r="AF889" i="2" s="1"/>
  <c r="AA888" i="2"/>
  <c r="AF888" i="2" s="1"/>
  <c r="AA887" i="2"/>
  <c r="AF887" i="2" s="1"/>
  <c r="AA886" i="2"/>
  <c r="AA885" i="2"/>
  <c r="AF885" i="2" s="1"/>
  <c r="AA884" i="2"/>
  <c r="AA883" i="2"/>
  <c r="AF883" i="2" s="1"/>
  <c r="AA882" i="2"/>
  <c r="AF882" i="2" s="1"/>
  <c r="AA881" i="2"/>
  <c r="AF881" i="2" s="1"/>
  <c r="AA880" i="2"/>
  <c r="AF880" i="2" s="1"/>
  <c r="AA879" i="2"/>
  <c r="AF879" i="2" s="1"/>
  <c r="AA878" i="2"/>
  <c r="AA877" i="2"/>
  <c r="AF877" i="2" s="1"/>
  <c r="AA876" i="2"/>
  <c r="AA875" i="2"/>
  <c r="AF875" i="2" s="1"/>
  <c r="AA874" i="2"/>
  <c r="AF874" i="2" s="1"/>
  <c r="AA873" i="2"/>
  <c r="AF873" i="2" s="1"/>
  <c r="AA872" i="2"/>
  <c r="AF872" i="2" s="1"/>
  <c r="AA871" i="2"/>
  <c r="AF871" i="2" s="1"/>
  <c r="AA870" i="2"/>
  <c r="AA869" i="2"/>
  <c r="AF869" i="2" s="1"/>
  <c r="AA868" i="2"/>
  <c r="AA867" i="2"/>
  <c r="AF867" i="2" s="1"/>
  <c r="AA866" i="2"/>
  <c r="AF866" i="2" s="1"/>
  <c r="AA865" i="2"/>
  <c r="AF865" i="2" s="1"/>
  <c r="AA864" i="2"/>
  <c r="AF864" i="2" s="1"/>
  <c r="AA863" i="2"/>
  <c r="AF863" i="2" s="1"/>
  <c r="AA862" i="2"/>
  <c r="AA861" i="2"/>
  <c r="AF861" i="2" s="1"/>
  <c r="AA860" i="2"/>
  <c r="AA859" i="2"/>
  <c r="AF859" i="2" s="1"/>
  <c r="AA858" i="2"/>
  <c r="AF858" i="2" s="1"/>
  <c r="AA857" i="2"/>
  <c r="AF857" i="2" s="1"/>
  <c r="AA856" i="2"/>
  <c r="AF856" i="2" s="1"/>
  <c r="AA855" i="2"/>
  <c r="AF855" i="2" s="1"/>
  <c r="AA854" i="2"/>
  <c r="AA853" i="2"/>
  <c r="AF853" i="2" s="1"/>
  <c r="AA852" i="2"/>
  <c r="AA851" i="2"/>
  <c r="AF851" i="2" s="1"/>
  <c r="AA850" i="2"/>
  <c r="AF850" i="2" s="1"/>
  <c r="AA849" i="2"/>
  <c r="AF849" i="2" s="1"/>
  <c r="AA848" i="2"/>
  <c r="AF848" i="2" s="1"/>
  <c r="AA847" i="2"/>
  <c r="AF847" i="2" s="1"/>
  <c r="AA846" i="2"/>
  <c r="AA845" i="2"/>
  <c r="AF845" i="2" s="1"/>
  <c r="AA844" i="2"/>
  <c r="AA843" i="2"/>
  <c r="AF843" i="2" s="1"/>
  <c r="AA842" i="2"/>
  <c r="AF842" i="2" s="1"/>
  <c r="AA841" i="2"/>
  <c r="AF841" i="2" s="1"/>
  <c r="AA840" i="2"/>
  <c r="AF840" i="2" s="1"/>
  <c r="AA839" i="2"/>
  <c r="AF839" i="2" s="1"/>
  <c r="AA838" i="2"/>
  <c r="AA837" i="2"/>
  <c r="AF837" i="2" s="1"/>
  <c r="AA836" i="2"/>
  <c r="AA835" i="2"/>
  <c r="AF835" i="2" s="1"/>
  <c r="AA834" i="2"/>
  <c r="AF834" i="2" s="1"/>
  <c r="AA833" i="2"/>
  <c r="AF833" i="2" s="1"/>
  <c r="AA832" i="2"/>
  <c r="AF832" i="2" s="1"/>
  <c r="AA831" i="2"/>
  <c r="AF831" i="2" s="1"/>
  <c r="AA830" i="2"/>
  <c r="AA829" i="2"/>
  <c r="AF829" i="2" s="1"/>
  <c r="AA828" i="2"/>
  <c r="AA827" i="2"/>
  <c r="AF827" i="2" s="1"/>
  <c r="AA826" i="2"/>
  <c r="AF826" i="2" s="1"/>
  <c r="AA825" i="2"/>
  <c r="AF825" i="2" s="1"/>
  <c r="AA824" i="2"/>
  <c r="AF824" i="2" s="1"/>
  <c r="AA823" i="2"/>
  <c r="AF823" i="2" s="1"/>
  <c r="AA822" i="2"/>
  <c r="AA821" i="2"/>
  <c r="AF821" i="2" s="1"/>
  <c r="AA820" i="2"/>
  <c r="AA819" i="2"/>
  <c r="AF819" i="2" s="1"/>
  <c r="AA818" i="2"/>
  <c r="AF818" i="2" s="1"/>
  <c r="AA817" i="2"/>
  <c r="AF817" i="2" s="1"/>
  <c r="AA816" i="2"/>
  <c r="AF816" i="2" s="1"/>
  <c r="AA815" i="2"/>
  <c r="AF815" i="2" s="1"/>
  <c r="AA814" i="2"/>
  <c r="AA813" i="2"/>
  <c r="AF813" i="2" s="1"/>
  <c r="AA812" i="2"/>
  <c r="AA811" i="2"/>
  <c r="AF811" i="2" s="1"/>
  <c r="AA810" i="2"/>
  <c r="AF810" i="2" s="1"/>
  <c r="AA809" i="2"/>
  <c r="AF809" i="2" s="1"/>
  <c r="AA808" i="2"/>
  <c r="AF808" i="2" s="1"/>
  <c r="AA807" i="2"/>
  <c r="AF807" i="2" s="1"/>
  <c r="AA806" i="2"/>
  <c r="AA805" i="2"/>
  <c r="AF805" i="2" s="1"/>
  <c r="AA804" i="2"/>
  <c r="AA803" i="2"/>
  <c r="AF803" i="2" s="1"/>
  <c r="AA802" i="2"/>
  <c r="AF802" i="2" s="1"/>
  <c r="AA801" i="2"/>
  <c r="AF801" i="2" s="1"/>
  <c r="AA800" i="2"/>
  <c r="AF800" i="2" s="1"/>
  <c r="AA799" i="2"/>
  <c r="AF799" i="2" s="1"/>
  <c r="AA798" i="2"/>
  <c r="AA797" i="2"/>
  <c r="AF797" i="2" s="1"/>
  <c r="AA796" i="2"/>
  <c r="AA795" i="2"/>
  <c r="AF795" i="2" s="1"/>
  <c r="AA794" i="2"/>
  <c r="AF794" i="2" s="1"/>
  <c r="AA793" i="2"/>
  <c r="AF793" i="2" s="1"/>
  <c r="AA792" i="2"/>
  <c r="AF792" i="2" s="1"/>
  <c r="AA791" i="2"/>
  <c r="AF791" i="2" s="1"/>
  <c r="AA790" i="2"/>
  <c r="AA789" i="2"/>
  <c r="AF789" i="2" s="1"/>
  <c r="AA788" i="2"/>
  <c r="AA787" i="2"/>
  <c r="AF787" i="2" s="1"/>
  <c r="AA786" i="2"/>
  <c r="AF786" i="2" s="1"/>
  <c r="AA785" i="2"/>
  <c r="AF785" i="2" s="1"/>
  <c r="AA784" i="2"/>
  <c r="AF784" i="2" s="1"/>
  <c r="AA783" i="2"/>
  <c r="AF783" i="2" s="1"/>
  <c r="AA782" i="2"/>
  <c r="AA781" i="2"/>
  <c r="AF781" i="2" s="1"/>
  <c r="AA780" i="2"/>
  <c r="AA779" i="2"/>
  <c r="AF779" i="2" s="1"/>
  <c r="AA778" i="2"/>
  <c r="AF778" i="2" s="1"/>
  <c r="AA777" i="2"/>
  <c r="AF777" i="2" s="1"/>
  <c r="AA776" i="2"/>
  <c r="AF776" i="2" s="1"/>
  <c r="AA775" i="2"/>
  <c r="AF775" i="2" s="1"/>
  <c r="AA774" i="2"/>
  <c r="AA773" i="2"/>
  <c r="AF773" i="2" s="1"/>
  <c r="AA772" i="2"/>
  <c r="AA771" i="2"/>
  <c r="AF771" i="2" s="1"/>
  <c r="AA770" i="2"/>
  <c r="AF770" i="2" s="1"/>
  <c r="AA769" i="2"/>
  <c r="AF769" i="2" s="1"/>
  <c r="AA768" i="2"/>
  <c r="AF768" i="2" s="1"/>
  <c r="AA767" i="2"/>
  <c r="AF767" i="2" s="1"/>
  <c r="AA766" i="2"/>
  <c r="AA765" i="2"/>
  <c r="AF765" i="2" s="1"/>
  <c r="AA764" i="2"/>
  <c r="AA763" i="2"/>
  <c r="AF763" i="2" s="1"/>
  <c r="AA762" i="2"/>
  <c r="AF762" i="2" s="1"/>
  <c r="AA761" i="2"/>
  <c r="AF761" i="2" s="1"/>
  <c r="AA760" i="2"/>
  <c r="AF760" i="2" s="1"/>
  <c r="AA759" i="2"/>
  <c r="AF759" i="2" s="1"/>
  <c r="AA758" i="2"/>
  <c r="AA757" i="2"/>
  <c r="AF757" i="2" s="1"/>
  <c r="AA756" i="2"/>
  <c r="AA755" i="2"/>
  <c r="AF755" i="2" s="1"/>
  <c r="AA754" i="2"/>
  <c r="AF754" i="2" s="1"/>
  <c r="AA753" i="2"/>
  <c r="AF753" i="2" s="1"/>
  <c r="AA752" i="2"/>
  <c r="AF752" i="2" s="1"/>
  <c r="AA751" i="2"/>
  <c r="AF751" i="2" s="1"/>
  <c r="AA750" i="2"/>
  <c r="AA749" i="2"/>
  <c r="AF749" i="2" s="1"/>
  <c r="AA748" i="2"/>
  <c r="AA747" i="2"/>
  <c r="AF747" i="2" s="1"/>
  <c r="AA746" i="2"/>
  <c r="AF746" i="2" s="1"/>
  <c r="AA745" i="2"/>
  <c r="AF745" i="2" s="1"/>
  <c r="AA744" i="2"/>
  <c r="AF744" i="2" s="1"/>
  <c r="AA743" i="2"/>
  <c r="AF743" i="2" s="1"/>
  <c r="AA742" i="2"/>
  <c r="AA741" i="2"/>
  <c r="AF741" i="2" s="1"/>
  <c r="AA740" i="2"/>
  <c r="AA739" i="2"/>
  <c r="AF739" i="2" s="1"/>
  <c r="AA738" i="2"/>
  <c r="AF738" i="2" s="1"/>
  <c r="AA737" i="2"/>
  <c r="AF737" i="2" s="1"/>
  <c r="AA736" i="2"/>
  <c r="AF736" i="2" s="1"/>
  <c r="AA735" i="2"/>
  <c r="AF735" i="2" s="1"/>
  <c r="AA734" i="2"/>
  <c r="AA733" i="2"/>
  <c r="AF733" i="2" s="1"/>
  <c r="AA732" i="2"/>
  <c r="AA731" i="2"/>
  <c r="AF731" i="2" s="1"/>
  <c r="AA730" i="2"/>
  <c r="AF730" i="2" s="1"/>
  <c r="AA729" i="2"/>
  <c r="AF729" i="2" s="1"/>
  <c r="AA728" i="2"/>
  <c r="AF728" i="2" s="1"/>
  <c r="AA727" i="2"/>
  <c r="AF727" i="2" s="1"/>
  <c r="AA726" i="2"/>
  <c r="AA725" i="2"/>
  <c r="AF725" i="2" s="1"/>
  <c r="AA724" i="2"/>
  <c r="AA723" i="2"/>
  <c r="AF723" i="2" s="1"/>
  <c r="AA722" i="2"/>
  <c r="AF722" i="2" s="1"/>
  <c r="AA721" i="2"/>
  <c r="AF721" i="2" s="1"/>
  <c r="AA720" i="2"/>
  <c r="AF720" i="2" s="1"/>
  <c r="AA719" i="2"/>
  <c r="AF719" i="2" s="1"/>
  <c r="AA718" i="2"/>
  <c r="AA717" i="2"/>
  <c r="AF717" i="2" s="1"/>
  <c r="AA716" i="2"/>
  <c r="AA715" i="2"/>
  <c r="AF715" i="2" s="1"/>
  <c r="AA714" i="2"/>
  <c r="AF714" i="2" s="1"/>
  <c r="AA713" i="2"/>
  <c r="AF713" i="2" s="1"/>
  <c r="AA712" i="2"/>
  <c r="AF712" i="2" s="1"/>
  <c r="AA711" i="2"/>
  <c r="AF711" i="2" s="1"/>
  <c r="AA710" i="2"/>
  <c r="AA709" i="2"/>
  <c r="AF709" i="2" s="1"/>
  <c r="AA708" i="2"/>
  <c r="AA707" i="2"/>
  <c r="AF707" i="2" s="1"/>
  <c r="AA706" i="2"/>
  <c r="AF706" i="2" s="1"/>
  <c r="AA705" i="2"/>
  <c r="AF705" i="2" s="1"/>
  <c r="AA704" i="2"/>
  <c r="AF704" i="2" s="1"/>
  <c r="AA703" i="2"/>
  <c r="AF703" i="2" s="1"/>
  <c r="AA702" i="2"/>
  <c r="AA701" i="2"/>
  <c r="AF701" i="2" s="1"/>
  <c r="AA700" i="2"/>
  <c r="AA699" i="2"/>
  <c r="AF699" i="2" s="1"/>
  <c r="AA698" i="2"/>
  <c r="AF698" i="2" s="1"/>
  <c r="AA697" i="2"/>
  <c r="AF697" i="2" s="1"/>
  <c r="AA696" i="2"/>
  <c r="AF696" i="2" s="1"/>
  <c r="AA695" i="2"/>
  <c r="AF695" i="2" s="1"/>
  <c r="AA694" i="2"/>
  <c r="AA693" i="2"/>
  <c r="AF693" i="2" s="1"/>
  <c r="AA692" i="2"/>
  <c r="AA691" i="2"/>
  <c r="AF691" i="2" s="1"/>
  <c r="AA690" i="2"/>
  <c r="AF690" i="2" s="1"/>
  <c r="AA689" i="2"/>
  <c r="AF689" i="2" s="1"/>
  <c r="AA688" i="2"/>
  <c r="AF688" i="2" s="1"/>
  <c r="AA687" i="2"/>
  <c r="AF687" i="2" s="1"/>
  <c r="AA686" i="2"/>
  <c r="AA685" i="2"/>
  <c r="AF685" i="2" s="1"/>
  <c r="AA684" i="2"/>
  <c r="AA683" i="2"/>
  <c r="AF683" i="2" s="1"/>
  <c r="AA682" i="2"/>
  <c r="AF682" i="2" s="1"/>
  <c r="AA681" i="2"/>
  <c r="AF681" i="2" s="1"/>
  <c r="AA680" i="2"/>
  <c r="AF680" i="2" s="1"/>
  <c r="AA679" i="2"/>
  <c r="AF679" i="2" s="1"/>
  <c r="AA678" i="2"/>
  <c r="AA677" i="2"/>
  <c r="AF677" i="2" s="1"/>
  <c r="AA676" i="2"/>
  <c r="AA675" i="2"/>
  <c r="AF675" i="2" s="1"/>
  <c r="AA674" i="2"/>
  <c r="AF674" i="2" s="1"/>
  <c r="AA673" i="2"/>
  <c r="AF673" i="2" s="1"/>
  <c r="AA672" i="2"/>
  <c r="AF672" i="2" s="1"/>
  <c r="AA671" i="2"/>
  <c r="AF671" i="2" s="1"/>
  <c r="AA670" i="2"/>
  <c r="AA669" i="2"/>
  <c r="AF669" i="2" s="1"/>
  <c r="AA668" i="2"/>
  <c r="AA667" i="2"/>
  <c r="AF667" i="2" s="1"/>
  <c r="AA666" i="2"/>
  <c r="AF666" i="2" s="1"/>
  <c r="AA665" i="2"/>
  <c r="AF665" i="2" s="1"/>
  <c r="AA664" i="2"/>
  <c r="AF664" i="2" s="1"/>
  <c r="AA663" i="2"/>
  <c r="AF663" i="2" s="1"/>
  <c r="AA662" i="2"/>
  <c r="AA661" i="2"/>
  <c r="AF661" i="2" s="1"/>
  <c r="AA660" i="2"/>
  <c r="AA659" i="2"/>
  <c r="AF659" i="2" s="1"/>
  <c r="AA658" i="2"/>
  <c r="AF658" i="2" s="1"/>
  <c r="AA657" i="2"/>
  <c r="AF657" i="2" s="1"/>
  <c r="AA656" i="2"/>
  <c r="AF656" i="2" s="1"/>
  <c r="AA655" i="2"/>
  <c r="AF655" i="2" s="1"/>
  <c r="AA654" i="2"/>
  <c r="AA653" i="2"/>
  <c r="AF653" i="2" s="1"/>
  <c r="AA652" i="2"/>
  <c r="AA651" i="2"/>
  <c r="AF651" i="2" s="1"/>
  <c r="AA650" i="2"/>
  <c r="AF650" i="2" s="1"/>
  <c r="AA649" i="2"/>
  <c r="AF649" i="2" s="1"/>
  <c r="AA648" i="2"/>
  <c r="AF648" i="2" s="1"/>
  <c r="AA647" i="2"/>
  <c r="AF647" i="2" s="1"/>
  <c r="AA646" i="2"/>
  <c r="AA645" i="2"/>
  <c r="AF645" i="2" s="1"/>
  <c r="AA644" i="2"/>
  <c r="AA643" i="2"/>
  <c r="AF643" i="2" s="1"/>
  <c r="AA642" i="2"/>
  <c r="AF642" i="2" s="1"/>
  <c r="AA641" i="2"/>
  <c r="AF641" i="2" s="1"/>
  <c r="AA640" i="2"/>
  <c r="AF640" i="2" s="1"/>
  <c r="AA639" i="2"/>
  <c r="AF639" i="2" s="1"/>
  <c r="AA638" i="2"/>
  <c r="AA637" i="2"/>
  <c r="AF637" i="2" s="1"/>
  <c r="AA636" i="2"/>
  <c r="AA635" i="2"/>
  <c r="AF635" i="2" s="1"/>
  <c r="AA634" i="2"/>
  <c r="AF634" i="2" s="1"/>
  <c r="AA633" i="2"/>
  <c r="AF633" i="2" s="1"/>
  <c r="AA632" i="2"/>
  <c r="AF632" i="2" s="1"/>
  <c r="AA631" i="2"/>
  <c r="AF631" i="2" s="1"/>
  <c r="AA630" i="2"/>
  <c r="AA629" i="2"/>
  <c r="AF629" i="2" s="1"/>
  <c r="AA628" i="2"/>
  <c r="AA627" i="2"/>
  <c r="AF627" i="2" s="1"/>
  <c r="AA626" i="2"/>
  <c r="AF626" i="2" s="1"/>
  <c r="AA625" i="2"/>
  <c r="AF625" i="2" s="1"/>
  <c r="AA624" i="2"/>
  <c r="AF624" i="2" s="1"/>
  <c r="AA623" i="2"/>
  <c r="AF623" i="2" s="1"/>
  <c r="AA622" i="2"/>
  <c r="AA621" i="2"/>
  <c r="AF621" i="2" s="1"/>
  <c r="AA620" i="2"/>
  <c r="AA619" i="2"/>
  <c r="AF619" i="2" s="1"/>
  <c r="AA618" i="2"/>
  <c r="AF618" i="2" s="1"/>
  <c r="AA617" i="2"/>
  <c r="AF617" i="2" s="1"/>
  <c r="AA616" i="2"/>
  <c r="AF616" i="2" s="1"/>
  <c r="AA615" i="2"/>
  <c r="AF615" i="2" s="1"/>
  <c r="AA614" i="2"/>
  <c r="AA613" i="2"/>
  <c r="AF613" i="2" s="1"/>
  <c r="AA612" i="2"/>
  <c r="AA611" i="2"/>
  <c r="AF611" i="2" s="1"/>
  <c r="AA610" i="2"/>
  <c r="AF610" i="2" s="1"/>
  <c r="AA609" i="2"/>
  <c r="AF609" i="2" s="1"/>
  <c r="AA608" i="2"/>
  <c r="AF608" i="2" s="1"/>
  <c r="AA607" i="2"/>
  <c r="AF607" i="2" s="1"/>
  <c r="AA606" i="2"/>
  <c r="AA605" i="2"/>
  <c r="AF605" i="2" s="1"/>
  <c r="AA604" i="2"/>
  <c r="AA603" i="2"/>
  <c r="AF603" i="2" s="1"/>
  <c r="AA602" i="2"/>
  <c r="AF602" i="2" s="1"/>
  <c r="AA601" i="2"/>
  <c r="AF601" i="2" s="1"/>
  <c r="AA600" i="2"/>
  <c r="AF600" i="2" s="1"/>
  <c r="AA599" i="2"/>
  <c r="AF599" i="2" s="1"/>
  <c r="AA598" i="2"/>
  <c r="AA597" i="2"/>
  <c r="AF597" i="2" s="1"/>
  <c r="AA596" i="2"/>
  <c r="AA595" i="2"/>
  <c r="AF595" i="2" s="1"/>
  <c r="AA594" i="2"/>
  <c r="AF594" i="2" s="1"/>
  <c r="AA593" i="2"/>
  <c r="AF593" i="2" s="1"/>
  <c r="AA592" i="2"/>
  <c r="AF592" i="2" s="1"/>
  <c r="AA591" i="2"/>
  <c r="AF591" i="2" s="1"/>
  <c r="AA590" i="2"/>
  <c r="AA589" i="2"/>
  <c r="AF589" i="2" s="1"/>
  <c r="AA588" i="2"/>
  <c r="AA587" i="2"/>
  <c r="AF587" i="2" s="1"/>
  <c r="AA586" i="2"/>
  <c r="AF586" i="2" s="1"/>
  <c r="AA585" i="2"/>
  <c r="AF585" i="2" s="1"/>
  <c r="AA584" i="2"/>
  <c r="AF584" i="2" s="1"/>
  <c r="AA583" i="2"/>
  <c r="AF583" i="2" s="1"/>
  <c r="AA582" i="2"/>
  <c r="AA581" i="2"/>
  <c r="AF581" i="2" s="1"/>
  <c r="AA580" i="2"/>
  <c r="AA579" i="2"/>
  <c r="AF579" i="2" s="1"/>
  <c r="AA578" i="2"/>
  <c r="AF578" i="2" s="1"/>
  <c r="AA577" i="2"/>
  <c r="AF577" i="2" s="1"/>
  <c r="AA576" i="2"/>
  <c r="AF576" i="2" s="1"/>
  <c r="AA575" i="2"/>
  <c r="AF575" i="2" s="1"/>
  <c r="AA574" i="2"/>
  <c r="AA573" i="2"/>
  <c r="AF573" i="2" s="1"/>
  <c r="AA572" i="2"/>
  <c r="AA571" i="2"/>
  <c r="AF571" i="2" s="1"/>
  <c r="AA570" i="2"/>
  <c r="AF570" i="2" s="1"/>
  <c r="AA569" i="2"/>
  <c r="AF569" i="2" s="1"/>
  <c r="AA568" i="2"/>
  <c r="AF568" i="2" s="1"/>
  <c r="AA567" i="2"/>
  <c r="AF567" i="2" s="1"/>
  <c r="AA566" i="2"/>
  <c r="AA565" i="2"/>
  <c r="AF565" i="2" s="1"/>
  <c r="AA564" i="2"/>
  <c r="AA563" i="2"/>
  <c r="AF563" i="2" s="1"/>
  <c r="AA562" i="2"/>
  <c r="AF562" i="2" s="1"/>
  <c r="AA561" i="2"/>
  <c r="AF561" i="2" s="1"/>
  <c r="AA560" i="2"/>
  <c r="AF560" i="2" s="1"/>
  <c r="AA559" i="2"/>
  <c r="AF559" i="2" s="1"/>
  <c r="AA558" i="2"/>
  <c r="AA557" i="2"/>
  <c r="AF557" i="2" s="1"/>
  <c r="AA556" i="2"/>
  <c r="AA555" i="2"/>
  <c r="AF555" i="2" s="1"/>
  <c r="AA554" i="2"/>
  <c r="AF554" i="2" s="1"/>
  <c r="AA553" i="2"/>
  <c r="AF553" i="2" s="1"/>
  <c r="AA552" i="2"/>
  <c r="AF552" i="2" s="1"/>
  <c r="AA551" i="2"/>
  <c r="AF551" i="2" s="1"/>
  <c r="AA550" i="2"/>
  <c r="AA549" i="2"/>
  <c r="AF549" i="2" s="1"/>
  <c r="AA548" i="2"/>
  <c r="AA547" i="2"/>
  <c r="AF547" i="2" s="1"/>
  <c r="AA546" i="2"/>
  <c r="AF546" i="2" s="1"/>
  <c r="AA545" i="2"/>
  <c r="AF545" i="2" s="1"/>
  <c r="AA544" i="2"/>
  <c r="AF544" i="2" s="1"/>
  <c r="AA543" i="2"/>
  <c r="AF543" i="2" s="1"/>
  <c r="AA542" i="2"/>
  <c r="AA541" i="2"/>
  <c r="AF541" i="2" s="1"/>
  <c r="AA540" i="2"/>
  <c r="AA539" i="2"/>
  <c r="AF539" i="2" s="1"/>
  <c r="AA538" i="2"/>
  <c r="AF538" i="2" s="1"/>
  <c r="AA537" i="2"/>
  <c r="AF537" i="2" s="1"/>
  <c r="AA536" i="2"/>
  <c r="AF536" i="2" s="1"/>
  <c r="AA535" i="2"/>
  <c r="AF535" i="2" s="1"/>
  <c r="AA534" i="2"/>
  <c r="AA533" i="2"/>
  <c r="AF533" i="2" s="1"/>
  <c r="AA532" i="2"/>
  <c r="AA531" i="2"/>
  <c r="AF531" i="2" s="1"/>
  <c r="AA530" i="2"/>
  <c r="AF530" i="2" s="1"/>
  <c r="AA529" i="2"/>
  <c r="AF529" i="2" s="1"/>
  <c r="AA528" i="2"/>
  <c r="AF528" i="2" s="1"/>
  <c r="AA527" i="2"/>
  <c r="AF527" i="2" s="1"/>
  <c r="AA526" i="2"/>
  <c r="AA525" i="2"/>
  <c r="AF525" i="2" s="1"/>
  <c r="AA524" i="2"/>
  <c r="AA523" i="2"/>
  <c r="AF523" i="2" s="1"/>
  <c r="AA522" i="2"/>
  <c r="AF522" i="2" s="1"/>
  <c r="AA521" i="2"/>
  <c r="AF521" i="2" s="1"/>
  <c r="AA520" i="2"/>
  <c r="AF520" i="2" s="1"/>
  <c r="AA519" i="2"/>
  <c r="AF519" i="2" s="1"/>
  <c r="AA518" i="2"/>
  <c r="AA517" i="2"/>
  <c r="AF517" i="2" s="1"/>
  <c r="AA516" i="2"/>
  <c r="AA515" i="2"/>
  <c r="AF515" i="2" s="1"/>
  <c r="AA514" i="2"/>
  <c r="AF514" i="2" s="1"/>
  <c r="AA513" i="2"/>
  <c r="AF513" i="2" s="1"/>
  <c r="AA512" i="2"/>
  <c r="AF512" i="2" s="1"/>
  <c r="AA511" i="2"/>
  <c r="AF511" i="2" s="1"/>
  <c r="AA510" i="2"/>
  <c r="AA509" i="2"/>
  <c r="AF509" i="2" s="1"/>
  <c r="AA508" i="2"/>
  <c r="AA507" i="2"/>
  <c r="AF507" i="2" s="1"/>
  <c r="AA506" i="2"/>
  <c r="AF506" i="2" s="1"/>
  <c r="AA505" i="2"/>
  <c r="AF505" i="2" s="1"/>
  <c r="AA504" i="2"/>
  <c r="AF504" i="2" s="1"/>
  <c r="AA503" i="2"/>
  <c r="AF503" i="2" s="1"/>
  <c r="AA502" i="2"/>
  <c r="AA501" i="2"/>
  <c r="AF501" i="2" s="1"/>
  <c r="AA500" i="2"/>
  <c r="AA499" i="2"/>
  <c r="AF499" i="2" s="1"/>
  <c r="AA498" i="2"/>
  <c r="AF498" i="2" s="1"/>
  <c r="AA497" i="2"/>
  <c r="AF497" i="2" s="1"/>
  <c r="AA496" i="2"/>
  <c r="AF496" i="2" s="1"/>
  <c r="AA495" i="2"/>
  <c r="AF495" i="2" s="1"/>
  <c r="AA494" i="2"/>
  <c r="AA493" i="2"/>
  <c r="AF493" i="2" s="1"/>
  <c r="AA492" i="2"/>
  <c r="AA491" i="2"/>
  <c r="AF491" i="2" s="1"/>
  <c r="AA490" i="2"/>
  <c r="AF490" i="2" s="1"/>
  <c r="AA489" i="2"/>
  <c r="AF489" i="2" s="1"/>
  <c r="AA488" i="2"/>
  <c r="AF488" i="2" s="1"/>
  <c r="AA487" i="2"/>
  <c r="AF487" i="2" s="1"/>
  <c r="AA486" i="2"/>
  <c r="AA485" i="2"/>
  <c r="AF485" i="2" s="1"/>
  <c r="AA484" i="2"/>
  <c r="AA483" i="2"/>
  <c r="AF483" i="2" s="1"/>
  <c r="AA482" i="2"/>
  <c r="AF482" i="2" s="1"/>
  <c r="AA481" i="2"/>
  <c r="AF481" i="2" s="1"/>
  <c r="AA480" i="2"/>
  <c r="AF480" i="2" s="1"/>
  <c r="AA479" i="2"/>
  <c r="AF479" i="2" s="1"/>
  <c r="AA478" i="2"/>
  <c r="AA477" i="2"/>
  <c r="AF477" i="2" s="1"/>
  <c r="AA476" i="2"/>
  <c r="AA475" i="2"/>
  <c r="AF475" i="2" s="1"/>
  <c r="AA474" i="2"/>
  <c r="AF474" i="2" s="1"/>
  <c r="AA473" i="2"/>
  <c r="AF473" i="2" s="1"/>
  <c r="AA472" i="2"/>
  <c r="AF472" i="2" s="1"/>
  <c r="AA471" i="2"/>
  <c r="AF471" i="2" s="1"/>
  <c r="AA470" i="2"/>
  <c r="AA469" i="2"/>
  <c r="AF469" i="2" s="1"/>
  <c r="AA468" i="2"/>
  <c r="AA467" i="2"/>
  <c r="AF467" i="2" s="1"/>
  <c r="AA466" i="2"/>
  <c r="AF466" i="2" s="1"/>
  <c r="AA465" i="2"/>
  <c r="AF465" i="2" s="1"/>
  <c r="AA464" i="2"/>
  <c r="AF464" i="2" s="1"/>
  <c r="AA463" i="2"/>
  <c r="AF463" i="2" s="1"/>
  <c r="AA462" i="2"/>
  <c r="AA461" i="2"/>
  <c r="AF461" i="2" s="1"/>
  <c r="AA460" i="2"/>
  <c r="AA459" i="2"/>
  <c r="AF459" i="2" s="1"/>
  <c r="AA458" i="2"/>
  <c r="AF458" i="2" s="1"/>
  <c r="AA457" i="2"/>
  <c r="AF457" i="2" s="1"/>
  <c r="AA456" i="2"/>
  <c r="AF456" i="2" s="1"/>
  <c r="AA455" i="2"/>
  <c r="AF455" i="2" s="1"/>
  <c r="AA454" i="2"/>
  <c r="AA453" i="2"/>
  <c r="AF453" i="2" s="1"/>
  <c r="AA452" i="2"/>
  <c r="AA451" i="2"/>
  <c r="AF451" i="2" s="1"/>
  <c r="AA450" i="2"/>
  <c r="AF450" i="2" s="1"/>
  <c r="AA449" i="2"/>
  <c r="AF449" i="2" s="1"/>
  <c r="AA448" i="2"/>
  <c r="AF448" i="2" s="1"/>
  <c r="AA447" i="2"/>
  <c r="AF447" i="2" s="1"/>
  <c r="AA446" i="2"/>
  <c r="AA445" i="2"/>
  <c r="AF445" i="2" s="1"/>
  <c r="AA444" i="2"/>
  <c r="AA443" i="2"/>
  <c r="AF443" i="2" s="1"/>
  <c r="AA442" i="2"/>
  <c r="AF442" i="2" s="1"/>
  <c r="AA441" i="2"/>
  <c r="AF441" i="2" s="1"/>
  <c r="AA440" i="2"/>
  <c r="AF440" i="2" s="1"/>
  <c r="AA439" i="2"/>
  <c r="AF439" i="2" s="1"/>
  <c r="AA438" i="2"/>
  <c r="AA437" i="2"/>
  <c r="AF437" i="2" s="1"/>
  <c r="AA436" i="2"/>
  <c r="AA435" i="2"/>
  <c r="AF435" i="2" s="1"/>
  <c r="AA434" i="2"/>
  <c r="AF434" i="2" s="1"/>
  <c r="AA433" i="2"/>
  <c r="AF433" i="2" s="1"/>
  <c r="AA432" i="2"/>
  <c r="AF432" i="2" s="1"/>
  <c r="AA431" i="2"/>
  <c r="AF431" i="2" s="1"/>
  <c r="AA430" i="2"/>
  <c r="AA429" i="2"/>
  <c r="AF429" i="2" s="1"/>
  <c r="AA428" i="2"/>
  <c r="AA427" i="2"/>
  <c r="AF427" i="2" s="1"/>
  <c r="AA426" i="2"/>
  <c r="AF426" i="2" s="1"/>
  <c r="AA425" i="2"/>
  <c r="AF425" i="2" s="1"/>
  <c r="AA424" i="2"/>
  <c r="AF424" i="2" s="1"/>
  <c r="AA423" i="2"/>
  <c r="AF423" i="2" s="1"/>
  <c r="AA422" i="2"/>
  <c r="AA421" i="2"/>
  <c r="AF421" i="2" s="1"/>
  <c r="AA420" i="2"/>
  <c r="AA419" i="2"/>
  <c r="AF419" i="2" s="1"/>
  <c r="AA418" i="2"/>
  <c r="AF418" i="2" s="1"/>
  <c r="AA417" i="2"/>
  <c r="AF417" i="2" s="1"/>
  <c r="AA416" i="2"/>
  <c r="AF416" i="2" s="1"/>
  <c r="AA415" i="2"/>
  <c r="AF415" i="2" s="1"/>
  <c r="AA414" i="2"/>
  <c r="AA413" i="2"/>
  <c r="AF413" i="2" s="1"/>
  <c r="AA412" i="2"/>
  <c r="AA411" i="2"/>
  <c r="AF411" i="2" s="1"/>
  <c r="AA410" i="2"/>
  <c r="AF410" i="2" s="1"/>
  <c r="AA409" i="2"/>
  <c r="AF409" i="2" s="1"/>
  <c r="AA408" i="2"/>
  <c r="AF408" i="2" s="1"/>
  <c r="AA407" i="2"/>
  <c r="AF407" i="2" s="1"/>
  <c r="AA406" i="2"/>
  <c r="AA405" i="2"/>
  <c r="AF405" i="2" s="1"/>
  <c r="AA404" i="2"/>
  <c r="AA403" i="2"/>
  <c r="AF403" i="2" s="1"/>
  <c r="AA402" i="2"/>
  <c r="AF402" i="2" s="1"/>
  <c r="AA401" i="2"/>
  <c r="AF401" i="2" s="1"/>
  <c r="AA400" i="2"/>
  <c r="AF400" i="2" s="1"/>
  <c r="AA399" i="2"/>
  <c r="AF399" i="2" s="1"/>
  <c r="AA398" i="2"/>
  <c r="AA397" i="2"/>
  <c r="AF397" i="2" s="1"/>
  <c r="AA396" i="2"/>
  <c r="AA395" i="2"/>
  <c r="AF395" i="2" s="1"/>
  <c r="AA394" i="2"/>
  <c r="AF394" i="2" s="1"/>
  <c r="AA393" i="2"/>
  <c r="AF393" i="2" s="1"/>
  <c r="AA392" i="2"/>
  <c r="AF392" i="2" s="1"/>
  <c r="AA391" i="2"/>
  <c r="AF391" i="2" s="1"/>
  <c r="AA390" i="2"/>
  <c r="AA389" i="2"/>
  <c r="AF389" i="2" s="1"/>
  <c r="AA388" i="2"/>
  <c r="AA387" i="2"/>
  <c r="AF387" i="2" s="1"/>
  <c r="AA386" i="2"/>
  <c r="AF386" i="2" s="1"/>
  <c r="AA385" i="2"/>
  <c r="AF385" i="2" s="1"/>
  <c r="AA384" i="2"/>
  <c r="AF384" i="2" s="1"/>
  <c r="AA383" i="2"/>
  <c r="AF383" i="2" s="1"/>
  <c r="AA382" i="2"/>
  <c r="AA381" i="2"/>
  <c r="AF381" i="2" s="1"/>
  <c r="AA380" i="2"/>
  <c r="AA379" i="2"/>
  <c r="AF379" i="2" s="1"/>
  <c r="AA378" i="2"/>
  <c r="AF378" i="2" s="1"/>
  <c r="AA377" i="2"/>
  <c r="AF377" i="2" s="1"/>
  <c r="AA376" i="2"/>
  <c r="AF376" i="2" s="1"/>
  <c r="AA375" i="2"/>
  <c r="AF375" i="2" s="1"/>
  <c r="AA374" i="2"/>
  <c r="AA373" i="2"/>
  <c r="AF373" i="2" s="1"/>
  <c r="AA372" i="2"/>
  <c r="AA371" i="2"/>
  <c r="AF371" i="2" s="1"/>
  <c r="AA370" i="2"/>
  <c r="AF370" i="2" s="1"/>
  <c r="AA369" i="2"/>
  <c r="AF369" i="2" s="1"/>
  <c r="AA368" i="2"/>
  <c r="AF368" i="2" s="1"/>
  <c r="AA367" i="2"/>
  <c r="AF367" i="2" s="1"/>
  <c r="AA366" i="2"/>
  <c r="AA365" i="2"/>
  <c r="AF365" i="2" s="1"/>
  <c r="AA364" i="2"/>
  <c r="AA363" i="2"/>
  <c r="AF363" i="2" s="1"/>
  <c r="AA362" i="2"/>
  <c r="AF362" i="2" s="1"/>
  <c r="AA361" i="2"/>
  <c r="AF361" i="2" s="1"/>
  <c r="AA360" i="2"/>
  <c r="AF360" i="2" s="1"/>
  <c r="AA359" i="2"/>
  <c r="AF359" i="2" s="1"/>
  <c r="AA358" i="2"/>
  <c r="AA357" i="2"/>
  <c r="AF357" i="2" s="1"/>
  <c r="AA356" i="2"/>
  <c r="AA355" i="2"/>
  <c r="AF355" i="2" s="1"/>
  <c r="AA354" i="2"/>
  <c r="AF354" i="2" s="1"/>
  <c r="AA353" i="2"/>
  <c r="AF353" i="2" s="1"/>
  <c r="AA352" i="2"/>
  <c r="AF352" i="2" s="1"/>
  <c r="AA351" i="2"/>
  <c r="AF351" i="2" s="1"/>
  <c r="AA350" i="2"/>
  <c r="AA349" i="2"/>
  <c r="AF349" i="2" s="1"/>
  <c r="AA348" i="2"/>
  <c r="AA347" i="2"/>
  <c r="AF347" i="2" s="1"/>
  <c r="AA346" i="2"/>
  <c r="AF346" i="2" s="1"/>
  <c r="AA345" i="2"/>
  <c r="AF345" i="2" s="1"/>
  <c r="AA344" i="2"/>
  <c r="AF344" i="2" s="1"/>
  <c r="AA343" i="2"/>
  <c r="AF343" i="2" s="1"/>
  <c r="AA342" i="2"/>
  <c r="AA341" i="2"/>
  <c r="AF341" i="2" s="1"/>
  <c r="AA340" i="2"/>
  <c r="AA339" i="2"/>
  <c r="AF339" i="2" s="1"/>
  <c r="AA338" i="2"/>
  <c r="AF338" i="2" s="1"/>
  <c r="AA337" i="2"/>
  <c r="AF337" i="2" s="1"/>
  <c r="AA336" i="2"/>
  <c r="AF336" i="2" s="1"/>
  <c r="AA335" i="2"/>
  <c r="AF335" i="2" s="1"/>
  <c r="AA334" i="2"/>
  <c r="AA333" i="2"/>
  <c r="AF333" i="2" s="1"/>
  <c r="AA332" i="2"/>
  <c r="AA331" i="2"/>
  <c r="AF331" i="2" s="1"/>
  <c r="AA330" i="2"/>
  <c r="AF330" i="2" s="1"/>
  <c r="AA329" i="2"/>
  <c r="AF329" i="2" s="1"/>
  <c r="AA328" i="2"/>
  <c r="AF328" i="2" s="1"/>
  <c r="AA327" i="2"/>
  <c r="AF327" i="2" s="1"/>
  <c r="AA326" i="2"/>
  <c r="AA325" i="2"/>
  <c r="AF325" i="2" s="1"/>
  <c r="AA324" i="2"/>
  <c r="AA323" i="2"/>
  <c r="AF323" i="2" s="1"/>
  <c r="AA322" i="2"/>
  <c r="AF322" i="2" s="1"/>
  <c r="AA321" i="2"/>
  <c r="AF321" i="2" s="1"/>
  <c r="AA320" i="2"/>
  <c r="AF320" i="2" s="1"/>
  <c r="AA319" i="2"/>
  <c r="AF319" i="2" s="1"/>
  <c r="AA318" i="2"/>
  <c r="AA317" i="2"/>
  <c r="AF317" i="2" s="1"/>
  <c r="AA316" i="2"/>
  <c r="AA315" i="2"/>
  <c r="AF315" i="2" s="1"/>
  <c r="AA314" i="2"/>
  <c r="AF314" i="2" s="1"/>
  <c r="AA313" i="2"/>
  <c r="AF313" i="2" s="1"/>
  <c r="AA312" i="2"/>
  <c r="AF312" i="2" s="1"/>
  <c r="AA311" i="2"/>
  <c r="AF311" i="2" s="1"/>
  <c r="AA310" i="2"/>
  <c r="AA309" i="2"/>
  <c r="AF309" i="2" s="1"/>
  <c r="AA308" i="2"/>
  <c r="AA307" i="2"/>
  <c r="AF307" i="2" s="1"/>
  <c r="AA306" i="2"/>
  <c r="AF306" i="2" s="1"/>
  <c r="AA305" i="2"/>
  <c r="AF305" i="2" s="1"/>
  <c r="AA304" i="2"/>
  <c r="AF304" i="2" s="1"/>
  <c r="AA303" i="2"/>
  <c r="AF303" i="2" s="1"/>
  <c r="AA302" i="2"/>
  <c r="AA301" i="2"/>
  <c r="AF301" i="2" s="1"/>
  <c r="AA300" i="2"/>
  <c r="AA299" i="2"/>
  <c r="AF299" i="2" s="1"/>
  <c r="AA298" i="2"/>
  <c r="AF298" i="2" s="1"/>
  <c r="AA297" i="2"/>
  <c r="AF297" i="2" s="1"/>
  <c r="AA296" i="2"/>
  <c r="AF296" i="2" s="1"/>
  <c r="AA295" i="2"/>
  <c r="AF295" i="2" s="1"/>
  <c r="AA294" i="2"/>
  <c r="AA293" i="2"/>
  <c r="AF293" i="2" s="1"/>
  <c r="AA292" i="2"/>
  <c r="AA291" i="2"/>
  <c r="AF291" i="2" s="1"/>
  <c r="AA290" i="2"/>
  <c r="AF290" i="2" s="1"/>
  <c r="AA289" i="2"/>
  <c r="AF289" i="2" s="1"/>
  <c r="AA288" i="2"/>
  <c r="AF288" i="2" s="1"/>
  <c r="AA287" i="2"/>
  <c r="AF287" i="2" s="1"/>
  <c r="AA286" i="2"/>
  <c r="AA285" i="2"/>
  <c r="AF285" i="2" s="1"/>
  <c r="AA284" i="2"/>
  <c r="AA283" i="2"/>
  <c r="AF283" i="2" s="1"/>
  <c r="AA282" i="2"/>
  <c r="AF282" i="2" s="1"/>
  <c r="AA281" i="2"/>
  <c r="AF281" i="2" s="1"/>
  <c r="AA280" i="2"/>
  <c r="AF280" i="2" s="1"/>
  <c r="AA279" i="2"/>
  <c r="AF279" i="2" s="1"/>
  <c r="AA278" i="2"/>
  <c r="AA277" i="2"/>
  <c r="AF277" i="2" s="1"/>
  <c r="AA276" i="2"/>
  <c r="AA275" i="2"/>
  <c r="AF275" i="2" s="1"/>
  <c r="AA274" i="2"/>
  <c r="AF274" i="2" s="1"/>
  <c r="AA273" i="2"/>
  <c r="AF273" i="2" s="1"/>
  <c r="AA272" i="2"/>
  <c r="AF272" i="2" s="1"/>
  <c r="AA271" i="2"/>
  <c r="AF271" i="2" s="1"/>
  <c r="AA270" i="2"/>
  <c r="AA269" i="2"/>
  <c r="AF269" i="2" s="1"/>
  <c r="AA268" i="2"/>
  <c r="AA267" i="2"/>
  <c r="AF267" i="2" s="1"/>
  <c r="AA266" i="2"/>
  <c r="AF266" i="2" s="1"/>
  <c r="AA265" i="2"/>
  <c r="AF265" i="2" s="1"/>
  <c r="AA264" i="2"/>
  <c r="AF264" i="2" s="1"/>
  <c r="AA263" i="2"/>
  <c r="AF263" i="2" s="1"/>
  <c r="AA262" i="2"/>
  <c r="AA261" i="2"/>
  <c r="AF261" i="2" s="1"/>
  <c r="AA260" i="2"/>
  <c r="AA259" i="2"/>
  <c r="AF259" i="2" s="1"/>
  <c r="AA258" i="2"/>
  <c r="AF258" i="2" s="1"/>
  <c r="AA257" i="2"/>
  <c r="AF257" i="2" s="1"/>
  <c r="AA256" i="2"/>
  <c r="AF256" i="2" s="1"/>
  <c r="AA255" i="2"/>
  <c r="AF255" i="2" s="1"/>
  <c r="AA254" i="2"/>
  <c r="AA253" i="2"/>
  <c r="AF253" i="2" s="1"/>
  <c r="AA252" i="2"/>
  <c r="AA251" i="2"/>
  <c r="AF251" i="2" s="1"/>
  <c r="AA250" i="2"/>
  <c r="AF250" i="2" s="1"/>
  <c r="AA249" i="2"/>
  <c r="AF249" i="2" s="1"/>
  <c r="AA248" i="2"/>
  <c r="AF248" i="2" s="1"/>
  <c r="AA247" i="2"/>
  <c r="AF247" i="2" s="1"/>
  <c r="AA246" i="2"/>
  <c r="AA245" i="2"/>
  <c r="AF245" i="2" s="1"/>
  <c r="AA244" i="2"/>
  <c r="AA243" i="2"/>
  <c r="AF243" i="2" s="1"/>
  <c r="AA242" i="2"/>
  <c r="AF242" i="2" s="1"/>
  <c r="AA241" i="2"/>
  <c r="AF241" i="2" s="1"/>
  <c r="AA240" i="2"/>
  <c r="AF240" i="2" s="1"/>
  <c r="AA239" i="2"/>
  <c r="AF239" i="2" s="1"/>
  <c r="AA238" i="2"/>
  <c r="AA237" i="2"/>
  <c r="AF237" i="2" s="1"/>
  <c r="AA236" i="2"/>
  <c r="AA235" i="2"/>
  <c r="AF235" i="2" s="1"/>
  <c r="AA234" i="2"/>
  <c r="AF234" i="2" s="1"/>
  <c r="AA233" i="2"/>
  <c r="AF233" i="2" s="1"/>
  <c r="AA232" i="2"/>
  <c r="AF232" i="2" s="1"/>
  <c r="AA231" i="2"/>
  <c r="AF231" i="2" s="1"/>
  <c r="AA230" i="2"/>
  <c r="AA229" i="2"/>
  <c r="AF229" i="2" s="1"/>
  <c r="AA228" i="2"/>
  <c r="AA227" i="2"/>
  <c r="AF227" i="2" s="1"/>
  <c r="AA226" i="2"/>
  <c r="AF226" i="2" s="1"/>
  <c r="AA225" i="2"/>
  <c r="AF225" i="2" s="1"/>
  <c r="AA224" i="2"/>
  <c r="AF224" i="2" s="1"/>
  <c r="AA223" i="2"/>
  <c r="AF223" i="2" s="1"/>
  <c r="AA222" i="2"/>
  <c r="AA221" i="2"/>
  <c r="AF221" i="2" s="1"/>
  <c r="AA220" i="2"/>
  <c r="AA219" i="2"/>
  <c r="AF219" i="2" s="1"/>
  <c r="AA218" i="2"/>
  <c r="AF218" i="2" s="1"/>
  <c r="AA217" i="2"/>
  <c r="AF217" i="2" s="1"/>
  <c r="AA216" i="2"/>
  <c r="AF216" i="2" s="1"/>
  <c r="AA215" i="2"/>
  <c r="AF215" i="2" s="1"/>
  <c r="AA214" i="2"/>
  <c r="AA213" i="2"/>
  <c r="AF213" i="2" s="1"/>
  <c r="AA212" i="2"/>
  <c r="AA211" i="2"/>
  <c r="AF211" i="2" s="1"/>
  <c r="AA210" i="2"/>
  <c r="AF210" i="2" s="1"/>
  <c r="AA209" i="2"/>
  <c r="AF209" i="2" s="1"/>
  <c r="AA208" i="2"/>
  <c r="AF208" i="2" s="1"/>
  <c r="AA207" i="2"/>
  <c r="AF207" i="2" s="1"/>
  <c r="AA206" i="2"/>
  <c r="AA205" i="2"/>
  <c r="AF205" i="2" s="1"/>
  <c r="AA204" i="2"/>
  <c r="AA203" i="2"/>
  <c r="AF203" i="2" s="1"/>
  <c r="AA202" i="2"/>
  <c r="AF202" i="2" s="1"/>
  <c r="AA201" i="2"/>
  <c r="AF201" i="2" s="1"/>
  <c r="AA200" i="2"/>
  <c r="AF200" i="2" s="1"/>
  <c r="AA199" i="2"/>
  <c r="AF199" i="2" s="1"/>
  <c r="AA198" i="2"/>
  <c r="AA197" i="2"/>
  <c r="AF197" i="2" s="1"/>
  <c r="AA196" i="2"/>
  <c r="AA195" i="2"/>
  <c r="AF195" i="2" s="1"/>
  <c r="AA194" i="2"/>
  <c r="AF194" i="2" s="1"/>
  <c r="AA193" i="2"/>
  <c r="AF193" i="2" s="1"/>
  <c r="AA192" i="2"/>
  <c r="AF192" i="2" s="1"/>
  <c r="AA191" i="2"/>
  <c r="AF191" i="2" s="1"/>
  <c r="AA190" i="2"/>
  <c r="AA189" i="2"/>
  <c r="AF189" i="2" s="1"/>
  <c r="AA188" i="2"/>
  <c r="AA187" i="2"/>
  <c r="AF187" i="2" s="1"/>
  <c r="AA186" i="2"/>
  <c r="AF186" i="2" s="1"/>
  <c r="AA185" i="2"/>
  <c r="AF185" i="2" s="1"/>
  <c r="AA184" i="2"/>
  <c r="AF184" i="2" s="1"/>
  <c r="AA183" i="2"/>
  <c r="AF183" i="2" s="1"/>
  <c r="AA182" i="2"/>
  <c r="AA181" i="2"/>
  <c r="AF181" i="2" s="1"/>
  <c r="AA180" i="2"/>
  <c r="AA179" i="2"/>
  <c r="AF179" i="2" s="1"/>
  <c r="AA178" i="2"/>
  <c r="AF178" i="2" s="1"/>
  <c r="AA177" i="2"/>
  <c r="AF177" i="2" s="1"/>
  <c r="AA176" i="2"/>
  <c r="AF176" i="2" s="1"/>
  <c r="AA175" i="2"/>
  <c r="AF175" i="2" s="1"/>
  <c r="AA174" i="2"/>
  <c r="AA173" i="2"/>
  <c r="AF173" i="2" s="1"/>
  <c r="AA172" i="2"/>
  <c r="AA171" i="2"/>
  <c r="AF171" i="2" s="1"/>
  <c r="AA170" i="2"/>
  <c r="AF170" i="2" s="1"/>
  <c r="AA169" i="2"/>
  <c r="AF169" i="2" s="1"/>
  <c r="AA168" i="2"/>
  <c r="AF168" i="2" s="1"/>
  <c r="AA167" i="2"/>
  <c r="AF167" i="2" s="1"/>
  <c r="AA166" i="2"/>
  <c r="AA165" i="2"/>
  <c r="AF165" i="2" s="1"/>
  <c r="AA164" i="2"/>
  <c r="AA163" i="2"/>
  <c r="AF163" i="2" s="1"/>
  <c r="AA162" i="2"/>
  <c r="AF162" i="2" s="1"/>
  <c r="AA161" i="2"/>
  <c r="AF161" i="2" s="1"/>
  <c r="AA160" i="2"/>
  <c r="AF160" i="2" s="1"/>
  <c r="AA159" i="2"/>
  <c r="AF159" i="2" s="1"/>
  <c r="AA158" i="2"/>
  <c r="AA157" i="2"/>
  <c r="AF157" i="2" s="1"/>
  <c r="AA156" i="2"/>
  <c r="AA155" i="2"/>
  <c r="AF155" i="2" s="1"/>
  <c r="AA154" i="2"/>
  <c r="AF154" i="2" s="1"/>
  <c r="AA153" i="2"/>
  <c r="AF153" i="2" s="1"/>
  <c r="AA152" i="2"/>
  <c r="AF152" i="2" s="1"/>
  <c r="AA151" i="2"/>
  <c r="AF151" i="2" s="1"/>
  <c r="AA150" i="2"/>
  <c r="AA149" i="2"/>
  <c r="AF149" i="2" s="1"/>
  <c r="AA148" i="2"/>
  <c r="AA147" i="2"/>
  <c r="AF147" i="2" s="1"/>
  <c r="AA146" i="2"/>
  <c r="AF146" i="2" s="1"/>
  <c r="AA145" i="2"/>
  <c r="AF145" i="2" s="1"/>
  <c r="AA144" i="2"/>
  <c r="AF144" i="2" s="1"/>
  <c r="AA143" i="2"/>
  <c r="AF143" i="2" s="1"/>
  <c r="AA142" i="2"/>
  <c r="AA141" i="2"/>
  <c r="AF141" i="2" s="1"/>
  <c r="AA140" i="2"/>
  <c r="AA139" i="2"/>
  <c r="AF139" i="2" s="1"/>
  <c r="AA138" i="2"/>
  <c r="AF138" i="2" s="1"/>
  <c r="AA137" i="2"/>
  <c r="AF137" i="2" s="1"/>
  <c r="AA136" i="2"/>
  <c r="AF136" i="2" s="1"/>
  <c r="AA135" i="2"/>
  <c r="AF135" i="2" s="1"/>
  <c r="AA134" i="2"/>
  <c r="AA133" i="2"/>
  <c r="AF133" i="2" s="1"/>
  <c r="AA132" i="2"/>
  <c r="AA131" i="2"/>
  <c r="AF131" i="2" s="1"/>
  <c r="AA130" i="2"/>
  <c r="AF130" i="2" s="1"/>
  <c r="AA129" i="2"/>
  <c r="AF129" i="2" s="1"/>
  <c r="AA128" i="2"/>
  <c r="AF128" i="2" s="1"/>
  <c r="AA127" i="2"/>
  <c r="AF127" i="2" s="1"/>
  <c r="AA126" i="2"/>
  <c r="AA125" i="2"/>
  <c r="AF125" i="2" s="1"/>
  <c r="AA124" i="2"/>
  <c r="AA123" i="2"/>
  <c r="AF123" i="2" s="1"/>
  <c r="AA122" i="2"/>
  <c r="AF122" i="2" s="1"/>
  <c r="AA121" i="2"/>
  <c r="AF121" i="2" s="1"/>
  <c r="AA120" i="2"/>
  <c r="AF120" i="2" s="1"/>
  <c r="AA119" i="2"/>
  <c r="AF119" i="2" s="1"/>
  <c r="AA118" i="2"/>
  <c r="AA117" i="2"/>
  <c r="AF117" i="2" s="1"/>
  <c r="AA116" i="2"/>
  <c r="AA115" i="2"/>
  <c r="AF115" i="2" s="1"/>
  <c r="AA114" i="2"/>
  <c r="AF114" i="2" s="1"/>
  <c r="AA113" i="2"/>
  <c r="AF113" i="2" s="1"/>
  <c r="AA112" i="2"/>
  <c r="AF112" i="2" s="1"/>
  <c r="AA111" i="2"/>
  <c r="AF111" i="2" s="1"/>
  <c r="AA110" i="2"/>
  <c r="AA109" i="2"/>
  <c r="AF109" i="2" s="1"/>
  <c r="AA108" i="2"/>
  <c r="AA107" i="2"/>
  <c r="AF107" i="2" s="1"/>
  <c r="AA106" i="2"/>
  <c r="AF106" i="2" s="1"/>
  <c r="AA105" i="2"/>
  <c r="AF105" i="2" s="1"/>
  <c r="AA104" i="2"/>
  <c r="AF104" i="2" s="1"/>
  <c r="AA103" i="2"/>
  <c r="AF103" i="2" s="1"/>
  <c r="AA102" i="2"/>
  <c r="AA101" i="2"/>
  <c r="AF101" i="2" s="1"/>
  <c r="AA100" i="2"/>
  <c r="AA99" i="2"/>
  <c r="AF99" i="2" s="1"/>
  <c r="AA98" i="2"/>
  <c r="AF98" i="2" s="1"/>
  <c r="AA97" i="2"/>
  <c r="AF97" i="2" s="1"/>
  <c r="AA96" i="2"/>
  <c r="AF96" i="2" s="1"/>
  <c r="AA95" i="2"/>
  <c r="AF95" i="2" s="1"/>
  <c r="AA94" i="2"/>
  <c r="AA93" i="2"/>
  <c r="AF93" i="2" s="1"/>
  <c r="AA92" i="2"/>
  <c r="AA91" i="2"/>
  <c r="AF91" i="2" s="1"/>
  <c r="AA90" i="2"/>
  <c r="AF90" i="2" s="1"/>
  <c r="AA89" i="2"/>
  <c r="AF89" i="2" s="1"/>
  <c r="AA88" i="2"/>
  <c r="AF88" i="2" s="1"/>
  <c r="AA87" i="2"/>
  <c r="AF87" i="2" s="1"/>
  <c r="AA86" i="2"/>
  <c r="AA85" i="2"/>
  <c r="AF85" i="2" s="1"/>
  <c r="AA84" i="2"/>
  <c r="AA83" i="2"/>
  <c r="AF83" i="2" s="1"/>
  <c r="AA82" i="2"/>
  <c r="AF82" i="2" s="1"/>
  <c r="AA81" i="2"/>
  <c r="AF81" i="2" s="1"/>
  <c r="AA80" i="2"/>
  <c r="AF80" i="2" s="1"/>
  <c r="AA79" i="2"/>
  <c r="AF79" i="2" s="1"/>
  <c r="AA78" i="2"/>
  <c r="AA77" i="2"/>
  <c r="AF77" i="2" s="1"/>
  <c r="AA76" i="2"/>
  <c r="AA75" i="2"/>
  <c r="AF75" i="2" s="1"/>
  <c r="AA74" i="2"/>
  <c r="AF74" i="2" s="1"/>
  <c r="AA73" i="2"/>
  <c r="AF73" i="2" s="1"/>
  <c r="AA72" i="2"/>
  <c r="AF72" i="2" s="1"/>
  <c r="AA71" i="2"/>
  <c r="AF71" i="2" s="1"/>
  <c r="AA70" i="2"/>
  <c r="AA69" i="2"/>
  <c r="AF69" i="2" s="1"/>
  <c r="AA68" i="2"/>
  <c r="AA67" i="2"/>
  <c r="AF67" i="2" s="1"/>
  <c r="AA66" i="2"/>
  <c r="AF66" i="2" s="1"/>
  <c r="AA65" i="2"/>
  <c r="AF65" i="2" s="1"/>
  <c r="AA64" i="2"/>
  <c r="AF64" i="2" s="1"/>
  <c r="AA63" i="2"/>
  <c r="AF63" i="2" s="1"/>
  <c r="AA62" i="2"/>
  <c r="AA61" i="2"/>
  <c r="AF61" i="2" s="1"/>
  <c r="AA60" i="2"/>
  <c r="AA59" i="2"/>
  <c r="AF59" i="2" s="1"/>
  <c r="AA58" i="2"/>
  <c r="AF58" i="2" s="1"/>
  <c r="AA57" i="2"/>
  <c r="AF57" i="2" s="1"/>
  <c r="AA56" i="2"/>
  <c r="AF56" i="2" s="1"/>
  <c r="AA55" i="2"/>
  <c r="AF55" i="2" s="1"/>
  <c r="AA54" i="2"/>
  <c r="AA53" i="2"/>
  <c r="AF53" i="2" s="1"/>
  <c r="AA52" i="2"/>
  <c r="AA51" i="2"/>
  <c r="AF51" i="2" s="1"/>
  <c r="AA50" i="2"/>
  <c r="AF50" i="2" s="1"/>
  <c r="AA49" i="2"/>
  <c r="AF49" i="2" s="1"/>
  <c r="AA48" i="2"/>
  <c r="AF48" i="2" s="1"/>
  <c r="AA47" i="2"/>
  <c r="AF47" i="2" s="1"/>
  <c r="AA46" i="2"/>
  <c r="AA45" i="2"/>
  <c r="AF45" i="2" s="1"/>
  <c r="AA44" i="2"/>
  <c r="AA43" i="2"/>
  <c r="AF43" i="2" s="1"/>
  <c r="AA42" i="2"/>
  <c r="AF42" i="2" s="1"/>
  <c r="AA41" i="2"/>
  <c r="AF41" i="2" s="1"/>
  <c r="AA40" i="2"/>
  <c r="AF40" i="2" s="1"/>
  <c r="AA39" i="2"/>
  <c r="AF39" i="2" s="1"/>
  <c r="AA38" i="2"/>
  <c r="AA37" i="2"/>
  <c r="AF37" i="2" s="1"/>
  <c r="AA36" i="2"/>
  <c r="AA35" i="2"/>
  <c r="AF35" i="2" s="1"/>
  <c r="AA34" i="2"/>
  <c r="AF34" i="2" s="1"/>
  <c r="AA33" i="2"/>
  <c r="AF33" i="2" s="1"/>
  <c r="AA32" i="2"/>
  <c r="AF32" i="2" s="1"/>
  <c r="AA31" i="2"/>
  <c r="AF31" i="2" s="1"/>
  <c r="AA30" i="2"/>
  <c r="AA29" i="2"/>
  <c r="AF29" i="2" s="1"/>
  <c r="AA28" i="2"/>
  <c r="AA27" i="2"/>
  <c r="AF27" i="2" s="1"/>
  <c r="AA26" i="2"/>
  <c r="AF26" i="2" s="1"/>
  <c r="Z1003" i="2"/>
  <c r="Z1002" i="2"/>
  <c r="Z1001" i="2"/>
  <c r="AB1001" i="2" s="1"/>
  <c r="Z1000" i="2"/>
  <c r="Z999" i="2"/>
  <c r="Z998" i="2"/>
  <c r="Z997" i="2"/>
  <c r="Z996" i="2"/>
  <c r="Z995" i="2"/>
  <c r="Z994" i="2"/>
  <c r="Z993" i="2"/>
  <c r="Z992" i="2"/>
  <c r="Z991" i="2"/>
  <c r="Z990" i="2"/>
  <c r="Z989" i="2"/>
  <c r="AD989" i="2" s="1"/>
  <c r="Z988" i="2"/>
  <c r="Z987" i="2"/>
  <c r="Z986" i="2"/>
  <c r="AD986" i="2" s="1"/>
  <c r="Z985" i="2"/>
  <c r="Z984" i="2"/>
  <c r="Z983" i="2"/>
  <c r="Z982" i="2"/>
  <c r="Z981" i="2"/>
  <c r="Z980" i="2"/>
  <c r="Z979" i="2"/>
  <c r="Z978" i="2"/>
  <c r="Z977" i="2"/>
  <c r="Z976" i="2"/>
  <c r="Z975" i="2"/>
  <c r="Z974" i="2"/>
  <c r="Z973" i="2"/>
  <c r="Z972" i="2"/>
  <c r="Z971" i="2"/>
  <c r="Z970" i="2"/>
  <c r="AD970" i="2" s="1"/>
  <c r="Z969" i="2"/>
  <c r="Z968" i="2"/>
  <c r="Z967" i="2"/>
  <c r="Z966" i="2"/>
  <c r="Z965" i="2"/>
  <c r="AD965" i="2" s="1"/>
  <c r="Z964" i="2"/>
  <c r="AD964" i="2" s="1"/>
  <c r="Z963" i="2"/>
  <c r="Z962" i="2"/>
  <c r="Z961" i="2"/>
  <c r="Z960" i="2"/>
  <c r="Z959" i="2"/>
  <c r="Z958" i="2"/>
  <c r="Z957" i="2"/>
  <c r="Z956" i="2"/>
  <c r="Z955" i="2"/>
  <c r="Z954" i="2"/>
  <c r="Z953" i="2"/>
  <c r="AD953" i="2" s="1"/>
  <c r="Z952" i="2"/>
  <c r="Z951" i="2"/>
  <c r="Z950" i="2"/>
  <c r="Z949" i="2"/>
  <c r="AD949" i="2" s="1"/>
  <c r="Z948" i="2"/>
  <c r="AD948" i="2" s="1"/>
  <c r="Z947" i="2"/>
  <c r="Z946" i="2"/>
  <c r="Z945" i="2"/>
  <c r="Z944" i="2"/>
  <c r="Z943" i="2"/>
  <c r="Z942" i="2"/>
  <c r="Z941" i="2"/>
  <c r="Z940" i="2"/>
  <c r="Z939" i="2"/>
  <c r="Z938" i="2"/>
  <c r="Z937" i="2"/>
  <c r="Z936" i="2"/>
  <c r="Z935" i="2"/>
  <c r="Z934" i="2"/>
  <c r="Z933" i="2"/>
  <c r="AD933" i="2" s="1"/>
  <c r="Z932" i="2"/>
  <c r="AD932" i="2" s="1"/>
  <c r="Z931" i="2"/>
  <c r="Z930" i="2"/>
  <c r="Z929" i="2"/>
  <c r="Z928" i="2"/>
  <c r="Z927" i="2"/>
  <c r="Z926" i="2"/>
  <c r="Z925" i="2"/>
  <c r="Z924" i="2"/>
  <c r="Z923" i="2"/>
  <c r="Z922" i="2"/>
  <c r="Z921" i="2"/>
  <c r="AD921" i="2" s="1"/>
  <c r="Z920" i="2"/>
  <c r="Z919" i="2"/>
  <c r="Z918" i="2"/>
  <c r="Z917" i="2"/>
  <c r="AD917" i="2" s="1"/>
  <c r="Z916" i="2"/>
  <c r="AD916" i="2" s="1"/>
  <c r="Z915" i="2"/>
  <c r="Z914" i="2"/>
  <c r="Z913" i="2"/>
  <c r="Z912" i="2"/>
  <c r="Z911" i="2"/>
  <c r="Z910" i="2"/>
  <c r="Z909" i="2"/>
  <c r="Z908" i="2"/>
  <c r="Z907" i="2"/>
  <c r="Z906" i="2"/>
  <c r="Z905" i="2"/>
  <c r="AD905" i="2" s="1"/>
  <c r="Z904" i="2"/>
  <c r="Z903" i="2"/>
  <c r="Z902" i="2"/>
  <c r="Z901" i="2"/>
  <c r="AD901" i="2" s="1"/>
  <c r="Z900" i="2"/>
  <c r="Z899" i="2"/>
  <c r="Z898" i="2"/>
  <c r="Z897" i="2"/>
  <c r="Z896" i="2"/>
  <c r="Z895" i="2"/>
  <c r="Z894" i="2"/>
  <c r="Z893" i="2"/>
  <c r="Z892" i="2"/>
  <c r="Z891" i="2"/>
  <c r="Z890" i="2"/>
  <c r="Z889" i="2"/>
  <c r="AD889" i="2" s="1"/>
  <c r="Z888" i="2"/>
  <c r="Z887" i="2"/>
  <c r="Z886" i="2"/>
  <c r="Z885" i="2"/>
  <c r="AD885" i="2" s="1"/>
  <c r="Z884" i="2"/>
  <c r="AD884" i="2" s="1"/>
  <c r="Z883" i="2"/>
  <c r="Z882" i="2"/>
  <c r="Z881" i="2"/>
  <c r="Z880" i="2"/>
  <c r="Z879" i="2"/>
  <c r="Z878" i="2"/>
  <c r="Z877" i="2"/>
  <c r="Z876" i="2"/>
  <c r="Z875" i="2"/>
  <c r="Z874" i="2"/>
  <c r="Z873" i="2"/>
  <c r="AD873" i="2" s="1"/>
  <c r="Z872" i="2"/>
  <c r="Z871" i="2"/>
  <c r="Z870" i="2"/>
  <c r="Z869" i="2"/>
  <c r="AD869" i="2" s="1"/>
  <c r="Z868" i="2"/>
  <c r="AD868" i="2" s="1"/>
  <c r="Z867" i="2"/>
  <c r="Z866" i="2"/>
  <c r="AB866" i="2" s="1"/>
  <c r="Z865" i="2"/>
  <c r="AB865" i="2" s="1"/>
  <c r="Z864" i="2"/>
  <c r="Z863" i="2"/>
  <c r="Z862" i="2"/>
  <c r="Z861" i="2"/>
  <c r="Z860" i="2"/>
  <c r="Z859" i="2"/>
  <c r="Z858" i="2"/>
  <c r="Z857" i="2"/>
  <c r="AD857" i="2" s="1"/>
  <c r="Z856" i="2"/>
  <c r="Z855" i="2"/>
  <c r="Z854" i="2"/>
  <c r="Z853" i="2"/>
  <c r="AD853" i="2" s="1"/>
  <c r="Z852" i="2"/>
  <c r="AD852" i="2" s="1"/>
  <c r="Z851" i="2"/>
  <c r="Z850" i="2"/>
  <c r="AB850" i="2" s="1"/>
  <c r="Z849" i="2"/>
  <c r="Z848" i="2"/>
  <c r="Z847" i="2"/>
  <c r="Z846" i="2"/>
  <c r="Z845" i="2"/>
  <c r="Z844" i="2"/>
  <c r="Z843" i="2"/>
  <c r="Z842" i="2"/>
  <c r="Z841" i="2"/>
  <c r="AD841" i="2" s="1"/>
  <c r="Z840" i="2"/>
  <c r="Z839" i="2"/>
  <c r="Z838" i="2"/>
  <c r="Z837" i="2"/>
  <c r="AD837" i="2" s="1"/>
  <c r="Z836" i="2"/>
  <c r="AD836" i="2" s="1"/>
  <c r="Z835" i="2"/>
  <c r="Z834" i="2"/>
  <c r="Z833" i="2"/>
  <c r="Z832" i="2"/>
  <c r="Z831" i="2"/>
  <c r="Z830" i="2"/>
  <c r="Z829" i="2"/>
  <c r="Z828" i="2"/>
  <c r="Z827" i="2"/>
  <c r="Z826" i="2"/>
  <c r="Z825" i="2"/>
  <c r="AD825" i="2" s="1"/>
  <c r="Z824" i="2"/>
  <c r="Z823" i="2"/>
  <c r="Z822" i="2"/>
  <c r="Z821" i="2"/>
  <c r="AD821" i="2" s="1"/>
  <c r="Z820" i="2"/>
  <c r="AD820" i="2" s="1"/>
  <c r="Z819" i="2"/>
  <c r="Z818" i="2"/>
  <c r="Z817" i="2"/>
  <c r="Z816" i="2"/>
  <c r="Z815" i="2"/>
  <c r="Z814" i="2"/>
  <c r="Z813" i="2"/>
  <c r="Z812" i="2"/>
  <c r="Z811" i="2"/>
  <c r="Z810" i="2"/>
  <c r="Z809" i="2"/>
  <c r="Z808" i="2"/>
  <c r="Z807" i="2"/>
  <c r="Z806" i="2"/>
  <c r="Z805" i="2"/>
  <c r="AD805" i="2" s="1"/>
  <c r="Z804" i="2"/>
  <c r="AD804" i="2" s="1"/>
  <c r="Z803" i="2"/>
  <c r="Z802" i="2"/>
  <c r="Z801" i="2"/>
  <c r="Z800" i="2"/>
  <c r="Z799" i="2"/>
  <c r="Z798" i="2"/>
  <c r="Z797" i="2"/>
  <c r="Z796" i="2"/>
  <c r="Z795" i="2"/>
  <c r="Z794" i="2"/>
  <c r="Z793" i="2"/>
  <c r="AD793" i="2" s="1"/>
  <c r="Z792" i="2"/>
  <c r="Z791" i="2"/>
  <c r="Z790" i="2"/>
  <c r="Z789" i="2"/>
  <c r="AD789" i="2" s="1"/>
  <c r="Z788" i="2"/>
  <c r="AD788" i="2" s="1"/>
  <c r="Z787" i="2"/>
  <c r="Z786" i="2"/>
  <c r="Z785" i="2"/>
  <c r="Z784" i="2"/>
  <c r="Z783" i="2"/>
  <c r="Z782" i="2"/>
  <c r="Z781" i="2"/>
  <c r="Z780" i="2"/>
  <c r="Z779" i="2"/>
  <c r="Z778" i="2"/>
  <c r="Z777" i="2"/>
  <c r="AD777" i="2" s="1"/>
  <c r="Z776" i="2"/>
  <c r="Z775" i="2"/>
  <c r="Z774" i="2"/>
  <c r="Z773" i="2"/>
  <c r="AD773" i="2" s="1"/>
  <c r="Z772" i="2"/>
  <c r="AD772" i="2" s="1"/>
  <c r="Z771" i="2"/>
  <c r="Z770" i="2"/>
  <c r="Z769" i="2"/>
  <c r="Z768" i="2"/>
  <c r="Z767" i="2"/>
  <c r="Z766" i="2"/>
  <c r="Z765" i="2"/>
  <c r="Z764" i="2"/>
  <c r="Z763" i="2"/>
  <c r="Z762" i="2"/>
  <c r="AB762" i="2" s="1"/>
  <c r="Z761" i="2"/>
  <c r="AD761" i="2" s="1"/>
  <c r="Z760" i="2"/>
  <c r="Z759" i="2"/>
  <c r="Z758" i="2"/>
  <c r="Z757" i="2"/>
  <c r="AD757" i="2" s="1"/>
  <c r="Z756" i="2"/>
  <c r="AD756" i="2" s="1"/>
  <c r="Z755" i="2"/>
  <c r="Z754" i="2"/>
  <c r="Z753" i="2"/>
  <c r="Z752" i="2"/>
  <c r="Z751" i="2"/>
  <c r="Z750" i="2"/>
  <c r="Z749" i="2"/>
  <c r="Z748" i="2"/>
  <c r="Z747" i="2"/>
  <c r="Z746" i="2"/>
  <c r="Z745" i="2"/>
  <c r="AD745" i="2" s="1"/>
  <c r="Z744" i="2"/>
  <c r="Z743" i="2"/>
  <c r="AB743" i="2" s="1"/>
  <c r="Z742" i="2"/>
  <c r="Z741" i="2"/>
  <c r="AD741" i="2" s="1"/>
  <c r="Z740" i="2"/>
  <c r="AD740" i="2" s="1"/>
  <c r="Z739" i="2"/>
  <c r="Z738" i="2"/>
  <c r="Z737" i="2"/>
  <c r="Z736" i="2"/>
  <c r="Z735" i="2"/>
  <c r="AB735" i="2" s="1"/>
  <c r="Z734" i="2"/>
  <c r="Z733" i="2"/>
  <c r="Z732" i="2"/>
  <c r="Z731" i="2"/>
  <c r="Z730" i="2"/>
  <c r="Z729" i="2"/>
  <c r="AD729" i="2" s="1"/>
  <c r="Z728" i="2"/>
  <c r="Z727" i="2"/>
  <c r="Z726" i="2"/>
  <c r="Z725" i="2"/>
  <c r="AD725" i="2" s="1"/>
  <c r="Z724" i="2"/>
  <c r="AD724" i="2" s="1"/>
  <c r="Z723" i="2"/>
  <c r="Z722" i="2"/>
  <c r="Z721" i="2"/>
  <c r="Z720" i="2"/>
  <c r="Z719" i="2"/>
  <c r="Z718" i="2"/>
  <c r="Z717" i="2"/>
  <c r="Z716" i="2"/>
  <c r="Z715" i="2"/>
  <c r="Z714" i="2"/>
  <c r="Z713" i="2"/>
  <c r="AD713" i="2" s="1"/>
  <c r="Z712" i="2"/>
  <c r="Z711" i="2"/>
  <c r="Z710" i="2"/>
  <c r="Z709" i="2"/>
  <c r="AD709" i="2" s="1"/>
  <c r="Z708" i="2"/>
  <c r="AD708" i="2" s="1"/>
  <c r="Z707" i="2"/>
  <c r="Z706" i="2"/>
  <c r="Z705" i="2"/>
  <c r="Z704" i="2"/>
  <c r="Z703" i="2"/>
  <c r="Z702" i="2"/>
  <c r="Z701" i="2"/>
  <c r="Z700" i="2"/>
  <c r="Z699" i="2"/>
  <c r="Z698" i="2"/>
  <c r="Z697" i="2"/>
  <c r="AD697" i="2" s="1"/>
  <c r="Z696" i="2"/>
  <c r="Z695" i="2"/>
  <c r="Z694" i="2"/>
  <c r="Z693" i="2"/>
  <c r="AD693" i="2" s="1"/>
  <c r="Z692" i="2"/>
  <c r="AD692" i="2" s="1"/>
  <c r="Z691" i="2"/>
  <c r="Z690" i="2"/>
  <c r="Z689" i="2"/>
  <c r="Z688" i="2"/>
  <c r="Z687" i="2"/>
  <c r="Z686" i="2"/>
  <c r="Z685" i="2"/>
  <c r="Z684" i="2"/>
  <c r="Z683" i="2"/>
  <c r="Z682" i="2"/>
  <c r="Z681" i="2"/>
  <c r="Z680" i="2"/>
  <c r="Z679" i="2"/>
  <c r="Z678" i="2"/>
  <c r="Z677" i="2"/>
  <c r="AD677" i="2" s="1"/>
  <c r="Z676" i="2"/>
  <c r="AD676" i="2" s="1"/>
  <c r="Z675" i="2"/>
  <c r="Z674" i="2"/>
  <c r="Z673" i="2"/>
  <c r="Z672" i="2"/>
  <c r="Z671" i="2"/>
  <c r="Z670" i="2"/>
  <c r="Z669" i="2"/>
  <c r="Z668" i="2"/>
  <c r="Z667" i="2"/>
  <c r="Z666" i="2"/>
  <c r="Z665" i="2"/>
  <c r="AD665" i="2" s="1"/>
  <c r="Z664" i="2"/>
  <c r="Z663" i="2"/>
  <c r="Z662" i="2"/>
  <c r="Z661" i="2"/>
  <c r="AD661" i="2" s="1"/>
  <c r="Z660" i="2"/>
  <c r="AD660" i="2" s="1"/>
  <c r="Z659" i="2"/>
  <c r="Z658" i="2"/>
  <c r="AB658" i="2" s="1"/>
  <c r="Z657" i="2"/>
  <c r="Z656" i="2"/>
  <c r="Z655" i="2"/>
  <c r="Z654" i="2"/>
  <c r="Z653" i="2"/>
  <c r="Z652" i="2"/>
  <c r="Z651" i="2"/>
  <c r="Z650" i="2"/>
  <c r="Z649" i="2"/>
  <c r="AD649" i="2" s="1"/>
  <c r="Z648" i="2"/>
  <c r="Z647" i="2"/>
  <c r="Z646" i="2"/>
  <c r="Z645" i="2"/>
  <c r="AD645" i="2" s="1"/>
  <c r="Z644" i="2"/>
  <c r="AD644" i="2" s="1"/>
  <c r="Z643" i="2"/>
  <c r="Z642" i="2"/>
  <c r="Z641" i="2"/>
  <c r="Z640" i="2"/>
  <c r="Z639" i="2"/>
  <c r="Z638" i="2"/>
  <c r="Z637" i="2"/>
  <c r="Z636" i="2"/>
  <c r="Z635" i="2"/>
  <c r="Z634" i="2"/>
  <c r="Z633" i="2"/>
  <c r="AD633" i="2" s="1"/>
  <c r="Z632" i="2"/>
  <c r="Z631" i="2"/>
  <c r="Z630" i="2"/>
  <c r="Z629" i="2"/>
  <c r="AD629" i="2" s="1"/>
  <c r="Z628" i="2"/>
  <c r="AD628" i="2" s="1"/>
  <c r="Z627" i="2"/>
  <c r="Z626" i="2"/>
  <c r="Z625" i="2"/>
  <c r="Z624" i="2"/>
  <c r="Z623" i="2"/>
  <c r="Z622" i="2"/>
  <c r="Z621" i="2"/>
  <c r="Z620" i="2"/>
  <c r="Z619" i="2"/>
  <c r="Z618" i="2"/>
  <c r="Z617" i="2"/>
  <c r="AD617" i="2" s="1"/>
  <c r="Z616" i="2"/>
  <c r="Z615" i="2"/>
  <c r="Z614" i="2"/>
  <c r="Z613" i="2"/>
  <c r="AD613" i="2" s="1"/>
  <c r="Z612" i="2"/>
  <c r="AD612" i="2" s="1"/>
  <c r="Z611" i="2"/>
  <c r="Z610" i="2"/>
  <c r="Z609" i="2"/>
  <c r="Z608" i="2"/>
  <c r="Z607" i="2"/>
  <c r="Z606" i="2"/>
  <c r="Z605" i="2"/>
  <c r="Z604" i="2"/>
  <c r="Z603" i="2"/>
  <c r="Z602" i="2"/>
  <c r="Z601" i="2"/>
  <c r="AD601" i="2" s="1"/>
  <c r="Z600" i="2"/>
  <c r="Z599" i="2"/>
  <c r="Z598" i="2"/>
  <c r="Z597" i="2"/>
  <c r="AD597" i="2" s="1"/>
  <c r="Z596" i="2"/>
  <c r="AD596" i="2" s="1"/>
  <c r="Z595" i="2"/>
  <c r="Z594" i="2"/>
  <c r="Z593" i="2"/>
  <c r="AB593" i="2" s="1"/>
  <c r="Z592" i="2"/>
  <c r="Z591" i="2"/>
  <c r="Z590" i="2"/>
  <c r="Z589" i="2"/>
  <c r="Z588" i="2"/>
  <c r="Z587" i="2"/>
  <c r="Z586" i="2"/>
  <c r="Z585" i="2"/>
  <c r="AD585" i="2" s="1"/>
  <c r="Z584" i="2"/>
  <c r="Z583" i="2"/>
  <c r="Z582" i="2"/>
  <c r="Z581" i="2"/>
  <c r="AD581" i="2" s="1"/>
  <c r="Z580" i="2"/>
  <c r="AD580" i="2" s="1"/>
  <c r="Z579" i="2"/>
  <c r="Z578" i="2"/>
  <c r="Z577" i="2"/>
  <c r="Z576" i="2"/>
  <c r="Z575" i="2"/>
  <c r="Z574" i="2"/>
  <c r="Z573" i="2"/>
  <c r="Z572" i="2"/>
  <c r="Z571" i="2"/>
  <c r="Z570" i="2"/>
  <c r="Z569" i="2"/>
  <c r="AD569" i="2" s="1"/>
  <c r="Z568" i="2"/>
  <c r="Z567" i="2"/>
  <c r="Z566" i="2"/>
  <c r="Z565" i="2"/>
  <c r="AD565" i="2" s="1"/>
  <c r="Z564" i="2"/>
  <c r="AD564" i="2" s="1"/>
  <c r="Z563" i="2"/>
  <c r="Z562" i="2"/>
  <c r="Z561" i="2"/>
  <c r="Z560" i="2"/>
  <c r="Z559" i="2"/>
  <c r="Z558" i="2"/>
  <c r="Z557" i="2"/>
  <c r="Z556" i="2"/>
  <c r="Z555" i="2"/>
  <c r="Z554" i="2"/>
  <c r="Z553" i="2"/>
  <c r="Z552" i="2"/>
  <c r="Z551" i="2"/>
  <c r="Z550" i="2"/>
  <c r="Z549" i="2"/>
  <c r="AD549" i="2" s="1"/>
  <c r="Z548" i="2"/>
  <c r="AD548" i="2" s="1"/>
  <c r="Z547" i="2"/>
  <c r="Z546" i="2"/>
  <c r="Z545" i="2"/>
  <c r="Z544" i="2"/>
  <c r="Z543" i="2"/>
  <c r="Z542" i="2"/>
  <c r="Z541" i="2"/>
  <c r="Z540" i="2"/>
  <c r="Z539" i="2"/>
  <c r="AB539" i="2" s="1"/>
  <c r="Z538" i="2"/>
  <c r="AD538" i="2" s="1"/>
  <c r="Z537" i="2"/>
  <c r="AD537" i="2" s="1"/>
  <c r="Z536" i="2"/>
  <c r="Z535" i="2"/>
  <c r="Z534" i="2"/>
  <c r="Z533" i="2"/>
  <c r="Z532" i="2"/>
  <c r="Z531" i="2"/>
  <c r="Z530" i="2"/>
  <c r="Z529" i="2"/>
  <c r="Z528" i="2"/>
  <c r="Z527" i="2"/>
  <c r="Z526" i="2"/>
  <c r="Z525" i="2"/>
  <c r="AD525" i="2" s="1"/>
  <c r="Z524" i="2"/>
  <c r="AD524" i="2" s="1"/>
  <c r="Z523" i="2"/>
  <c r="Z522" i="2"/>
  <c r="Z521" i="2"/>
  <c r="AB521" i="2" s="1"/>
  <c r="Z520" i="2"/>
  <c r="Z519" i="2"/>
  <c r="AB519" i="2" s="1"/>
  <c r="Z518" i="2"/>
  <c r="Z517" i="2"/>
  <c r="Z516" i="2"/>
  <c r="Z515" i="2"/>
  <c r="AD515" i="2" s="1"/>
  <c r="Z514" i="2"/>
  <c r="AD514" i="2" s="1"/>
  <c r="Z513" i="2"/>
  <c r="AD513" i="2" s="1"/>
  <c r="Z512" i="2"/>
  <c r="Z511" i="2"/>
  <c r="Z510" i="2"/>
  <c r="Z509" i="2"/>
  <c r="Z508" i="2"/>
  <c r="Z507" i="2"/>
  <c r="Z506" i="2"/>
  <c r="Z505" i="2"/>
  <c r="AD505" i="2" s="1"/>
  <c r="Z504" i="2"/>
  <c r="Z503" i="2"/>
  <c r="AD503" i="2" s="1"/>
  <c r="Z502" i="2"/>
  <c r="Z501" i="2"/>
  <c r="AD501" i="2" s="1"/>
  <c r="Z500" i="2"/>
  <c r="Z499" i="2"/>
  <c r="Z498" i="2"/>
  <c r="Z497" i="2"/>
  <c r="Z496" i="2"/>
  <c r="Z495" i="2"/>
  <c r="Z494" i="2"/>
  <c r="Z493" i="2"/>
  <c r="AD493" i="2" s="1"/>
  <c r="Z492" i="2"/>
  <c r="Z491" i="2"/>
  <c r="AD491" i="2" s="1"/>
  <c r="Z490" i="2"/>
  <c r="Z489" i="2"/>
  <c r="Z488" i="2"/>
  <c r="Z487" i="2"/>
  <c r="Z486" i="2"/>
  <c r="Z485" i="2"/>
  <c r="Z484" i="2"/>
  <c r="Z483" i="2"/>
  <c r="AD483" i="2" s="1"/>
  <c r="Z482" i="2"/>
  <c r="AD482" i="2" s="1"/>
  <c r="Z481" i="2"/>
  <c r="AD481" i="2" s="1"/>
  <c r="Z480" i="2"/>
  <c r="Z479" i="2"/>
  <c r="Z478" i="2"/>
  <c r="Z477" i="2"/>
  <c r="Z476" i="2"/>
  <c r="Z475" i="2"/>
  <c r="Z474" i="2"/>
  <c r="Z473" i="2"/>
  <c r="AD473" i="2" s="1"/>
  <c r="Z472" i="2"/>
  <c r="Z471" i="2"/>
  <c r="AD471" i="2" s="1"/>
  <c r="Z470" i="2"/>
  <c r="Z469" i="2"/>
  <c r="AD469" i="2" s="1"/>
  <c r="Z468" i="2"/>
  <c r="Z467" i="2"/>
  <c r="Z466" i="2"/>
  <c r="Z465" i="2"/>
  <c r="Z464" i="2"/>
  <c r="Z463" i="2"/>
  <c r="AB463" i="2" s="1"/>
  <c r="Z462" i="2"/>
  <c r="Z461" i="2"/>
  <c r="AD461" i="2" s="1"/>
  <c r="Z460" i="2"/>
  <c r="AD460" i="2" s="1"/>
  <c r="Z459" i="2"/>
  <c r="AD459" i="2" s="1"/>
  <c r="Z458" i="2"/>
  <c r="Z457" i="2"/>
  <c r="Z456" i="2"/>
  <c r="Z455" i="2"/>
  <c r="AB455" i="2" s="1"/>
  <c r="Z454" i="2"/>
  <c r="Z453" i="2"/>
  <c r="Z452" i="2"/>
  <c r="Z451" i="2"/>
  <c r="AD451" i="2" s="1"/>
  <c r="Z450" i="2"/>
  <c r="AD450" i="2" s="1"/>
  <c r="Z449" i="2"/>
  <c r="AD449" i="2" s="1"/>
  <c r="Z448" i="2"/>
  <c r="Z447" i="2"/>
  <c r="Z446" i="2"/>
  <c r="Z445" i="2"/>
  <c r="Z444" i="2"/>
  <c r="Z443" i="2"/>
  <c r="Z442" i="2"/>
  <c r="Z441" i="2"/>
  <c r="AD441" i="2" s="1"/>
  <c r="Z440" i="2"/>
  <c r="Z439" i="2"/>
  <c r="AD439" i="2" s="1"/>
  <c r="Z438" i="2"/>
  <c r="Z437" i="2"/>
  <c r="AD437" i="2" s="1"/>
  <c r="Z436" i="2"/>
  <c r="Z435" i="2"/>
  <c r="Z434" i="2"/>
  <c r="Z433" i="2"/>
  <c r="Z432" i="2"/>
  <c r="Z431" i="2"/>
  <c r="Z430" i="2"/>
  <c r="Z429" i="2"/>
  <c r="AD429" i="2" s="1"/>
  <c r="Z428" i="2"/>
  <c r="AD428" i="2" s="1"/>
  <c r="Z427" i="2"/>
  <c r="AD427" i="2" s="1"/>
  <c r="Z426" i="2"/>
  <c r="Z425" i="2"/>
  <c r="Z424" i="2"/>
  <c r="Z423" i="2"/>
  <c r="Z422" i="2"/>
  <c r="Z421" i="2"/>
  <c r="Z420" i="2"/>
  <c r="Z419" i="2"/>
  <c r="AD419" i="2" s="1"/>
  <c r="Z418" i="2"/>
  <c r="AD418" i="2" s="1"/>
  <c r="Z417" i="2"/>
  <c r="AD417" i="2" s="1"/>
  <c r="Z416" i="2"/>
  <c r="Z415" i="2"/>
  <c r="Z414" i="2"/>
  <c r="Z413" i="2"/>
  <c r="Z412" i="2"/>
  <c r="Z411" i="2"/>
  <c r="Z410" i="2"/>
  <c r="Z409" i="2"/>
  <c r="AD409" i="2" s="1"/>
  <c r="Z408" i="2"/>
  <c r="Z407" i="2"/>
  <c r="AD407" i="2" s="1"/>
  <c r="Z406" i="2"/>
  <c r="Z405" i="2"/>
  <c r="AD405" i="2" s="1"/>
  <c r="Z404" i="2"/>
  <c r="Z403" i="2"/>
  <c r="Z402" i="2"/>
  <c r="Z401" i="2"/>
  <c r="Z400" i="2"/>
  <c r="Z399" i="2"/>
  <c r="Z398" i="2"/>
  <c r="Z397" i="2"/>
  <c r="AD397" i="2" s="1"/>
  <c r="Z396" i="2"/>
  <c r="AD396" i="2" s="1"/>
  <c r="Z395" i="2"/>
  <c r="AD395" i="2" s="1"/>
  <c r="Z394" i="2"/>
  <c r="Z393" i="2"/>
  <c r="Z392" i="2"/>
  <c r="Z391" i="2"/>
  <c r="Z390" i="2"/>
  <c r="Z389" i="2"/>
  <c r="Z388" i="2"/>
  <c r="AB388" i="2" s="1"/>
  <c r="Z387" i="2"/>
  <c r="AD387" i="2" s="1"/>
  <c r="Z386" i="2"/>
  <c r="AD386" i="2" s="1"/>
  <c r="Z385" i="2"/>
  <c r="AD385" i="2" s="1"/>
  <c r="Z384" i="2"/>
  <c r="Z383" i="2"/>
  <c r="AD383" i="2" s="1"/>
  <c r="Z382" i="2"/>
  <c r="Z381" i="2"/>
  <c r="Z380" i="2"/>
  <c r="AD380" i="2" s="1"/>
  <c r="Z379" i="2"/>
  <c r="AB379" i="2" s="1"/>
  <c r="Z378" i="2"/>
  <c r="Z377" i="2"/>
  <c r="AD377" i="2" s="1"/>
  <c r="Z376" i="2"/>
  <c r="Z375" i="2"/>
  <c r="AD375" i="2" s="1"/>
  <c r="Z374" i="2"/>
  <c r="Z373" i="2"/>
  <c r="AD373" i="2" s="1"/>
  <c r="Z372" i="2"/>
  <c r="AD372" i="2" s="1"/>
  <c r="Z371" i="2"/>
  <c r="Z370" i="2"/>
  <c r="AD370" i="2" s="1"/>
  <c r="Z369" i="2"/>
  <c r="Z368" i="2"/>
  <c r="Z367" i="2"/>
  <c r="Z366" i="2"/>
  <c r="Z365" i="2"/>
  <c r="AD365" i="2" s="1"/>
  <c r="Z364" i="2"/>
  <c r="Z363" i="2"/>
  <c r="AD363" i="2" s="1"/>
  <c r="Z362" i="2"/>
  <c r="AD362" i="2" s="1"/>
  <c r="Z361" i="2"/>
  <c r="Z360" i="2"/>
  <c r="Z359" i="2"/>
  <c r="AD359" i="2" s="1"/>
  <c r="Z358" i="2"/>
  <c r="Z357" i="2"/>
  <c r="Z356" i="2"/>
  <c r="Z355" i="2"/>
  <c r="AD355" i="2" s="1"/>
  <c r="Z354" i="2"/>
  <c r="AD354" i="2" s="1"/>
  <c r="Z353" i="2"/>
  <c r="AD353" i="2" s="1"/>
  <c r="Z352" i="2"/>
  <c r="Z351" i="2"/>
  <c r="AD351" i="2" s="1"/>
  <c r="Z350" i="2"/>
  <c r="Z349" i="2"/>
  <c r="Z348" i="2"/>
  <c r="Z347" i="2"/>
  <c r="Z346" i="2"/>
  <c r="Z345" i="2"/>
  <c r="AD345" i="2" s="1"/>
  <c r="Z344" i="2"/>
  <c r="Z343" i="2"/>
  <c r="AD343" i="2" s="1"/>
  <c r="Z342" i="2"/>
  <c r="Z341" i="2"/>
  <c r="AB341" i="2" s="1"/>
  <c r="Z340" i="2"/>
  <c r="AD340" i="2" s="1"/>
  <c r="Z339" i="2"/>
  <c r="Z338" i="2"/>
  <c r="AD338" i="2" s="1"/>
  <c r="Z337" i="2"/>
  <c r="Z336" i="2"/>
  <c r="Z335" i="2"/>
  <c r="Z334" i="2"/>
  <c r="Z333" i="2"/>
  <c r="AD333" i="2" s="1"/>
  <c r="Z332" i="2"/>
  <c r="AD332" i="2" s="1"/>
  <c r="Z331" i="2"/>
  <c r="AD331" i="2" s="1"/>
  <c r="Z330" i="2"/>
  <c r="AD330" i="2" s="1"/>
  <c r="Z329" i="2"/>
  <c r="Z328" i="2"/>
  <c r="AB328" i="2" s="1"/>
  <c r="Z327" i="2"/>
  <c r="AD327" i="2" s="1"/>
  <c r="Z326" i="2"/>
  <c r="Z325" i="2"/>
  <c r="Z324" i="2"/>
  <c r="Z323" i="2"/>
  <c r="AD323" i="2" s="1"/>
  <c r="Z322" i="2"/>
  <c r="AD322" i="2" s="1"/>
  <c r="Z321" i="2"/>
  <c r="AD321" i="2" s="1"/>
  <c r="Z320" i="2"/>
  <c r="Z319" i="2"/>
  <c r="AD319" i="2" s="1"/>
  <c r="Z318" i="2"/>
  <c r="Z317" i="2"/>
  <c r="Z316" i="2"/>
  <c r="AD316" i="2" s="1"/>
  <c r="Z315" i="2"/>
  <c r="Z314" i="2"/>
  <c r="Z313" i="2"/>
  <c r="Z312" i="2"/>
  <c r="Z311" i="2"/>
  <c r="AD311" i="2" s="1"/>
  <c r="Z310" i="2"/>
  <c r="Z309" i="2"/>
  <c r="AD309" i="2" s="1"/>
  <c r="Z308" i="2"/>
  <c r="AD308" i="2" s="1"/>
  <c r="Z307" i="2"/>
  <c r="Z306" i="2"/>
  <c r="AD306" i="2" s="1"/>
  <c r="Z305" i="2"/>
  <c r="Z304" i="2"/>
  <c r="Z303" i="2"/>
  <c r="Z302" i="2"/>
  <c r="Z301" i="2"/>
  <c r="AD301" i="2" s="1"/>
  <c r="Z300" i="2"/>
  <c r="AD300" i="2" s="1"/>
  <c r="Z299" i="2"/>
  <c r="AD299" i="2" s="1"/>
  <c r="Z298" i="2"/>
  <c r="Z297" i="2"/>
  <c r="Z296" i="2"/>
  <c r="Z295" i="2"/>
  <c r="AD295" i="2" s="1"/>
  <c r="Z294" i="2"/>
  <c r="Z293" i="2"/>
  <c r="Z292" i="2"/>
  <c r="Z291" i="2"/>
  <c r="AD291" i="2" s="1"/>
  <c r="Z290" i="2"/>
  <c r="AD290" i="2" s="1"/>
  <c r="Z289" i="2"/>
  <c r="AD289" i="2" s="1"/>
  <c r="Z288" i="2"/>
  <c r="Z287" i="2"/>
  <c r="AD287" i="2" s="1"/>
  <c r="Z286" i="2"/>
  <c r="Z285" i="2"/>
  <c r="Z284" i="2"/>
  <c r="AD284" i="2" s="1"/>
  <c r="Z283" i="2"/>
  <c r="Z282" i="2"/>
  <c r="Z281" i="2"/>
  <c r="AD281" i="2" s="1"/>
  <c r="Z280" i="2"/>
  <c r="Z279" i="2"/>
  <c r="AD279" i="2" s="1"/>
  <c r="Z278" i="2"/>
  <c r="Z277" i="2"/>
  <c r="AD277" i="2" s="1"/>
  <c r="Z276" i="2"/>
  <c r="AD276" i="2" s="1"/>
  <c r="Z275" i="2"/>
  <c r="Z274" i="2"/>
  <c r="AD274" i="2" s="1"/>
  <c r="Z273" i="2"/>
  <c r="Z272" i="2"/>
  <c r="Z271" i="2"/>
  <c r="Z270" i="2"/>
  <c r="Z269" i="2"/>
  <c r="AD269" i="2" s="1"/>
  <c r="Z268" i="2"/>
  <c r="AD268" i="2" s="1"/>
  <c r="Z267" i="2"/>
  <c r="AD267" i="2" s="1"/>
  <c r="Z266" i="2"/>
  <c r="AD266" i="2" s="1"/>
  <c r="Z265" i="2"/>
  <c r="Z264" i="2"/>
  <c r="Z263" i="2"/>
  <c r="AD263" i="2" s="1"/>
  <c r="Z262" i="2"/>
  <c r="Z261" i="2"/>
  <c r="Z260" i="2"/>
  <c r="Z259" i="2"/>
  <c r="AD259" i="2" s="1"/>
  <c r="Z258" i="2"/>
  <c r="AD258" i="2" s="1"/>
  <c r="Z257" i="2"/>
  <c r="AD257" i="2" s="1"/>
  <c r="Z256" i="2"/>
  <c r="Z255" i="2"/>
  <c r="AD255" i="2" s="1"/>
  <c r="Z254" i="2"/>
  <c r="Z253" i="2"/>
  <c r="Z252" i="2"/>
  <c r="AD252" i="2" s="1"/>
  <c r="Z251" i="2"/>
  <c r="Z250" i="2"/>
  <c r="Z249" i="2"/>
  <c r="AD249" i="2" s="1"/>
  <c r="Z248" i="2"/>
  <c r="Z247" i="2"/>
  <c r="AD247" i="2" s="1"/>
  <c r="Z246" i="2"/>
  <c r="Z245" i="2"/>
  <c r="AD245" i="2" s="1"/>
  <c r="Z244" i="2"/>
  <c r="AD244" i="2" s="1"/>
  <c r="Z243" i="2"/>
  <c r="Z242" i="2"/>
  <c r="AD242" i="2" s="1"/>
  <c r="Z241" i="2"/>
  <c r="Z240" i="2"/>
  <c r="Z239" i="2"/>
  <c r="Z238" i="2"/>
  <c r="Z237" i="2"/>
  <c r="AD237" i="2" s="1"/>
  <c r="Z236" i="2"/>
  <c r="AD236" i="2" s="1"/>
  <c r="Z235" i="2"/>
  <c r="AD235" i="2" s="1"/>
  <c r="Z234" i="2"/>
  <c r="AD234" i="2" s="1"/>
  <c r="Z233" i="2"/>
  <c r="Z232" i="2"/>
  <c r="AB232" i="2" s="1"/>
  <c r="Z231" i="2"/>
  <c r="AD231" i="2" s="1"/>
  <c r="Z230" i="2"/>
  <c r="Z229" i="2"/>
  <c r="Z228" i="2"/>
  <c r="AB228" i="2" s="1"/>
  <c r="Z227" i="2"/>
  <c r="Z226" i="2"/>
  <c r="AD226" i="2" s="1"/>
  <c r="Z225" i="2"/>
  <c r="AD225" i="2" s="1"/>
  <c r="Z224" i="2"/>
  <c r="Z223" i="2"/>
  <c r="AD223" i="2" s="1"/>
  <c r="Z222" i="2"/>
  <c r="Z221" i="2"/>
  <c r="Z220" i="2"/>
  <c r="AD220" i="2" s="1"/>
  <c r="Z219" i="2"/>
  <c r="Z218" i="2"/>
  <c r="Z217" i="2"/>
  <c r="AD217" i="2" s="1"/>
  <c r="Z216" i="2"/>
  <c r="Z215" i="2"/>
  <c r="AD215" i="2" s="1"/>
  <c r="Z214" i="2"/>
  <c r="Z213" i="2"/>
  <c r="AD213" i="2" s="1"/>
  <c r="Z212" i="2"/>
  <c r="Z211" i="2"/>
  <c r="Z210" i="2"/>
  <c r="AD210" i="2" s="1"/>
  <c r="Z209" i="2"/>
  <c r="Z208" i="2"/>
  <c r="Z207" i="2"/>
  <c r="Z206" i="2"/>
  <c r="Z205" i="2"/>
  <c r="AD205" i="2" s="1"/>
  <c r="Z204" i="2"/>
  <c r="AD204" i="2" s="1"/>
  <c r="Z203" i="2"/>
  <c r="AD203" i="2" s="1"/>
  <c r="Z202" i="2"/>
  <c r="AD202" i="2" s="1"/>
  <c r="Z201" i="2"/>
  <c r="Z200" i="2"/>
  <c r="Z199" i="2"/>
  <c r="AD199" i="2" s="1"/>
  <c r="Z198" i="2"/>
  <c r="Z197" i="2"/>
  <c r="Z196" i="2"/>
  <c r="Z195" i="2"/>
  <c r="AD195" i="2" s="1"/>
  <c r="Z194" i="2"/>
  <c r="Z193" i="2"/>
  <c r="AD193" i="2" s="1"/>
  <c r="Z192" i="2"/>
  <c r="AB192" i="2" s="1"/>
  <c r="Z191" i="2"/>
  <c r="AD191" i="2" s="1"/>
  <c r="Z190" i="2"/>
  <c r="Z189" i="2"/>
  <c r="Z188" i="2"/>
  <c r="AD188" i="2" s="1"/>
  <c r="Z187" i="2"/>
  <c r="Z186" i="2"/>
  <c r="Z185" i="2"/>
  <c r="AD185" i="2" s="1"/>
  <c r="Z184" i="2"/>
  <c r="Z183" i="2"/>
  <c r="AD183" i="2" s="1"/>
  <c r="Z182" i="2"/>
  <c r="Z181" i="2"/>
  <c r="AD181" i="2" s="1"/>
  <c r="Z180" i="2"/>
  <c r="AD180" i="2" s="1"/>
  <c r="Z179" i="2"/>
  <c r="Z178" i="2"/>
  <c r="Z177" i="2"/>
  <c r="Z176" i="2"/>
  <c r="Z175" i="2"/>
  <c r="Z174" i="2"/>
  <c r="Z173" i="2"/>
  <c r="AD173" i="2" s="1"/>
  <c r="Z172" i="2"/>
  <c r="AD172" i="2" s="1"/>
  <c r="Z171" i="2"/>
  <c r="AD171" i="2" s="1"/>
  <c r="Z170" i="2"/>
  <c r="AD170" i="2" s="1"/>
  <c r="Z169" i="2"/>
  <c r="Z168" i="2"/>
  <c r="Z167" i="2"/>
  <c r="AD167" i="2" s="1"/>
  <c r="Z166" i="2"/>
  <c r="Z165" i="2"/>
  <c r="Z164" i="2"/>
  <c r="Z163" i="2"/>
  <c r="AD163" i="2" s="1"/>
  <c r="Z162" i="2"/>
  <c r="AD162" i="2" s="1"/>
  <c r="Z161" i="2"/>
  <c r="Z160" i="2"/>
  <c r="Z159" i="2"/>
  <c r="AD159" i="2" s="1"/>
  <c r="Z158" i="2"/>
  <c r="Z157" i="2"/>
  <c r="Z156" i="2"/>
  <c r="AD156" i="2" s="1"/>
  <c r="Z155" i="2"/>
  <c r="Z154" i="2"/>
  <c r="Z153" i="2"/>
  <c r="AD153" i="2" s="1"/>
  <c r="Z152" i="2"/>
  <c r="Z151" i="2"/>
  <c r="AD151" i="2" s="1"/>
  <c r="Z150" i="2"/>
  <c r="Z149" i="2"/>
  <c r="AD149" i="2" s="1"/>
  <c r="Z148" i="2"/>
  <c r="AD148" i="2" s="1"/>
  <c r="Z147" i="2"/>
  <c r="Z146" i="2"/>
  <c r="AD146" i="2" s="1"/>
  <c r="Z145" i="2"/>
  <c r="Z144" i="2"/>
  <c r="Z143" i="2"/>
  <c r="Z142" i="2"/>
  <c r="AB142" i="2" s="1"/>
  <c r="Z141" i="2"/>
  <c r="AD141" i="2" s="1"/>
  <c r="Z140" i="2"/>
  <c r="AD140" i="2" s="1"/>
  <c r="Z139" i="2"/>
  <c r="AD139" i="2" s="1"/>
  <c r="Z138" i="2"/>
  <c r="AD138" i="2" s="1"/>
  <c r="Z137" i="2"/>
  <c r="Z136" i="2"/>
  <c r="Z135" i="2"/>
  <c r="AD135" i="2" s="1"/>
  <c r="Z134" i="2"/>
  <c r="Z133" i="2"/>
  <c r="Z132" i="2"/>
  <c r="AB132" i="2" s="1"/>
  <c r="Z131" i="2"/>
  <c r="AD131" i="2" s="1"/>
  <c r="Z130" i="2"/>
  <c r="AD130" i="2" s="1"/>
  <c r="Z129" i="2"/>
  <c r="AD129" i="2" s="1"/>
  <c r="Z128" i="2"/>
  <c r="Z127" i="2"/>
  <c r="AD127" i="2" s="1"/>
  <c r="Z126" i="2"/>
  <c r="Z125" i="2"/>
  <c r="Z124" i="2"/>
  <c r="AD124" i="2" s="1"/>
  <c r="Z123" i="2"/>
  <c r="Z122" i="2"/>
  <c r="Z121" i="2"/>
  <c r="AD121" i="2" s="1"/>
  <c r="Z120" i="2"/>
  <c r="Z119" i="2"/>
  <c r="AD119" i="2" s="1"/>
  <c r="Z118" i="2"/>
  <c r="Z117" i="2"/>
  <c r="AD117" i="2" s="1"/>
  <c r="Z116" i="2"/>
  <c r="AD116" i="2" s="1"/>
  <c r="Z115" i="2"/>
  <c r="Z114" i="2"/>
  <c r="AD114" i="2" s="1"/>
  <c r="Z113" i="2"/>
  <c r="Z112" i="2"/>
  <c r="Z111" i="2"/>
  <c r="Z110" i="2"/>
  <c r="Z109" i="2"/>
  <c r="AD109" i="2" s="1"/>
  <c r="Z108" i="2"/>
  <c r="AD108" i="2" s="1"/>
  <c r="Z107" i="2"/>
  <c r="AD107" i="2" s="1"/>
  <c r="Z106" i="2"/>
  <c r="AD106" i="2" s="1"/>
  <c r="Z105" i="2"/>
  <c r="Z104" i="2"/>
  <c r="Z103" i="2"/>
  <c r="AD103" i="2" s="1"/>
  <c r="Z102" i="2"/>
  <c r="Z101" i="2"/>
  <c r="Z100" i="2"/>
  <c r="Z99" i="2"/>
  <c r="AD99" i="2" s="1"/>
  <c r="Z98" i="2"/>
  <c r="AD98" i="2" s="1"/>
  <c r="Z97" i="2"/>
  <c r="AD97" i="2" s="1"/>
  <c r="Z96" i="2"/>
  <c r="AB96" i="2" s="1"/>
  <c r="Z95" i="2"/>
  <c r="AD95" i="2" s="1"/>
  <c r="Z94" i="2"/>
  <c r="Z93" i="2"/>
  <c r="AD93" i="2" s="1"/>
  <c r="Z92" i="2"/>
  <c r="Z91" i="2"/>
  <c r="Z90" i="2"/>
  <c r="Z89" i="2"/>
  <c r="AD89" i="2" s="1"/>
  <c r="Z88" i="2"/>
  <c r="Z87" i="2"/>
  <c r="AD87" i="2" s="1"/>
  <c r="Z86" i="2"/>
  <c r="Z85" i="2"/>
  <c r="AD85" i="2" s="1"/>
  <c r="Z84" i="2"/>
  <c r="AD84" i="2" s="1"/>
  <c r="Z83" i="2"/>
  <c r="Z82" i="2"/>
  <c r="AD82" i="2" s="1"/>
  <c r="Z81" i="2"/>
  <c r="Z80" i="2"/>
  <c r="Z79" i="2"/>
  <c r="Z78" i="2"/>
  <c r="Z77" i="2"/>
  <c r="AD77" i="2" s="1"/>
  <c r="Z76" i="2"/>
  <c r="AD76" i="2" s="1"/>
  <c r="Z75" i="2"/>
  <c r="Z74" i="2"/>
  <c r="AD74" i="2" s="1"/>
  <c r="Z73" i="2"/>
  <c r="Z72" i="2"/>
  <c r="Z71" i="2"/>
  <c r="AD71" i="2" s="1"/>
  <c r="Z70" i="2"/>
  <c r="Z69" i="2"/>
  <c r="Z68" i="2"/>
  <c r="Z67" i="2"/>
  <c r="AD67" i="2" s="1"/>
  <c r="Z66" i="2"/>
  <c r="AD66" i="2" s="1"/>
  <c r="Z65" i="2"/>
  <c r="AD65" i="2" s="1"/>
  <c r="Z64" i="2"/>
  <c r="Z63" i="2"/>
  <c r="AD63" i="2" s="1"/>
  <c r="Z62" i="2"/>
  <c r="Z61" i="2"/>
  <c r="Z60" i="2"/>
  <c r="AD60" i="2" s="1"/>
  <c r="Z59" i="2"/>
  <c r="Z58" i="2"/>
  <c r="Z57" i="2"/>
  <c r="Z56" i="2"/>
  <c r="Z55" i="2"/>
  <c r="AD55" i="2" s="1"/>
  <c r="Z54" i="2"/>
  <c r="Z53" i="2"/>
  <c r="AD53" i="2" s="1"/>
  <c r="Z52" i="2"/>
  <c r="AD52" i="2" s="1"/>
  <c r="Z51" i="2"/>
  <c r="Z50" i="2"/>
  <c r="AD50" i="2" s="1"/>
  <c r="Z49" i="2"/>
  <c r="Z48" i="2"/>
  <c r="Z47" i="2"/>
  <c r="Z46" i="2"/>
  <c r="AB46" i="2" s="1"/>
  <c r="Z45" i="2"/>
  <c r="AD45" i="2" s="1"/>
  <c r="Z44" i="2"/>
  <c r="AD44" i="2" s="1"/>
  <c r="Z43" i="2"/>
  <c r="AD43" i="2" s="1"/>
  <c r="Z42" i="2"/>
  <c r="Z41" i="2"/>
  <c r="Z40" i="2"/>
  <c r="Y1003" i="2"/>
  <c r="AC1003" i="2" s="1"/>
  <c r="Y1002" i="2"/>
  <c r="AC1002" i="2" s="1"/>
  <c r="Y1001" i="2"/>
  <c r="AC1001" i="2" s="1"/>
  <c r="Y1000" i="2"/>
  <c r="AC1000" i="2" s="1"/>
  <c r="Y999" i="2"/>
  <c r="Y998" i="2"/>
  <c r="AC998" i="2" s="1"/>
  <c r="Y997" i="2"/>
  <c r="AC997" i="2" s="1"/>
  <c r="Y996" i="2"/>
  <c r="AC996" i="2" s="1"/>
  <c r="Y995" i="2"/>
  <c r="AC995" i="2" s="1"/>
  <c r="Y994" i="2"/>
  <c r="AC994" i="2" s="1"/>
  <c r="Y993" i="2"/>
  <c r="AC993" i="2" s="1"/>
  <c r="Y992" i="2"/>
  <c r="AC992" i="2" s="1"/>
  <c r="Y991" i="2"/>
  <c r="Y990" i="2"/>
  <c r="AC990" i="2" s="1"/>
  <c r="Y989" i="2"/>
  <c r="AC989" i="2" s="1"/>
  <c r="Y988" i="2"/>
  <c r="AC988" i="2" s="1"/>
  <c r="Y987" i="2"/>
  <c r="AC987" i="2" s="1"/>
  <c r="Y986" i="2"/>
  <c r="AC986" i="2" s="1"/>
  <c r="Y985" i="2"/>
  <c r="AC985" i="2" s="1"/>
  <c r="Y984" i="2"/>
  <c r="AC984" i="2" s="1"/>
  <c r="Y983" i="2"/>
  <c r="Y982" i="2"/>
  <c r="AC982" i="2" s="1"/>
  <c r="Y981" i="2"/>
  <c r="AC981" i="2" s="1"/>
  <c r="Y980" i="2"/>
  <c r="AC980" i="2" s="1"/>
  <c r="Y979" i="2"/>
  <c r="AC979" i="2" s="1"/>
  <c r="Y978" i="2"/>
  <c r="AC978" i="2" s="1"/>
  <c r="Y977" i="2"/>
  <c r="AC977" i="2" s="1"/>
  <c r="Y976" i="2"/>
  <c r="AC976" i="2" s="1"/>
  <c r="Y975" i="2"/>
  <c r="AC975" i="2" s="1"/>
  <c r="Y974" i="2"/>
  <c r="AC974" i="2" s="1"/>
  <c r="Y973" i="2"/>
  <c r="AC973" i="2" s="1"/>
  <c r="Y972" i="2"/>
  <c r="AC972" i="2" s="1"/>
  <c r="Y971" i="2"/>
  <c r="AC971" i="2" s="1"/>
  <c r="Y970" i="2"/>
  <c r="AC970" i="2" s="1"/>
  <c r="Y969" i="2"/>
  <c r="AC969" i="2" s="1"/>
  <c r="Y968" i="2"/>
  <c r="AC968" i="2" s="1"/>
  <c r="Y967" i="2"/>
  <c r="Y966" i="2"/>
  <c r="AC966" i="2" s="1"/>
  <c r="Y965" i="2"/>
  <c r="AC965" i="2" s="1"/>
  <c r="Y964" i="2"/>
  <c r="AC964" i="2" s="1"/>
  <c r="Y963" i="2"/>
  <c r="AC963" i="2" s="1"/>
  <c r="Y962" i="2"/>
  <c r="AC962" i="2" s="1"/>
  <c r="Y961" i="2"/>
  <c r="AC961" i="2" s="1"/>
  <c r="Y960" i="2"/>
  <c r="AC960" i="2" s="1"/>
  <c r="Y959" i="2"/>
  <c r="Y958" i="2"/>
  <c r="AC958" i="2" s="1"/>
  <c r="Y957" i="2"/>
  <c r="AC957" i="2" s="1"/>
  <c r="Y956" i="2"/>
  <c r="AC956" i="2" s="1"/>
  <c r="Y955" i="2"/>
  <c r="AC955" i="2" s="1"/>
  <c r="Y954" i="2"/>
  <c r="AC954" i="2" s="1"/>
  <c r="Y953" i="2"/>
  <c r="AC953" i="2" s="1"/>
  <c r="Y952" i="2"/>
  <c r="AC952" i="2" s="1"/>
  <c r="Y951" i="2"/>
  <c r="Y950" i="2"/>
  <c r="AC950" i="2" s="1"/>
  <c r="Y949" i="2"/>
  <c r="AC949" i="2" s="1"/>
  <c r="Y948" i="2"/>
  <c r="AC948" i="2" s="1"/>
  <c r="Y947" i="2"/>
  <c r="AC947" i="2" s="1"/>
  <c r="Y946" i="2"/>
  <c r="AC946" i="2" s="1"/>
  <c r="Y945" i="2"/>
  <c r="AC945" i="2" s="1"/>
  <c r="Y944" i="2"/>
  <c r="AC944" i="2" s="1"/>
  <c r="Y943" i="2"/>
  <c r="Y942" i="2"/>
  <c r="AC942" i="2" s="1"/>
  <c r="Y941" i="2"/>
  <c r="AC941" i="2" s="1"/>
  <c r="Y940" i="2"/>
  <c r="AC940" i="2" s="1"/>
  <c r="Y939" i="2"/>
  <c r="AC939" i="2" s="1"/>
  <c r="Y938" i="2"/>
  <c r="AC938" i="2" s="1"/>
  <c r="Y937" i="2"/>
  <c r="AC937" i="2" s="1"/>
  <c r="Y936" i="2"/>
  <c r="AC936" i="2" s="1"/>
  <c r="Y935" i="2"/>
  <c r="Y934" i="2"/>
  <c r="AC934" i="2" s="1"/>
  <c r="Y933" i="2"/>
  <c r="Y932" i="2"/>
  <c r="AC932" i="2" s="1"/>
  <c r="Y931" i="2"/>
  <c r="AC931" i="2" s="1"/>
  <c r="Y930" i="2"/>
  <c r="AC930" i="2" s="1"/>
  <c r="Y929" i="2"/>
  <c r="AC929" i="2" s="1"/>
  <c r="Y928" i="2"/>
  <c r="AC928" i="2" s="1"/>
  <c r="Y927" i="2"/>
  <c r="Y926" i="2"/>
  <c r="AC926" i="2" s="1"/>
  <c r="Y925" i="2"/>
  <c r="Y924" i="2"/>
  <c r="AC924" i="2" s="1"/>
  <c r="Y923" i="2"/>
  <c r="AC923" i="2" s="1"/>
  <c r="Y922" i="2"/>
  <c r="AC922" i="2" s="1"/>
  <c r="Y921" i="2"/>
  <c r="AC921" i="2" s="1"/>
  <c r="Y920" i="2"/>
  <c r="AC920" i="2" s="1"/>
  <c r="Y919" i="2"/>
  <c r="Y918" i="2"/>
  <c r="AC918" i="2" s="1"/>
  <c r="Y917" i="2"/>
  <c r="Y916" i="2"/>
  <c r="AC916" i="2" s="1"/>
  <c r="Y915" i="2"/>
  <c r="AC915" i="2" s="1"/>
  <c r="Y914" i="2"/>
  <c r="AC914" i="2" s="1"/>
  <c r="Y913" i="2"/>
  <c r="AC913" i="2" s="1"/>
  <c r="Y912" i="2"/>
  <c r="AC912" i="2" s="1"/>
  <c r="Y911" i="2"/>
  <c r="Y910" i="2"/>
  <c r="AC910" i="2" s="1"/>
  <c r="Y909" i="2"/>
  <c r="Y908" i="2"/>
  <c r="AC908" i="2" s="1"/>
  <c r="Y907" i="2"/>
  <c r="AC907" i="2" s="1"/>
  <c r="Y906" i="2"/>
  <c r="AC906" i="2" s="1"/>
  <c r="Y905" i="2"/>
  <c r="AC905" i="2" s="1"/>
  <c r="Y904" i="2"/>
  <c r="AC904" i="2" s="1"/>
  <c r="Y903" i="2"/>
  <c r="Y902" i="2"/>
  <c r="AC902" i="2" s="1"/>
  <c r="Y901" i="2"/>
  <c r="Y900" i="2"/>
  <c r="AC900" i="2" s="1"/>
  <c r="Y899" i="2"/>
  <c r="AC899" i="2" s="1"/>
  <c r="Y898" i="2"/>
  <c r="AC898" i="2" s="1"/>
  <c r="Y897" i="2"/>
  <c r="AC897" i="2" s="1"/>
  <c r="Y896" i="2"/>
  <c r="AC896" i="2" s="1"/>
  <c r="Y895" i="2"/>
  <c r="Y894" i="2"/>
  <c r="AC894" i="2" s="1"/>
  <c r="Y893" i="2"/>
  <c r="Y892" i="2"/>
  <c r="AC892" i="2" s="1"/>
  <c r="Y891" i="2"/>
  <c r="AC891" i="2" s="1"/>
  <c r="Y890" i="2"/>
  <c r="AC890" i="2" s="1"/>
  <c r="Y889" i="2"/>
  <c r="AC889" i="2" s="1"/>
  <c r="Y888" i="2"/>
  <c r="AC888" i="2" s="1"/>
  <c r="Y887" i="2"/>
  <c r="Y886" i="2"/>
  <c r="AC886" i="2" s="1"/>
  <c r="Y885" i="2"/>
  <c r="Y884" i="2"/>
  <c r="AC884" i="2" s="1"/>
  <c r="Y883" i="2"/>
  <c r="AC883" i="2" s="1"/>
  <c r="Y882" i="2"/>
  <c r="AC882" i="2" s="1"/>
  <c r="Y881" i="2"/>
  <c r="AC881" i="2" s="1"/>
  <c r="Y880" i="2"/>
  <c r="AC880" i="2" s="1"/>
  <c r="Y879" i="2"/>
  <c r="AC879" i="2" s="1"/>
  <c r="Y878" i="2"/>
  <c r="AC878" i="2" s="1"/>
  <c r="Y877" i="2"/>
  <c r="Y876" i="2"/>
  <c r="AC876" i="2" s="1"/>
  <c r="Y875" i="2"/>
  <c r="AC875" i="2" s="1"/>
  <c r="Y874" i="2"/>
  <c r="AC874" i="2" s="1"/>
  <c r="Y873" i="2"/>
  <c r="AC873" i="2" s="1"/>
  <c r="Y872" i="2"/>
  <c r="AC872" i="2" s="1"/>
  <c r="Y871" i="2"/>
  <c r="Y870" i="2"/>
  <c r="AC870" i="2" s="1"/>
  <c r="Y869" i="2"/>
  <c r="Y868" i="2"/>
  <c r="AC868" i="2" s="1"/>
  <c r="Y867" i="2"/>
  <c r="AC867" i="2" s="1"/>
  <c r="Y866" i="2"/>
  <c r="AC866" i="2" s="1"/>
  <c r="Y865" i="2"/>
  <c r="AC865" i="2" s="1"/>
  <c r="Y864" i="2"/>
  <c r="AC864" i="2" s="1"/>
  <c r="Y863" i="2"/>
  <c r="Y862" i="2"/>
  <c r="AC862" i="2" s="1"/>
  <c r="Y861" i="2"/>
  <c r="Y860" i="2"/>
  <c r="AC860" i="2" s="1"/>
  <c r="Y859" i="2"/>
  <c r="AC859" i="2" s="1"/>
  <c r="Y858" i="2"/>
  <c r="AC858" i="2" s="1"/>
  <c r="Y857" i="2"/>
  <c r="AC857" i="2" s="1"/>
  <c r="Y856" i="2"/>
  <c r="AC856" i="2" s="1"/>
  <c r="Y855" i="2"/>
  <c r="Y854" i="2"/>
  <c r="AC854" i="2" s="1"/>
  <c r="Y853" i="2"/>
  <c r="Y852" i="2"/>
  <c r="AC852" i="2" s="1"/>
  <c r="Y851" i="2"/>
  <c r="AC851" i="2" s="1"/>
  <c r="Y850" i="2"/>
  <c r="AC850" i="2" s="1"/>
  <c r="Y849" i="2"/>
  <c r="AC849" i="2" s="1"/>
  <c r="Y848" i="2"/>
  <c r="AC848" i="2" s="1"/>
  <c r="Y847" i="2"/>
  <c r="Y846" i="2"/>
  <c r="AC846" i="2" s="1"/>
  <c r="Y845" i="2"/>
  <c r="Y844" i="2"/>
  <c r="AC844" i="2" s="1"/>
  <c r="Y843" i="2"/>
  <c r="AC843" i="2" s="1"/>
  <c r="Y842" i="2"/>
  <c r="AC842" i="2" s="1"/>
  <c r="Y841" i="2"/>
  <c r="AC841" i="2" s="1"/>
  <c r="Y840" i="2"/>
  <c r="AC840" i="2" s="1"/>
  <c r="Y839" i="2"/>
  <c r="Y838" i="2"/>
  <c r="AC838" i="2" s="1"/>
  <c r="Y837" i="2"/>
  <c r="Y836" i="2"/>
  <c r="AC836" i="2" s="1"/>
  <c r="Y835" i="2"/>
  <c r="AC835" i="2" s="1"/>
  <c r="Y834" i="2"/>
  <c r="AC834" i="2" s="1"/>
  <c r="Y833" i="2"/>
  <c r="AC833" i="2" s="1"/>
  <c r="Y832" i="2"/>
  <c r="AC832" i="2" s="1"/>
  <c r="Y831" i="2"/>
  <c r="Y830" i="2"/>
  <c r="AC830" i="2" s="1"/>
  <c r="Y829" i="2"/>
  <c r="Y828" i="2"/>
  <c r="AC828" i="2" s="1"/>
  <c r="Y827" i="2"/>
  <c r="AC827" i="2" s="1"/>
  <c r="Y826" i="2"/>
  <c r="AC826" i="2" s="1"/>
  <c r="Y825" i="2"/>
  <c r="AC825" i="2" s="1"/>
  <c r="Y824" i="2"/>
  <c r="AC824" i="2" s="1"/>
  <c r="Y823" i="2"/>
  <c r="Y822" i="2"/>
  <c r="AC822" i="2" s="1"/>
  <c r="Y821" i="2"/>
  <c r="Y820" i="2"/>
  <c r="AC820" i="2" s="1"/>
  <c r="Y819" i="2"/>
  <c r="AC819" i="2" s="1"/>
  <c r="Y818" i="2"/>
  <c r="AC818" i="2" s="1"/>
  <c r="Y817" i="2"/>
  <c r="AC817" i="2" s="1"/>
  <c r="Y816" i="2"/>
  <c r="AC816" i="2" s="1"/>
  <c r="Y815" i="2"/>
  <c r="Y814" i="2"/>
  <c r="AC814" i="2" s="1"/>
  <c r="Y813" i="2"/>
  <c r="Y812" i="2"/>
  <c r="AC812" i="2" s="1"/>
  <c r="Y811" i="2"/>
  <c r="AC811" i="2" s="1"/>
  <c r="Y810" i="2"/>
  <c r="AC810" i="2" s="1"/>
  <c r="Y809" i="2"/>
  <c r="AC809" i="2" s="1"/>
  <c r="Y808" i="2"/>
  <c r="AC808" i="2" s="1"/>
  <c r="Y807" i="2"/>
  <c r="Y806" i="2"/>
  <c r="AC806" i="2" s="1"/>
  <c r="Y805" i="2"/>
  <c r="Y804" i="2"/>
  <c r="AC804" i="2" s="1"/>
  <c r="Y803" i="2"/>
  <c r="AC803" i="2" s="1"/>
  <c r="Y802" i="2"/>
  <c r="AC802" i="2" s="1"/>
  <c r="Y801" i="2"/>
  <c r="AC801" i="2" s="1"/>
  <c r="Y800" i="2"/>
  <c r="AC800" i="2" s="1"/>
  <c r="Y799" i="2"/>
  <c r="Y798" i="2"/>
  <c r="AC798" i="2" s="1"/>
  <c r="Y797" i="2"/>
  <c r="Y796" i="2"/>
  <c r="AC796" i="2" s="1"/>
  <c r="Y795" i="2"/>
  <c r="AC795" i="2" s="1"/>
  <c r="Y794" i="2"/>
  <c r="AC794" i="2" s="1"/>
  <c r="Y793" i="2"/>
  <c r="AC793" i="2" s="1"/>
  <c r="Y792" i="2"/>
  <c r="AC792" i="2" s="1"/>
  <c r="Y791" i="2"/>
  <c r="Y790" i="2"/>
  <c r="AC790" i="2" s="1"/>
  <c r="Y789" i="2"/>
  <c r="Y788" i="2"/>
  <c r="AC788" i="2" s="1"/>
  <c r="Y787" i="2"/>
  <c r="AC787" i="2" s="1"/>
  <c r="Y786" i="2"/>
  <c r="AC786" i="2" s="1"/>
  <c r="Y785" i="2"/>
  <c r="AC785" i="2" s="1"/>
  <c r="Y784" i="2"/>
  <c r="AC784" i="2" s="1"/>
  <c r="Y783" i="2"/>
  <c r="Y782" i="2"/>
  <c r="AC782" i="2" s="1"/>
  <c r="Y781" i="2"/>
  <c r="Y780" i="2"/>
  <c r="AC780" i="2" s="1"/>
  <c r="Y779" i="2"/>
  <c r="AC779" i="2" s="1"/>
  <c r="Y778" i="2"/>
  <c r="AC778" i="2" s="1"/>
  <c r="Y777" i="2"/>
  <c r="AC777" i="2" s="1"/>
  <c r="Y776" i="2"/>
  <c r="AC776" i="2" s="1"/>
  <c r="Y775" i="2"/>
  <c r="Y774" i="2"/>
  <c r="AC774" i="2" s="1"/>
  <c r="Y773" i="2"/>
  <c r="Y772" i="2"/>
  <c r="AC772" i="2" s="1"/>
  <c r="Y771" i="2"/>
  <c r="AC771" i="2" s="1"/>
  <c r="Y770" i="2"/>
  <c r="AC770" i="2" s="1"/>
  <c r="Y769" i="2"/>
  <c r="AC769" i="2" s="1"/>
  <c r="Y768" i="2"/>
  <c r="AC768" i="2" s="1"/>
  <c r="Y767" i="2"/>
  <c r="Y766" i="2"/>
  <c r="AC766" i="2" s="1"/>
  <c r="Y765" i="2"/>
  <c r="Y764" i="2"/>
  <c r="AC764" i="2" s="1"/>
  <c r="Y763" i="2"/>
  <c r="AC763" i="2" s="1"/>
  <c r="Y762" i="2"/>
  <c r="AC762" i="2" s="1"/>
  <c r="Y761" i="2"/>
  <c r="AC761" i="2" s="1"/>
  <c r="Y760" i="2"/>
  <c r="AC760" i="2" s="1"/>
  <c r="Y759" i="2"/>
  <c r="Y758" i="2"/>
  <c r="AC758" i="2" s="1"/>
  <c r="Y757" i="2"/>
  <c r="Y756" i="2"/>
  <c r="AC756" i="2" s="1"/>
  <c r="Y755" i="2"/>
  <c r="AC755" i="2" s="1"/>
  <c r="Y754" i="2"/>
  <c r="AC754" i="2" s="1"/>
  <c r="Y753" i="2"/>
  <c r="AC753" i="2" s="1"/>
  <c r="Y752" i="2"/>
  <c r="AC752" i="2" s="1"/>
  <c r="Y751" i="2"/>
  <c r="Y750" i="2"/>
  <c r="AC750" i="2" s="1"/>
  <c r="Y749" i="2"/>
  <c r="Y748" i="2"/>
  <c r="AC748" i="2" s="1"/>
  <c r="Y747" i="2"/>
  <c r="AC747" i="2" s="1"/>
  <c r="Y746" i="2"/>
  <c r="AC746" i="2" s="1"/>
  <c r="Y745" i="2"/>
  <c r="AC745" i="2" s="1"/>
  <c r="Y744" i="2"/>
  <c r="AC744" i="2" s="1"/>
  <c r="Y743" i="2"/>
  <c r="Y742" i="2"/>
  <c r="AC742" i="2" s="1"/>
  <c r="Y741" i="2"/>
  <c r="Y740" i="2"/>
  <c r="AC740" i="2" s="1"/>
  <c r="Y739" i="2"/>
  <c r="AC739" i="2" s="1"/>
  <c r="Y738" i="2"/>
  <c r="AC738" i="2" s="1"/>
  <c r="Y737" i="2"/>
  <c r="AC737" i="2" s="1"/>
  <c r="Y736" i="2"/>
  <c r="AC736" i="2" s="1"/>
  <c r="Y735" i="2"/>
  <c r="Y734" i="2"/>
  <c r="AC734" i="2" s="1"/>
  <c r="Y733" i="2"/>
  <c r="Y732" i="2"/>
  <c r="AC732" i="2" s="1"/>
  <c r="Y731" i="2"/>
  <c r="AC731" i="2" s="1"/>
  <c r="Y730" i="2"/>
  <c r="AC730" i="2" s="1"/>
  <c r="Y729" i="2"/>
  <c r="AC729" i="2" s="1"/>
  <c r="Y728" i="2"/>
  <c r="AC728" i="2" s="1"/>
  <c r="Y727" i="2"/>
  <c r="Y726" i="2"/>
  <c r="AC726" i="2" s="1"/>
  <c r="Y725" i="2"/>
  <c r="Y724" i="2"/>
  <c r="AC724" i="2" s="1"/>
  <c r="Y723" i="2"/>
  <c r="AC723" i="2" s="1"/>
  <c r="Y722" i="2"/>
  <c r="AC722" i="2" s="1"/>
  <c r="Y721" i="2"/>
  <c r="AC721" i="2" s="1"/>
  <c r="Y720" i="2"/>
  <c r="AC720" i="2" s="1"/>
  <c r="Y719" i="2"/>
  <c r="Y718" i="2"/>
  <c r="AC718" i="2" s="1"/>
  <c r="Y717" i="2"/>
  <c r="Y716" i="2"/>
  <c r="AC716" i="2" s="1"/>
  <c r="Y715" i="2"/>
  <c r="AC715" i="2" s="1"/>
  <c r="Y714" i="2"/>
  <c r="AC714" i="2" s="1"/>
  <c r="Y713" i="2"/>
  <c r="AC713" i="2" s="1"/>
  <c r="Y712" i="2"/>
  <c r="AC712" i="2" s="1"/>
  <c r="Y711" i="2"/>
  <c r="Y710" i="2"/>
  <c r="AC710" i="2" s="1"/>
  <c r="Y709" i="2"/>
  <c r="Y708" i="2"/>
  <c r="AC708" i="2" s="1"/>
  <c r="Y707" i="2"/>
  <c r="AC707" i="2" s="1"/>
  <c r="Y706" i="2"/>
  <c r="AC706" i="2" s="1"/>
  <c r="Y705" i="2"/>
  <c r="AC705" i="2" s="1"/>
  <c r="Y704" i="2"/>
  <c r="AC704" i="2" s="1"/>
  <c r="Y703" i="2"/>
  <c r="Y702" i="2"/>
  <c r="AC702" i="2" s="1"/>
  <c r="Y701" i="2"/>
  <c r="Y700" i="2"/>
  <c r="AC700" i="2" s="1"/>
  <c r="Y699" i="2"/>
  <c r="AC699" i="2" s="1"/>
  <c r="Y698" i="2"/>
  <c r="AC698" i="2" s="1"/>
  <c r="Y697" i="2"/>
  <c r="AC697" i="2" s="1"/>
  <c r="Y696" i="2"/>
  <c r="AC696" i="2" s="1"/>
  <c r="Y695" i="2"/>
  <c r="Y694" i="2"/>
  <c r="AC694" i="2" s="1"/>
  <c r="Y693" i="2"/>
  <c r="Y692" i="2"/>
  <c r="AC692" i="2" s="1"/>
  <c r="Y691" i="2"/>
  <c r="AC691" i="2" s="1"/>
  <c r="Y690" i="2"/>
  <c r="AC690" i="2" s="1"/>
  <c r="Y689" i="2"/>
  <c r="AC689" i="2" s="1"/>
  <c r="Y688" i="2"/>
  <c r="AC688" i="2" s="1"/>
  <c r="Y687" i="2"/>
  <c r="Y686" i="2"/>
  <c r="AC686" i="2" s="1"/>
  <c r="Y685" i="2"/>
  <c r="Y684" i="2"/>
  <c r="AC684" i="2" s="1"/>
  <c r="Y683" i="2"/>
  <c r="AC683" i="2" s="1"/>
  <c r="Y682" i="2"/>
  <c r="AC682" i="2" s="1"/>
  <c r="Y681" i="2"/>
  <c r="AC681" i="2" s="1"/>
  <c r="Y680" i="2"/>
  <c r="AC680" i="2" s="1"/>
  <c r="Y679" i="2"/>
  <c r="Y678" i="2"/>
  <c r="AC678" i="2" s="1"/>
  <c r="Y677" i="2"/>
  <c r="Y676" i="2"/>
  <c r="AC676" i="2" s="1"/>
  <c r="Y675" i="2"/>
  <c r="AC675" i="2" s="1"/>
  <c r="Y674" i="2"/>
  <c r="AC674" i="2" s="1"/>
  <c r="Y673" i="2"/>
  <c r="AC673" i="2" s="1"/>
  <c r="Y672" i="2"/>
  <c r="AC672" i="2" s="1"/>
  <c r="Y671" i="2"/>
  <c r="Y670" i="2"/>
  <c r="AC670" i="2" s="1"/>
  <c r="Y669" i="2"/>
  <c r="Y668" i="2"/>
  <c r="AC668" i="2" s="1"/>
  <c r="Y667" i="2"/>
  <c r="AC667" i="2" s="1"/>
  <c r="Y666" i="2"/>
  <c r="AC666" i="2" s="1"/>
  <c r="Y665" i="2"/>
  <c r="AC665" i="2" s="1"/>
  <c r="Y664" i="2"/>
  <c r="AC664" i="2" s="1"/>
  <c r="Y663" i="2"/>
  <c r="Y662" i="2"/>
  <c r="AC662" i="2" s="1"/>
  <c r="Y661" i="2"/>
  <c r="Y660" i="2"/>
  <c r="AC660" i="2" s="1"/>
  <c r="Y659" i="2"/>
  <c r="AC659" i="2" s="1"/>
  <c r="Y658" i="2"/>
  <c r="AC658" i="2" s="1"/>
  <c r="Y657" i="2"/>
  <c r="AC657" i="2" s="1"/>
  <c r="Y656" i="2"/>
  <c r="AC656" i="2" s="1"/>
  <c r="Y655" i="2"/>
  <c r="AC655" i="2" s="1"/>
  <c r="Y654" i="2"/>
  <c r="AC654" i="2" s="1"/>
  <c r="Y653" i="2"/>
  <c r="Y652" i="2"/>
  <c r="AC652" i="2" s="1"/>
  <c r="Y651" i="2"/>
  <c r="AC651" i="2" s="1"/>
  <c r="Y650" i="2"/>
  <c r="AC650" i="2" s="1"/>
  <c r="Y649" i="2"/>
  <c r="AC649" i="2" s="1"/>
  <c r="Y648" i="2"/>
  <c r="AC648" i="2" s="1"/>
  <c r="Y647" i="2"/>
  <c r="Y646" i="2"/>
  <c r="AC646" i="2" s="1"/>
  <c r="Y645" i="2"/>
  <c r="Y644" i="2"/>
  <c r="AC644" i="2" s="1"/>
  <c r="Y643" i="2"/>
  <c r="AC643" i="2" s="1"/>
  <c r="Y642" i="2"/>
  <c r="AC642" i="2" s="1"/>
  <c r="Y641" i="2"/>
  <c r="AC641" i="2" s="1"/>
  <c r="Y640" i="2"/>
  <c r="AC640" i="2" s="1"/>
  <c r="Y639" i="2"/>
  <c r="Y638" i="2"/>
  <c r="AC638" i="2" s="1"/>
  <c r="Y637" i="2"/>
  <c r="Y636" i="2"/>
  <c r="AC636" i="2" s="1"/>
  <c r="Y635" i="2"/>
  <c r="AC635" i="2" s="1"/>
  <c r="Y634" i="2"/>
  <c r="AC634" i="2" s="1"/>
  <c r="Y633" i="2"/>
  <c r="AC633" i="2" s="1"/>
  <c r="Y632" i="2"/>
  <c r="AC632" i="2" s="1"/>
  <c r="Y631" i="2"/>
  <c r="Y630" i="2"/>
  <c r="AC630" i="2" s="1"/>
  <c r="Y629" i="2"/>
  <c r="Y628" i="2"/>
  <c r="AC628" i="2" s="1"/>
  <c r="Y627" i="2"/>
  <c r="AC627" i="2" s="1"/>
  <c r="Y626" i="2"/>
  <c r="AC626" i="2" s="1"/>
  <c r="Y625" i="2"/>
  <c r="AC625" i="2" s="1"/>
  <c r="Y624" i="2"/>
  <c r="AC624" i="2" s="1"/>
  <c r="Y623" i="2"/>
  <c r="Y622" i="2"/>
  <c r="AC622" i="2" s="1"/>
  <c r="Y621" i="2"/>
  <c r="Y620" i="2"/>
  <c r="AC620" i="2" s="1"/>
  <c r="Y619" i="2"/>
  <c r="AC619" i="2" s="1"/>
  <c r="Y618" i="2"/>
  <c r="AC618" i="2" s="1"/>
  <c r="Y617" i="2"/>
  <c r="AC617" i="2" s="1"/>
  <c r="Y616" i="2"/>
  <c r="AC616" i="2" s="1"/>
  <c r="Y615" i="2"/>
  <c r="Y614" i="2"/>
  <c r="AC614" i="2" s="1"/>
  <c r="Y613" i="2"/>
  <c r="Y612" i="2"/>
  <c r="AC612" i="2" s="1"/>
  <c r="Y611" i="2"/>
  <c r="AC611" i="2" s="1"/>
  <c r="Y610" i="2"/>
  <c r="AC610" i="2" s="1"/>
  <c r="Y609" i="2"/>
  <c r="AC609" i="2" s="1"/>
  <c r="Y608" i="2"/>
  <c r="AC608" i="2" s="1"/>
  <c r="Y607" i="2"/>
  <c r="Y606" i="2"/>
  <c r="AC606" i="2" s="1"/>
  <c r="Y605" i="2"/>
  <c r="Y604" i="2"/>
  <c r="AC604" i="2" s="1"/>
  <c r="Y603" i="2"/>
  <c r="AC603" i="2" s="1"/>
  <c r="Y602" i="2"/>
  <c r="AC602" i="2" s="1"/>
  <c r="Y601" i="2"/>
  <c r="AC601" i="2" s="1"/>
  <c r="Y600" i="2"/>
  <c r="AC600" i="2" s="1"/>
  <c r="Y599" i="2"/>
  <c r="Y598" i="2"/>
  <c r="AC598" i="2" s="1"/>
  <c r="Y597" i="2"/>
  <c r="Y596" i="2"/>
  <c r="AC596" i="2" s="1"/>
  <c r="Y595" i="2"/>
  <c r="AC595" i="2" s="1"/>
  <c r="Y594" i="2"/>
  <c r="AC594" i="2" s="1"/>
  <c r="Y593" i="2"/>
  <c r="AC593" i="2" s="1"/>
  <c r="Y592" i="2"/>
  <c r="AC592" i="2" s="1"/>
  <c r="Y591" i="2"/>
  <c r="Y590" i="2"/>
  <c r="AC590" i="2" s="1"/>
  <c r="Y589" i="2"/>
  <c r="Y588" i="2"/>
  <c r="AC588" i="2" s="1"/>
  <c r="Y587" i="2"/>
  <c r="AC587" i="2" s="1"/>
  <c r="Y586" i="2"/>
  <c r="AC586" i="2" s="1"/>
  <c r="Y585" i="2"/>
  <c r="AC585" i="2" s="1"/>
  <c r="Y584" i="2"/>
  <c r="AC584" i="2" s="1"/>
  <c r="Y583" i="2"/>
  <c r="Y582" i="2"/>
  <c r="AC582" i="2" s="1"/>
  <c r="Y581" i="2"/>
  <c r="Y580" i="2"/>
  <c r="AC580" i="2" s="1"/>
  <c r="Y579" i="2"/>
  <c r="AC579" i="2" s="1"/>
  <c r="Y578" i="2"/>
  <c r="AC578" i="2" s="1"/>
  <c r="Y577" i="2"/>
  <c r="AC577" i="2" s="1"/>
  <c r="Y576" i="2"/>
  <c r="AC576" i="2" s="1"/>
  <c r="Y575" i="2"/>
  <c r="AC575" i="2" s="1"/>
  <c r="Y574" i="2"/>
  <c r="AC574" i="2" s="1"/>
  <c r="Y573" i="2"/>
  <c r="Y572" i="2"/>
  <c r="Y571" i="2"/>
  <c r="AC571" i="2" s="1"/>
  <c r="Y570" i="2"/>
  <c r="AC570" i="2" s="1"/>
  <c r="Y569" i="2"/>
  <c r="AC569" i="2" s="1"/>
  <c r="Y568" i="2"/>
  <c r="AC568" i="2" s="1"/>
  <c r="Y567" i="2"/>
  <c r="Y566" i="2"/>
  <c r="AC566" i="2" s="1"/>
  <c r="Y565" i="2"/>
  <c r="Y564" i="2"/>
  <c r="Y563" i="2"/>
  <c r="AC563" i="2" s="1"/>
  <c r="Y562" i="2"/>
  <c r="AC562" i="2" s="1"/>
  <c r="Y561" i="2"/>
  <c r="AC561" i="2" s="1"/>
  <c r="Y560" i="2"/>
  <c r="AC560" i="2" s="1"/>
  <c r="Y559" i="2"/>
  <c r="Y558" i="2"/>
  <c r="AC558" i="2" s="1"/>
  <c r="Y557" i="2"/>
  <c r="Y556" i="2"/>
  <c r="Y555" i="2"/>
  <c r="AC555" i="2" s="1"/>
  <c r="Y554" i="2"/>
  <c r="AC554" i="2" s="1"/>
  <c r="Y553" i="2"/>
  <c r="AC553" i="2" s="1"/>
  <c r="Y552" i="2"/>
  <c r="AC552" i="2" s="1"/>
  <c r="Y551" i="2"/>
  <c r="Y550" i="2"/>
  <c r="AC550" i="2" s="1"/>
  <c r="Y549" i="2"/>
  <c r="Y548" i="2"/>
  <c r="Y547" i="2"/>
  <c r="AC547" i="2" s="1"/>
  <c r="Y546" i="2"/>
  <c r="AC546" i="2" s="1"/>
  <c r="Y545" i="2"/>
  <c r="AC545" i="2" s="1"/>
  <c r="Y544" i="2"/>
  <c r="AC544" i="2" s="1"/>
  <c r="Y543" i="2"/>
  <c r="Y542" i="2"/>
  <c r="AC542" i="2" s="1"/>
  <c r="Y541" i="2"/>
  <c r="Y540" i="2"/>
  <c r="Y539" i="2"/>
  <c r="AC539" i="2" s="1"/>
  <c r="Y538" i="2"/>
  <c r="AC538" i="2" s="1"/>
  <c r="Y537" i="2"/>
  <c r="AC537" i="2" s="1"/>
  <c r="Y536" i="2"/>
  <c r="AC536" i="2" s="1"/>
  <c r="Y535" i="2"/>
  <c r="Y534" i="2"/>
  <c r="AC534" i="2" s="1"/>
  <c r="Y533" i="2"/>
  <c r="Y532" i="2"/>
  <c r="Y531" i="2"/>
  <c r="AC531" i="2" s="1"/>
  <c r="Y530" i="2"/>
  <c r="AC530" i="2" s="1"/>
  <c r="Y529" i="2"/>
  <c r="AC529" i="2" s="1"/>
  <c r="Y528" i="2"/>
  <c r="AC528" i="2" s="1"/>
  <c r="Y527" i="2"/>
  <c r="Y526" i="2"/>
  <c r="AC526" i="2" s="1"/>
  <c r="Y525" i="2"/>
  <c r="Y524" i="2"/>
  <c r="Y523" i="2"/>
  <c r="AC523" i="2" s="1"/>
  <c r="Y522" i="2"/>
  <c r="AC522" i="2" s="1"/>
  <c r="Y521" i="2"/>
  <c r="AC521" i="2" s="1"/>
  <c r="Y520" i="2"/>
  <c r="AC520" i="2" s="1"/>
  <c r="Y519" i="2"/>
  <c r="Y518" i="2"/>
  <c r="AC518" i="2" s="1"/>
  <c r="Y517" i="2"/>
  <c r="Y516" i="2"/>
  <c r="Y515" i="2"/>
  <c r="AC515" i="2" s="1"/>
  <c r="Y514" i="2"/>
  <c r="AC514" i="2" s="1"/>
  <c r="Y513" i="2"/>
  <c r="AC513" i="2" s="1"/>
  <c r="Y512" i="2"/>
  <c r="AC512" i="2" s="1"/>
  <c r="Y511" i="2"/>
  <c r="Y510" i="2"/>
  <c r="AC510" i="2" s="1"/>
  <c r="Y509" i="2"/>
  <c r="Y508" i="2"/>
  <c r="Y507" i="2"/>
  <c r="AC507" i="2" s="1"/>
  <c r="Y506" i="2"/>
  <c r="AC506" i="2" s="1"/>
  <c r="Y505" i="2"/>
  <c r="AC505" i="2" s="1"/>
  <c r="Y504" i="2"/>
  <c r="AC504" i="2" s="1"/>
  <c r="Y503" i="2"/>
  <c r="Y502" i="2"/>
  <c r="AC502" i="2" s="1"/>
  <c r="Y501" i="2"/>
  <c r="Y500" i="2"/>
  <c r="Y499" i="2"/>
  <c r="AC499" i="2" s="1"/>
  <c r="Y498" i="2"/>
  <c r="AC498" i="2" s="1"/>
  <c r="Y497" i="2"/>
  <c r="AC497" i="2" s="1"/>
  <c r="Y496" i="2"/>
  <c r="AC496" i="2" s="1"/>
  <c r="Y495" i="2"/>
  <c r="Y494" i="2"/>
  <c r="AC494" i="2" s="1"/>
  <c r="Y493" i="2"/>
  <c r="Y492" i="2"/>
  <c r="Y491" i="2"/>
  <c r="AC491" i="2" s="1"/>
  <c r="Y490" i="2"/>
  <c r="AC490" i="2" s="1"/>
  <c r="Y489" i="2"/>
  <c r="AC489" i="2" s="1"/>
  <c r="Y488" i="2"/>
  <c r="AC488" i="2" s="1"/>
  <c r="Y487" i="2"/>
  <c r="Y486" i="2"/>
  <c r="AC486" i="2" s="1"/>
  <c r="Y485" i="2"/>
  <c r="Y484" i="2"/>
  <c r="Y483" i="2"/>
  <c r="AC483" i="2" s="1"/>
  <c r="Y482" i="2"/>
  <c r="AC482" i="2" s="1"/>
  <c r="Y481" i="2"/>
  <c r="AC481" i="2" s="1"/>
  <c r="Y480" i="2"/>
  <c r="AC480" i="2" s="1"/>
  <c r="Y479" i="2"/>
  <c r="Y478" i="2"/>
  <c r="AC478" i="2" s="1"/>
  <c r="Y477" i="2"/>
  <c r="Y476" i="2"/>
  <c r="Y475" i="2"/>
  <c r="AC475" i="2" s="1"/>
  <c r="Y474" i="2"/>
  <c r="AC474" i="2" s="1"/>
  <c r="Y473" i="2"/>
  <c r="AC473" i="2" s="1"/>
  <c r="Y472" i="2"/>
  <c r="AC472" i="2" s="1"/>
  <c r="Y471" i="2"/>
  <c r="Y470" i="2"/>
  <c r="AC470" i="2" s="1"/>
  <c r="Y469" i="2"/>
  <c r="Y468" i="2"/>
  <c r="Y467" i="2"/>
  <c r="AC467" i="2" s="1"/>
  <c r="Y466" i="2"/>
  <c r="AC466" i="2" s="1"/>
  <c r="Y465" i="2"/>
  <c r="AC465" i="2" s="1"/>
  <c r="Y464" i="2"/>
  <c r="AC464" i="2" s="1"/>
  <c r="Y463" i="2"/>
  <c r="AC463" i="2" s="1"/>
  <c r="Y462" i="2"/>
  <c r="AC462" i="2" s="1"/>
  <c r="Y461" i="2"/>
  <c r="Y460" i="2"/>
  <c r="Y459" i="2"/>
  <c r="AC459" i="2" s="1"/>
  <c r="Y458" i="2"/>
  <c r="AC458" i="2" s="1"/>
  <c r="Y457" i="2"/>
  <c r="AC457" i="2" s="1"/>
  <c r="Y456" i="2"/>
  <c r="AC456" i="2" s="1"/>
  <c r="Y455" i="2"/>
  <c r="Y454" i="2"/>
  <c r="AC454" i="2" s="1"/>
  <c r="Y453" i="2"/>
  <c r="Y452" i="2"/>
  <c r="Y451" i="2"/>
  <c r="AC451" i="2" s="1"/>
  <c r="Y450" i="2"/>
  <c r="AC450" i="2" s="1"/>
  <c r="Y449" i="2"/>
  <c r="AC449" i="2" s="1"/>
  <c r="Y448" i="2"/>
  <c r="AC448" i="2" s="1"/>
  <c r="Y447" i="2"/>
  <c r="Y446" i="2"/>
  <c r="AC446" i="2" s="1"/>
  <c r="Y445" i="2"/>
  <c r="Y444" i="2"/>
  <c r="Y443" i="2"/>
  <c r="AC443" i="2" s="1"/>
  <c r="Y442" i="2"/>
  <c r="AC442" i="2" s="1"/>
  <c r="Y441" i="2"/>
  <c r="AC441" i="2" s="1"/>
  <c r="Y440" i="2"/>
  <c r="AC440" i="2" s="1"/>
  <c r="Y439" i="2"/>
  <c r="Y438" i="2"/>
  <c r="AC438" i="2" s="1"/>
  <c r="Y437" i="2"/>
  <c r="Y436" i="2"/>
  <c r="Y435" i="2"/>
  <c r="AC435" i="2" s="1"/>
  <c r="Y434" i="2"/>
  <c r="AC434" i="2" s="1"/>
  <c r="Y433" i="2"/>
  <c r="AC433" i="2" s="1"/>
  <c r="Y432" i="2"/>
  <c r="AC432" i="2" s="1"/>
  <c r="Y431" i="2"/>
  <c r="Y430" i="2"/>
  <c r="AC430" i="2" s="1"/>
  <c r="Y429" i="2"/>
  <c r="Y428" i="2"/>
  <c r="Y427" i="2"/>
  <c r="AC427" i="2" s="1"/>
  <c r="Y426" i="2"/>
  <c r="AC426" i="2" s="1"/>
  <c r="Y425" i="2"/>
  <c r="AC425" i="2" s="1"/>
  <c r="Y424" i="2"/>
  <c r="AC424" i="2" s="1"/>
  <c r="Y423" i="2"/>
  <c r="Y422" i="2"/>
  <c r="AC422" i="2" s="1"/>
  <c r="Y421" i="2"/>
  <c r="Y420" i="2"/>
  <c r="Y419" i="2"/>
  <c r="AC419" i="2" s="1"/>
  <c r="Y418" i="2"/>
  <c r="AC418" i="2" s="1"/>
  <c r="Y417" i="2"/>
  <c r="AC417" i="2" s="1"/>
  <c r="Y416" i="2"/>
  <c r="AC416" i="2" s="1"/>
  <c r="Y415" i="2"/>
  <c r="Y414" i="2"/>
  <c r="AC414" i="2" s="1"/>
  <c r="Y413" i="2"/>
  <c r="Y412" i="2"/>
  <c r="Y411" i="2"/>
  <c r="AC411" i="2" s="1"/>
  <c r="Y410" i="2"/>
  <c r="AC410" i="2" s="1"/>
  <c r="Y409" i="2"/>
  <c r="AC409" i="2" s="1"/>
  <c r="Y408" i="2"/>
  <c r="AC408" i="2" s="1"/>
  <c r="Y407" i="2"/>
  <c r="Y406" i="2"/>
  <c r="AC406" i="2" s="1"/>
  <c r="Y405" i="2"/>
  <c r="Y404" i="2"/>
  <c r="Y403" i="2"/>
  <c r="AC403" i="2" s="1"/>
  <c r="Y402" i="2"/>
  <c r="AC402" i="2" s="1"/>
  <c r="Y401" i="2"/>
  <c r="AC401" i="2" s="1"/>
  <c r="Y400" i="2"/>
  <c r="AC400" i="2" s="1"/>
  <c r="Y399" i="2"/>
  <c r="Y398" i="2"/>
  <c r="AC398" i="2" s="1"/>
  <c r="Y397" i="2"/>
  <c r="Y396" i="2"/>
  <c r="Y395" i="2"/>
  <c r="AC395" i="2" s="1"/>
  <c r="Y394" i="2"/>
  <c r="AC394" i="2" s="1"/>
  <c r="Y393" i="2"/>
  <c r="AC393" i="2" s="1"/>
  <c r="Y392" i="2"/>
  <c r="AC392" i="2" s="1"/>
  <c r="Y391" i="2"/>
  <c r="AC391" i="2" s="1"/>
  <c r="Y390" i="2"/>
  <c r="AC390" i="2" s="1"/>
  <c r="Y389" i="2"/>
  <c r="Y388" i="2"/>
  <c r="Y387" i="2"/>
  <c r="AC387" i="2" s="1"/>
  <c r="Y386" i="2"/>
  <c r="AC386" i="2" s="1"/>
  <c r="Y385" i="2"/>
  <c r="AC385" i="2" s="1"/>
  <c r="Y384" i="2"/>
  <c r="AC384" i="2" s="1"/>
  <c r="Y383" i="2"/>
  <c r="AC383" i="2" s="1"/>
  <c r="Y382" i="2"/>
  <c r="AC382" i="2" s="1"/>
  <c r="Y381" i="2"/>
  <c r="Y380" i="2"/>
  <c r="Y379" i="2"/>
  <c r="AC379" i="2" s="1"/>
  <c r="Y378" i="2"/>
  <c r="AC378" i="2" s="1"/>
  <c r="Y377" i="2"/>
  <c r="AC377" i="2" s="1"/>
  <c r="Y376" i="2"/>
  <c r="AC376" i="2" s="1"/>
  <c r="Y375" i="2"/>
  <c r="Y374" i="2"/>
  <c r="AC374" i="2" s="1"/>
  <c r="Y373" i="2"/>
  <c r="Y372" i="2"/>
  <c r="Y371" i="2"/>
  <c r="AC371" i="2" s="1"/>
  <c r="Y370" i="2"/>
  <c r="AC370" i="2" s="1"/>
  <c r="Y369" i="2"/>
  <c r="AC369" i="2" s="1"/>
  <c r="Y368" i="2"/>
  <c r="AC368" i="2" s="1"/>
  <c r="Y367" i="2"/>
  <c r="Y366" i="2"/>
  <c r="AC366" i="2" s="1"/>
  <c r="Y365" i="2"/>
  <c r="Y364" i="2"/>
  <c r="Y363" i="2"/>
  <c r="AC363" i="2" s="1"/>
  <c r="Y362" i="2"/>
  <c r="AC362" i="2" s="1"/>
  <c r="Y361" i="2"/>
  <c r="AC361" i="2" s="1"/>
  <c r="Y360" i="2"/>
  <c r="AC360" i="2" s="1"/>
  <c r="Y359" i="2"/>
  <c r="Y358" i="2"/>
  <c r="AC358" i="2" s="1"/>
  <c r="Y357" i="2"/>
  <c r="Y356" i="2"/>
  <c r="Y355" i="2"/>
  <c r="AC355" i="2" s="1"/>
  <c r="Y354" i="2"/>
  <c r="AC354" i="2" s="1"/>
  <c r="Y353" i="2"/>
  <c r="AC353" i="2" s="1"/>
  <c r="Y352" i="2"/>
  <c r="AC352" i="2" s="1"/>
  <c r="Y351" i="2"/>
  <c r="Y350" i="2"/>
  <c r="AC350" i="2" s="1"/>
  <c r="Y349" i="2"/>
  <c r="Y348" i="2"/>
  <c r="Y347" i="2"/>
  <c r="AC347" i="2" s="1"/>
  <c r="Y346" i="2"/>
  <c r="AC346" i="2" s="1"/>
  <c r="Y345" i="2"/>
  <c r="AC345" i="2" s="1"/>
  <c r="Y344" i="2"/>
  <c r="AC344" i="2" s="1"/>
  <c r="Y343" i="2"/>
  <c r="Y342" i="2"/>
  <c r="AC342" i="2" s="1"/>
  <c r="Y341" i="2"/>
  <c r="Y340" i="2"/>
  <c r="Y339" i="2"/>
  <c r="AC339" i="2" s="1"/>
  <c r="Y338" i="2"/>
  <c r="AC338" i="2" s="1"/>
  <c r="Y337" i="2"/>
  <c r="AC337" i="2" s="1"/>
  <c r="Y336" i="2"/>
  <c r="AC336" i="2" s="1"/>
  <c r="Y335" i="2"/>
  <c r="Y334" i="2"/>
  <c r="AC334" i="2" s="1"/>
  <c r="Y333" i="2"/>
  <c r="Y332" i="2"/>
  <c r="Y331" i="2"/>
  <c r="AC331" i="2" s="1"/>
  <c r="Y330" i="2"/>
  <c r="AC330" i="2" s="1"/>
  <c r="Y329" i="2"/>
  <c r="AC329" i="2" s="1"/>
  <c r="Y328" i="2"/>
  <c r="AC328" i="2" s="1"/>
  <c r="Y327" i="2"/>
  <c r="Y326" i="2"/>
  <c r="AC326" i="2" s="1"/>
  <c r="Y325" i="2"/>
  <c r="Y324" i="2"/>
  <c r="Y323" i="2"/>
  <c r="AC323" i="2" s="1"/>
  <c r="Y322" i="2"/>
  <c r="AC322" i="2" s="1"/>
  <c r="Y321" i="2"/>
  <c r="AC321" i="2" s="1"/>
  <c r="Y320" i="2"/>
  <c r="AC320" i="2" s="1"/>
  <c r="Y319" i="2"/>
  <c r="Y318" i="2"/>
  <c r="AC318" i="2" s="1"/>
  <c r="Y317" i="2"/>
  <c r="Y316" i="2"/>
  <c r="Y315" i="2"/>
  <c r="AC315" i="2" s="1"/>
  <c r="Y314" i="2"/>
  <c r="AC314" i="2" s="1"/>
  <c r="Y313" i="2"/>
  <c r="AC313" i="2" s="1"/>
  <c r="Y312" i="2"/>
  <c r="AC312" i="2" s="1"/>
  <c r="Y311" i="2"/>
  <c r="Y310" i="2"/>
  <c r="AC310" i="2" s="1"/>
  <c r="Y309" i="2"/>
  <c r="Y308" i="2"/>
  <c r="Y307" i="2"/>
  <c r="AC307" i="2" s="1"/>
  <c r="Y306" i="2"/>
  <c r="AC306" i="2" s="1"/>
  <c r="Y305" i="2"/>
  <c r="AC305" i="2" s="1"/>
  <c r="Y304" i="2"/>
  <c r="AC304" i="2" s="1"/>
  <c r="Y303" i="2"/>
  <c r="Y302" i="2"/>
  <c r="AC302" i="2" s="1"/>
  <c r="Y301" i="2"/>
  <c r="Y300" i="2"/>
  <c r="Y299" i="2"/>
  <c r="AC299" i="2" s="1"/>
  <c r="Y298" i="2"/>
  <c r="AC298" i="2" s="1"/>
  <c r="Y297" i="2"/>
  <c r="AC297" i="2" s="1"/>
  <c r="Y296" i="2"/>
  <c r="AC296" i="2" s="1"/>
  <c r="Y295" i="2"/>
  <c r="Y294" i="2"/>
  <c r="AC294" i="2" s="1"/>
  <c r="Y293" i="2"/>
  <c r="Y292" i="2"/>
  <c r="Y291" i="2"/>
  <c r="AC291" i="2" s="1"/>
  <c r="Y290" i="2"/>
  <c r="AC290" i="2" s="1"/>
  <c r="Y289" i="2"/>
  <c r="AC289" i="2" s="1"/>
  <c r="Y288" i="2"/>
  <c r="AC288" i="2" s="1"/>
  <c r="Y287" i="2"/>
  <c r="Y286" i="2"/>
  <c r="AC286" i="2" s="1"/>
  <c r="Y285" i="2"/>
  <c r="Y284" i="2"/>
  <c r="Y283" i="2"/>
  <c r="AC283" i="2" s="1"/>
  <c r="Y282" i="2"/>
  <c r="AC282" i="2" s="1"/>
  <c r="Y281" i="2"/>
  <c r="AC281" i="2" s="1"/>
  <c r="Y280" i="2"/>
  <c r="AC280" i="2" s="1"/>
  <c r="Y279" i="2"/>
  <c r="Y278" i="2"/>
  <c r="AC278" i="2" s="1"/>
  <c r="Y277" i="2"/>
  <c r="Y276" i="2"/>
  <c r="Y275" i="2"/>
  <c r="AC275" i="2" s="1"/>
  <c r="Y274" i="2"/>
  <c r="AC274" i="2" s="1"/>
  <c r="Y273" i="2"/>
  <c r="AC273" i="2" s="1"/>
  <c r="Y272" i="2"/>
  <c r="AC272" i="2" s="1"/>
  <c r="Y271" i="2"/>
  <c r="Y270" i="2"/>
  <c r="AC270" i="2" s="1"/>
  <c r="Y269" i="2"/>
  <c r="Y268" i="2"/>
  <c r="Y267" i="2"/>
  <c r="AC267" i="2" s="1"/>
  <c r="Y266" i="2"/>
  <c r="AC266" i="2" s="1"/>
  <c r="Y265" i="2"/>
  <c r="AC265" i="2" s="1"/>
  <c r="Y264" i="2"/>
  <c r="AC264" i="2" s="1"/>
  <c r="Y263" i="2"/>
  <c r="Y262" i="2"/>
  <c r="AC262" i="2" s="1"/>
  <c r="Y261" i="2"/>
  <c r="Y260" i="2"/>
  <c r="Y259" i="2"/>
  <c r="AC259" i="2" s="1"/>
  <c r="Y258" i="2"/>
  <c r="AC258" i="2" s="1"/>
  <c r="Y257" i="2"/>
  <c r="AC257" i="2" s="1"/>
  <c r="Y256" i="2"/>
  <c r="AC256" i="2" s="1"/>
  <c r="Y255" i="2"/>
  <c r="Y254" i="2"/>
  <c r="AC254" i="2" s="1"/>
  <c r="Y253" i="2"/>
  <c r="Y252" i="2"/>
  <c r="Y251" i="2"/>
  <c r="AC251" i="2" s="1"/>
  <c r="Y250" i="2"/>
  <c r="AC250" i="2" s="1"/>
  <c r="Y249" i="2"/>
  <c r="AC249" i="2" s="1"/>
  <c r="Y248" i="2"/>
  <c r="AC248" i="2" s="1"/>
  <c r="Y247" i="2"/>
  <c r="Y246" i="2"/>
  <c r="AC246" i="2" s="1"/>
  <c r="Y245" i="2"/>
  <c r="Y244" i="2"/>
  <c r="Y243" i="2"/>
  <c r="AC243" i="2" s="1"/>
  <c r="Y242" i="2"/>
  <c r="AC242" i="2" s="1"/>
  <c r="Y241" i="2"/>
  <c r="AC241" i="2" s="1"/>
  <c r="Y240" i="2"/>
  <c r="AC240" i="2" s="1"/>
  <c r="Y239" i="2"/>
  <c r="AC239" i="2" s="1"/>
  <c r="Y238" i="2"/>
  <c r="AC238" i="2" s="1"/>
  <c r="Y237" i="2"/>
  <c r="Y236" i="2"/>
  <c r="Y235" i="2"/>
  <c r="AC235" i="2" s="1"/>
  <c r="Y234" i="2"/>
  <c r="AC234" i="2" s="1"/>
  <c r="Y233" i="2"/>
  <c r="AC233" i="2" s="1"/>
  <c r="Y232" i="2"/>
  <c r="AC232" i="2" s="1"/>
  <c r="Y231" i="2"/>
  <c r="Y230" i="2"/>
  <c r="AC230" i="2" s="1"/>
  <c r="Y229" i="2"/>
  <c r="Y228" i="2"/>
  <c r="Y227" i="2"/>
  <c r="AC227" i="2" s="1"/>
  <c r="Y226" i="2"/>
  <c r="AC226" i="2" s="1"/>
  <c r="Y225" i="2"/>
  <c r="AC225" i="2" s="1"/>
  <c r="Y224" i="2"/>
  <c r="AC224" i="2" s="1"/>
  <c r="Y223" i="2"/>
  <c r="Y222" i="2"/>
  <c r="AC222" i="2" s="1"/>
  <c r="Y221" i="2"/>
  <c r="Y220" i="2"/>
  <c r="Y219" i="2"/>
  <c r="AC219" i="2" s="1"/>
  <c r="Y218" i="2"/>
  <c r="AC218" i="2" s="1"/>
  <c r="Y217" i="2"/>
  <c r="AC217" i="2" s="1"/>
  <c r="Y216" i="2"/>
  <c r="AC216" i="2" s="1"/>
  <c r="Y215" i="2"/>
  <c r="Y214" i="2"/>
  <c r="AC214" i="2" s="1"/>
  <c r="Y213" i="2"/>
  <c r="Y212" i="2"/>
  <c r="Y211" i="2"/>
  <c r="AC211" i="2" s="1"/>
  <c r="Y210" i="2"/>
  <c r="AC210" i="2" s="1"/>
  <c r="Y209" i="2"/>
  <c r="AC209" i="2" s="1"/>
  <c r="Y208" i="2"/>
  <c r="AC208" i="2" s="1"/>
  <c r="Y207" i="2"/>
  <c r="Y206" i="2"/>
  <c r="AC206" i="2" s="1"/>
  <c r="Y205" i="2"/>
  <c r="Y204" i="2"/>
  <c r="Y203" i="2"/>
  <c r="AC203" i="2" s="1"/>
  <c r="Y202" i="2"/>
  <c r="AC202" i="2" s="1"/>
  <c r="Y201" i="2"/>
  <c r="AC201" i="2" s="1"/>
  <c r="Y200" i="2"/>
  <c r="AC200" i="2" s="1"/>
  <c r="Y199" i="2"/>
  <c r="Y198" i="2"/>
  <c r="AC198" i="2" s="1"/>
  <c r="Y197" i="2"/>
  <c r="Y196" i="2"/>
  <c r="Y195" i="2"/>
  <c r="AC195" i="2" s="1"/>
  <c r="Y194" i="2"/>
  <c r="AC194" i="2" s="1"/>
  <c r="Y193" i="2"/>
  <c r="AC193" i="2" s="1"/>
  <c r="Y192" i="2"/>
  <c r="AC192" i="2" s="1"/>
  <c r="Y191" i="2"/>
  <c r="Y190" i="2"/>
  <c r="AC190" i="2" s="1"/>
  <c r="Y189" i="2"/>
  <c r="Y188" i="2"/>
  <c r="Y187" i="2"/>
  <c r="AC187" i="2" s="1"/>
  <c r="Y186" i="2"/>
  <c r="AC186" i="2" s="1"/>
  <c r="Y185" i="2"/>
  <c r="AC185" i="2" s="1"/>
  <c r="Y184" i="2"/>
  <c r="AC184" i="2" s="1"/>
  <c r="Y183" i="2"/>
  <c r="Y182" i="2"/>
  <c r="AC182" i="2" s="1"/>
  <c r="Y181" i="2"/>
  <c r="Y180" i="2"/>
  <c r="Y179" i="2"/>
  <c r="AC179" i="2" s="1"/>
  <c r="Y178" i="2"/>
  <c r="AC178" i="2" s="1"/>
  <c r="Y177" i="2"/>
  <c r="AC177" i="2" s="1"/>
  <c r="Y176" i="2"/>
  <c r="AC176" i="2" s="1"/>
  <c r="Y175" i="2"/>
  <c r="AC175" i="2" s="1"/>
  <c r="Y174" i="2"/>
  <c r="AC174" i="2" s="1"/>
  <c r="Y173" i="2"/>
  <c r="Y172" i="2"/>
  <c r="Y171" i="2"/>
  <c r="AC171" i="2" s="1"/>
  <c r="Y170" i="2"/>
  <c r="AC170" i="2" s="1"/>
  <c r="Y169" i="2"/>
  <c r="AC169" i="2" s="1"/>
  <c r="Y168" i="2"/>
  <c r="AC168" i="2" s="1"/>
  <c r="Y167" i="2"/>
  <c r="Y166" i="2"/>
  <c r="AC166" i="2" s="1"/>
  <c r="Y165" i="2"/>
  <c r="Y164" i="2"/>
  <c r="Y163" i="2"/>
  <c r="AC163" i="2" s="1"/>
  <c r="Y162" i="2"/>
  <c r="AC162" i="2" s="1"/>
  <c r="Y161" i="2"/>
  <c r="AC161" i="2" s="1"/>
  <c r="Y160" i="2"/>
  <c r="AC160" i="2" s="1"/>
  <c r="Y159" i="2"/>
  <c r="Y158" i="2"/>
  <c r="AC158" i="2" s="1"/>
  <c r="Y157" i="2"/>
  <c r="Y156" i="2"/>
  <c r="Y155" i="2"/>
  <c r="AC155" i="2" s="1"/>
  <c r="Y154" i="2"/>
  <c r="AC154" i="2" s="1"/>
  <c r="Y153" i="2"/>
  <c r="AC153" i="2" s="1"/>
  <c r="Y152" i="2"/>
  <c r="AC152" i="2" s="1"/>
  <c r="Y151" i="2"/>
  <c r="Y150" i="2"/>
  <c r="AC150" i="2" s="1"/>
  <c r="Y149" i="2"/>
  <c r="Y148" i="2"/>
  <c r="Y147" i="2"/>
  <c r="AC147" i="2" s="1"/>
  <c r="Y146" i="2"/>
  <c r="AC146" i="2" s="1"/>
  <c r="Y145" i="2"/>
  <c r="AC145" i="2" s="1"/>
  <c r="Y144" i="2"/>
  <c r="AC144" i="2" s="1"/>
  <c r="Y143" i="2"/>
  <c r="Y142" i="2"/>
  <c r="AC142" i="2" s="1"/>
  <c r="Y141" i="2"/>
  <c r="Y140" i="2"/>
  <c r="Y139" i="2"/>
  <c r="AC139" i="2" s="1"/>
  <c r="Y138" i="2"/>
  <c r="AC138" i="2" s="1"/>
  <c r="Y137" i="2"/>
  <c r="AC137" i="2" s="1"/>
  <c r="Y136" i="2"/>
  <c r="AC136" i="2" s="1"/>
  <c r="Y135" i="2"/>
  <c r="Y134" i="2"/>
  <c r="AC134" i="2" s="1"/>
  <c r="Y133" i="2"/>
  <c r="Y132" i="2"/>
  <c r="Y131" i="2"/>
  <c r="AC131" i="2" s="1"/>
  <c r="Y130" i="2"/>
  <c r="AC130" i="2" s="1"/>
  <c r="Y129" i="2"/>
  <c r="AC129" i="2" s="1"/>
  <c r="Y128" i="2"/>
  <c r="AC128" i="2" s="1"/>
  <c r="Y127" i="2"/>
  <c r="Y126" i="2"/>
  <c r="AC126" i="2" s="1"/>
  <c r="Y125" i="2"/>
  <c r="Y124" i="2"/>
  <c r="Y123" i="2"/>
  <c r="AC123" i="2" s="1"/>
  <c r="Y122" i="2"/>
  <c r="AC122" i="2" s="1"/>
  <c r="Y121" i="2"/>
  <c r="AC121" i="2" s="1"/>
  <c r="Y120" i="2"/>
  <c r="AC120" i="2" s="1"/>
  <c r="Y119" i="2"/>
  <c r="Y118" i="2"/>
  <c r="AC118" i="2" s="1"/>
  <c r="Y117" i="2"/>
  <c r="Y116" i="2"/>
  <c r="Y115" i="2"/>
  <c r="AC115" i="2" s="1"/>
  <c r="Y114" i="2"/>
  <c r="AC114" i="2" s="1"/>
  <c r="Y113" i="2"/>
  <c r="AC113" i="2" s="1"/>
  <c r="Y112" i="2"/>
  <c r="AC112" i="2" s="1"/>
  <c r="Y111" i="2"/>
  <c r="Y110" i="2"/>
  <c r="AC110" i="2" s="1"/>
  <c r="Y109" i="2"/>
  <c r="Y108" i="2"/>
  <c r="Y107" i="2"/>
  <c r="AC107" i="2" s="1"/>
  <c r="Y106" i="2"/>
  <c r="AC106" i="2" s="1"/>
  <c r="Y105" i="2"/>
  <c r="AC105" i="2" s="1"/>
  <c r="Y104" i="2"/>
  <c r="AC104" i="2" s="1"/>
  <c r="Y103" i="2"/>
  <c r="Y102" i="2"/>
  <c r="AC102" i="2" s="1"/>
  <c r="Y101" i="2"/>
  <c r="Y100" i="2"/>
  <c r="Y99" i="2"/>
  <c r="AC99" i="2" s="1"/>
  <c r="Y98" i="2"/>
  <c r="AC98" i="2" s="1"/>
  <c r="Y97" i="2"/>
  <c r="AC97" i="2" s="1"/>
  <c r="Y96" i="2"/>
  <c r="AC96" i="2" s="1"/>
  <c r="Y95" i="2"/>
  <c r="Y94" i="2"/>
  <c r="AC94" i="2" s="1"/>
  <c r="Y93" i="2"/>
  <c r="Y92" i="2"/>
  <c r="Y91" i="2"/>
  <c r="AC91" i="2" s="1"/>
  <c r="Y90" i="2"/>
  <c r="AC90" i="2" s="1"/>
  <c r="Y89" i="2"/>
  <c r="AC89" i="2" s="1"/>
  <c r="Y88" i="2"/>
  <c r="AC88" i="2" s="1"/>
  <c r="Y87" i="2"/>
  <c r="Y86" i="2"/>
  <c r="AC86" i="2" s="1"/>
  <c r="Y85" i="2"/>
  <c r="Y84" i="2"/>
  <c r="Y83" i="2"/>
  <c r="AC83" i="2" s="1"/>
  <c r="Y82" i="2"/>
  <c r="AC82" i="2" s="1"/>
  <c r="Y81" i="2"/>
  <c r="AC81" i="2" s="1"/>
  <c r="Y80" i="2"/>
  <c r="AC80" i="2" s="1"/>
  <c r="Y79" i="2"/>
  <c r="Y78" i="2"/>
  <c r="AC78" i="2" s="1"/>
  <c r="Y77" i="2"/>
  <c r="Y76" i="2"/>
  <c r="Y75" i="2"/>
  <c r="AC75" i="2" s="1"/>
  <c r="Y74" i="2"/>
  <c r="AC74" i="2" s="1"/>
  <c r="Y73" i="2"/>
  <c r="AC73" i="2" s="1"/>
  <c r="Y72" i="2"/>
  <c r="AC72" i="2" s="1"/>
  <c r="Y71" i="2"/>
  <c r="Y70" i="2"/>
  <c r="AC70" i="2" s="1"/>
  <c r="Y69" i="2"/>
  <c r="Y68" i="2"/>
  <c r="Y67" i="2"/>
  <c r="AC67" i="2" s="1"/>
  <c r="Y66" i="2"/>
  <c r="AC66" i="2" s="1"/>
  <c r="Y65" i="2"/>
  <c r="AC65" i="2" s="1"/>
  <c r="Y64" i="2"/>
  <c r="AC64" i="2" s="1"/>
  <c r="Y63" i="2"/>
  <c r="Y62" i="2"/>
  <c r="AC62" i="2" s="1"/>
  <c r="Y61" i="2"/>
  <c r="Y60" i="2"/>
  <c r="Y59" i="2"/>
  <c r="AC59" i="2" s="1"/>
  <c r="Y58" i="2"/>
  <c r="AC58" i="2" s="1"/>
  <c r="Y57" i="2"/>
  <c r="AC57" i="2" s="1"/>
  <c r="Y56" i="2"/>
  <c r="AC56" i="2" s="1"/>
  <c r="Y55" i="2"/>
  <c r="Y54" i="2"/>
  <c r="AC54" i="2" s="1"/>
  <c r="Y53" i="2"/>
  <c r="Y52" i="2"/>
  <c r="Y51" i="2"/>
  <c r="AC51" i="2" s="1"/>
  <c r="Y50" i="2"/>
  <c r="AC50" i="2" s="1"/>
  <c r="Y49" i="2"/>
  <c r="AC49" i="2" s="1"/>
  <c r="Y48" i="2"/>
  <c r="AC48" i="2" s="1"/>
  <c r="Y47" i="2"/>
  <c r="Y46" i="2"/>
  <c r="AC46" i="2" s="1"/>
  <c r="Y45" i="2"/>
  <c r="Y44" i="2"/>
  <c r="Y43" i="2"/>
  <c r="AC43" i="2" s="1"/>
  <c r="Y42" i="2"/>
  <c r="AC42" i="2" s="1"/>
  <c r="Y41" i="2"/>
  <c r="Y40" i="2"/>
  <c r="AC40" i="2" s="1"/>
  <c r="Y39" i="2"/>
  <c r="Y38" i="2"/>
  <c r="Y37" i="2"/>
  <c r="Y36" i="2"/>
  <c r="Y35" i="2"/>
  <c r="Y34" i="2"/>
  <c r="Y33" i="2"/>
  <c r="Y32" i="2"/>
  <c r="Y31" i="2"/>
  <c r="Y30" i="2"/>
  <c r="X1003" i="2"/>
  <c r="X1002" i="2"/>
  <c r="X1001" i="2"/>
  <c r="X1000" i="2"/>
  <c r="X999" i="2"/>
  <c r="X998" i="2"/>
  <c r="X997" i="2"/>
  <c r="X996" i="2"/>
  <c r="X995" i="2"/>
  <c r="X994" i="2"/>
  <c r="X993" i="2"/>
  <c r="X992" i="2"/>
  <c r="X991" i="2"/>
  <c r="X990" i="2"/>
  <c r="X989" i="2"/>
  <c r="X988" i="2"/>
  <c r="X987" i="2"/>
  <c r="X986" i="2"/>
  <c r="X985" i="2"/>
  <c r="X984" i="2"/>
  <c r="X983" i="2"/>
  <c r="X982" i="2"/>
  <c r="X981" i="2"/>
  <c r="X980" i="2"/>
  <c r="X979" i="2"/>
  <c r="X978" i="2"/>
  <c r="X977" i="2"/>
  <c r="X976" i="2"/>
  <c r="X975" i="2"/>
  <c r="X974" i="2"/>
  <c r="X973" i="2"/>
  <c r="X972" i="2"/>
  <c r="X971" i="2"/>
  <c r="X970" i="2"/>
  <c r="X969" i="2"/>
  <c r="X968" i="2"/>
  <c r="X967" i="2"/>
  <c r="X966" i="2"/>
  <c r="X965" i="2"/>
  <c r="X964" i="2"/>
  <c r="X963" i="2"/>
  <c r="X962" i="2"/>
  <c r="X961" i="2"/>
  <c r="X960" i="2"/>
  <c r="X959" i="2"/>
  <c r="X958" i="2"/>
  <c r="X957" i="2"/>
  <c r="X956" i="2"/>
  <c r="X955" i="2"/>
  <c r="X954" i="2"/>
  <c r="X953" i="2"/>
  <c r="X952" i="2"/>
  <c r="X951" i="2"/>
  <c r="X950" i="2"/>
  <c r="X949" i="2"/>
  <c r="X948" i="2"/>
  <c r="X947" i="2"/>
  <c r="X946" i="2"/>
  <c r="X945" i="2"/>
  <c r="X944" i="2"/>
  <c r="X943" i="2"/>
  <c r="X942" i="2"/>
  <c r="X941" i="2"/>
  <c r="X940" i="2"/>
  <c r="X939" i="2"/>
  <c r="X938" i="2"/>
  <c r="X937" i="2"/>
  <c r="X936" i="2"/>
  <c r="X935" i="2"/>
  <c r="X934" i="2"/>
  <c r="X933" i="2"/>
  <c r="X932" i="2"/>
  <c r="X931" i="2"/>
  <c r="X930" i="2"/>
  <c r="X929" i="2"/>
  <c r="X928" i="2"/>
  <c r="X927" i="2"/>
  <c r="X926" i="2"/>
  <c r="X925" i="2"/>
  <c r="X924" i="2"/>
  <c r="X923" i="2"/>
  <c r="X922" i="2"/>
  <c r="X921" i="2"/>
  <c r="X920" i="2"/>
  <c r="X919" i="2"/>
  <c r="X918" i="2"/>
  <c r="X917" i="2"/>
  <c r="X916" i="2"/>
  <c r="X915" i="2"/>
  <c r="X914" i="2"/>
  <c r="X913" i="2"/>
  <c r="X912" i="2"/>
  <c r="X911" i="2"/>
  <c r="X910" i="2"/>
  <c r="X909" i="2"/>
  <c r="X908" i="2"/>
  <c r="X907" i="2"/>
  <c r="X906" i="2"/>
  <c r="X905" i="2"/>
  <c r="X904" i="2"/>
  <c r="X903" i="2"/>
  <c r="X902" i="2"/>
  <c r="X901" i="2"/>
  <c r="X900" i="2"/>
  <c r="X899" i="2"/>
  <c r="X898" i="2"/>
  <c r="X897" i="2"/>
  <c r="X896" i="2"/>
  <c r="X895" i="2"/>
  <c r="X894" i="2"/>
  <c r="X893" i="2"/>
  <c r="X892" i="2"/>
  <c r="X891" i="2"/>
  <c r="X890" i="2"/>
  <c r="X889" i="2"/>
  <c r="X888" i="2"/>
  <c r="X887" i="2"/>
  <c r="X886" i="2"/>
  <c r="X885" i="2"/>
  <c r="X884" i="2"/>
  <c r="X883" i="2"/>
  <c r="X882" i="2"/>
  <c r="X881" i="2"/>
  <c r="X880" i="2"/>
  <c r="X879" i="2"/>
  <c r="X878" i="2"/>
  <c r="X877" i="2"/>
  <c r="X876" i="2"/>
  <c r="X875" i="2"/>
  <c r="X874" i="2"/>
  <c r="X873" i="2"/>
  <c r="X872" i="2"/>
  <c r="X871" i="2"/>
  <c r="X870" i="2"/>
  <c r="X869" i="2"/>
  <c r="X868" i="2"/>
  <c r="X867" i="2"/>
  <c r="X866" i="2"/>
  <c r="X865" i="2"/>
  <c r="X864" i="2"/>
  <c r="X863" i="2"/>
  <c r="X862" i="2"/>
  <c r="X861" i="2"/>
  <c r="X860" i="2"/>
  <c r="X859" i="2"/>
  <c r="X858" i="2"/>
  <c r="X857" i="2"/>
  <c r="X856" i="2"/>
  <c r="X855" i="2"/>
  <c r="X854" i="2"/>
  <c r="X853" i="2"/>
  <c r="X852" i="2"/>
  <c r="X851" i="2"/>
  <c r="X850" i="2"/>
  <c r="X849" i="2"/>
  <c r="X848" i="2"/>
  <c r="X847" i="2"/>
  <c r="X846" i="2"/>
  <c r="X845" i="2"/>
  <c r="X844" i="2"/>
  <c r="X843" i="2"/>
  <c r="X842" i="2"/>
  <c r="X841" i="2"/>
  <c r="X840" i="2"/>
  <c r="X839" i="2"/>
  <c r="X838" i="2"/>
  <c r="X837" i="2"/>
  <c r="X836" i="2"/>
  <c r="X835" i="2"/>
  <c r="X834" i="2"/>
  <c r="X833" i="2"/>
  <c r="X832" i="2"/>
  <c r="X831" i="2"/>
  <c r="X830" i="2"/>
  <c r="X829" i="2"/>
  <c r="X828" i="2"/>
  <c r="X827" i="2"/>
  <c r="X826" i="2"/>
  <c r="X825" i="2"/>
  <c r="X824" i="2"/>
  <c r="X823" i="2"/>
  <c r="X822" i="2"/>
  <c r="X821" i="2"/>
  <c r="X820" i="2"/>
  <c r="X819" i="2"/>
  <c r="X818" i="2"/>
  <c r="X817" i="2"/>
  <c r="X816" i="2"/>
  <c r="X815" i="2"/>
  <c r="X814" i="2"/>
  <c r="X813" i="2"/>
  <c r="X812" i="2"/>
  <c r="X811" i="2"/>
  <c r="X810" i="2"/>
  <c r="X809" i="2"/>
  <c r="X808" i="2"/>
  <c r="X807" i="2"/>
  <c r="X806" i="2"/>
  <c r="X805" i="2"/>
  <c r="X804" i="2"/>
  <c r="X803" i="2"/>
  <c r="X802" i="2"/>
  <c r="X801" i="2"/>
  <c r="X800" i="2"/>
  <c r="X799" i="2"/>
  <c r="X798" i="2"/>
  <c r="X797" i="2"/>
  <c r="X796" i="2"/>
  <c r="X795" i="2"/>
  <c r="X794" i="2"/>
  <c r="X793" i="2"/>
  <c r="X792" i="2"/>
  <c r="X791" i="2"/>
  <c r="X790" i="2"/>
  <c r="X789" i="2"/>
  <c r="X788" i="2"/>
  <c r="X787" i="2"/>
  <c r="X786" i="2"/>
  <c r="X785" i="2"/>
  <c r="X784" i="2"/>
  <c r="X783" i="2"/>
  <c r="X782" i="2"/>
  <c r="X781" i="2"/>
  <c r="X780" i="2"/>
  <c r="X779" i="2"/>
  <c r="X778" i="2"/>
  <c r="X777" i="2"/>
  <c r="X776" i="2"/>
  <c r="X775" i="2"/>
  <c r="X774" i="2"/>
  <c r="X773" i="2"/>
  <c r="X772" i="2"/>
  <c r="X771" i="2"/>
  <c r="X770" i="2"/>
  <c r="X769" i="2"/>
  <c r="X768" i="2"/>
  <c r="X767" i="2"/>
  <c r="X766" i="2"/>
  <c r="X765" i="2"/>
  <c r="X764" i="2"/>
  <c r="X763" i="2"/>
  <c r="X762" i="2"/>
  <c r="X761" i="2"/>
  <c r="X760" i="2"/>
  <c r="X759" i="2"/>
  <c r="X758" i="2"/>
  <c r="X757" i="2"/>
  <c r="X756" i="2"/>
  <c r="X755" i="2"/>
  <c r="X754" i="2"/>
  <c r="X753" i="2"/>
  <c r="X752" i="2"/>
  <c r="X751" i="2"/>
  <c r="X750" i="2"/>
  <c r="X749" i="2"/>
  <c r="X748" i="2"/>
  <c r="X747" i="2"/>
  <c r="X746" i="2"/>
  <c r="X745" i="2"/>
  <c r="X744" i="2"/>
  <c r="X743" i="2"/>
  <c r="X742" i="2"/>
  <c r="X741" i="2"/>
  <c r="X740" i="2"/>
  <c r="X739" i="2"/>
  <c r="X738" i="2"/>
  <c r="X737" i="2"/>
  <c r="X736" i="2"/>
  <c r="X735" i="2"/>
  <c r="X734" i="2"/>
  <c r="X733" i="2"/>
  <c r="X732" i="2"/>
  <c r="X731" i="2"/>
  <c r="X730" i="2"/>
  <c r="X729" i="2"/>
  <c r="X728" i="2"/>
  <c r="X727" i="2"/>
  <c r="X726" i="2"/>
  <c r="X725" i="2"/>
  <c r="X724" i="2"/>
  <c r="X723" i="2"/>
  <c r="X722" i="2"/>
  <c r="X721" i="2"/>
  <c r="X720" i="2"/>
  <c r="X719" i="2"/>
  <c r="X718" i="2"/>
  <c r="X717" i="2"/>
  <c r="X716" i="2"/>
  <c r="X715" i="2"/>
  <c r="X714" i="2"/>
  <c r="X713" i="2"/>
  <c r="X712" i="2"/>
  <c r="X711" i="2"/>
  <c r="X710" i="2"/>
  <c r="X709" i="2"/>
  <c r="X708" i="2"/>
  <c r="X707" i="2"/>
  <c r="X706" i="2"/>
  <c r="X705" i="2"/>
  <c r="X704" i="2"/>
  <c r="X703" i="2"/>
  <c r="X702" i="2"/>
  <c r="X701" i="2"/>
  <c r="X700" i="2"/>
  <c r="X699" i="2"/>
  <c r="X698" i="2"/>
  <c r="X697" i="2"/>
  <c r="X696" i="2"/>
  <c r="X695" i="2"/>
  <c r="X694" i="2"/>
  <c r="X693" i="2"/>
  <c r="X692" i="2"/>
  <c r="X691" i="2"/>
  <c r="X690" i="2"/>
  <c r="X689" i="2"/>
  <c r="X688" i="2"/>
  <c r="X687" i="2"/>
  <c r="X686" i="2"/>
  <c r="X685" i="2"/>
  <c r="X684" i="2"/>
  <c r="X683" i="2"/>
  <c r="X682" i="2"/>
  <c r="X681" i="2"/>
  <c r="X680" i="2"/>
  <c r="X679" i="2"/>
  <c r="X678" i="2"/>
  <c r="X677" i="2"/>
  <c r="X676" i="2"/>
  <c r="X675" i="2"/>
  <c r="X674" i="2"/>
  <c r="X673" i="2"/>
  <c r="X672" i="2"/>
  <c r="X671" i="2"/>
  <c r="X670" i="2"/>
  <c r="X669" i="2"/>
  <c r="X668" i="2"/>
  <c r="X667" i="2"/>
  <c r="X666" i="2"/>
  <c r="X665" i="2"/>
  <c r="X664" i="2"/>
  <c r="X663" i="2"/>
  <c r="X662" i="2"/>
  <c r="X661" i="2"/>
  <c r="X660" i="2"/>
  <c r="X659" i="2"/>
  <c r="X658" i="2"/>
  <c r="X657" i="2"/>
  <c r="X656" i="2"/>
  <c r="X655" i="2"/>
  <c r="X654" i="2"/>
  <c r="X653" i="2"/>
  <c r="X652" i="2"/>
  <c r="X651" i="2"/>
  <c r="X650" i="2"/>
  <c r="X649" i="2"/>
  <c r="X648" i="2"/>
  <c r="X647" i="2"/>
  <c r="X646" i="2"/>
  <c r="X645" i="2"/>
  <c r="X644" i="2"/>
  <c r="X643" i="2"/>
  <c r="X642" i="2"/>
  <c r="X641" i="2"/>
  <c r="X640" i="2"/>
  <c r="X639" i="2"/>
  <c r="X638" i="2"/>
  <c r="X637" i="2"/>
  <c r="X636" i="2"/>
  <c r="X635" i="2"/>
  <c r="X634" i="2"/>
  <c r="X633" i="2"/>
  <c r="X632" i="2"/>
  <c r="X631" i="2"/>
  <c r="X630" i="2"/>
  <c r="X629" i="2"/>
  <c r="X628" i="2"/>
  <c r="X627" i="2"/>
  <c r="X626" i="2"/>
  <c r="X625" i="2"/>
  <c r="X624" i="2"/>
  <c r="X623" i="2"/>
  <c r="X622" i="2"/>
  <c r="X621" i="2"/>
  <c r="X620" i="2"/>
  <c r="X619" i="2"/>
  <c r="X618" i="2"/>
  <c r="X617" i="2"/>
  <c r="X616" i="2"/>
  <c r="X615" i="2"/>
  <c r="X614" i="2"/>
  <c r="X613" i="2"/>
  <c r="X612" i="2"/>
  <c r="X611" i="2"/>
  <c r="X610" i="2"/>
  <c r="X609" i="2"/>
  <c r="X608" i="2"/>
  <c r="X607" i="2"/>
  <c r="X606" i="2"/>
  <c r="X605" i="2"/>
  <c r="X604" i="2"/>
  <c r="X603" i="2"/>
  <c r="X602" i="2"/>
  <c r="X601" i="2"/>
  <c r="X600" i="2"/>
  <c r="X599" i="2"/>
  <c r="X598" i="2"/>
  <c r="X597" i="2"/>
  <c r="X596" i="2"/>
  <c r="X595" i="2"/>
  <c r="X594" i="2"/>
  <c r="X593" i="2"/>
  <c r="X592" i="2"/>
  <c r="X591" i="2"/>
  <c r="X590" i="2"/>
  <c r="X589" i="2"/>
  <c r="X588" i="2"/>
  <c r="X587" i="2"/>
  <c r="X586" i="2"/>
  <c r="X585" i="2"/>
  <c r="X584" i="2"/>
  <c r="X583" i="2"/>
  <c r="X582" i="2"/>
  <c r="X581" i="2"/>
  <c r="X580" i="2"/>
  <c r="X579" i="2"/>
  <c r="X578" i="2"/>
  <c r="X577" i="2"/>
  <c r="X576" i="2"/>
  <c r="X575" i="2"/>
  <c r="X574" i="2"/>
  <c r="X573" i="2"/>
  <c r="X572" i="2"/>
  <c r="X571" i="2"/>
  <c r="X570" i="2"/>
  <c r="X569" i="2"/>
  <c r="X568" i="2"/>
  <c r="X567" i="2"/>
  <c r="X566" i="2"/>
  <c r="X565" i="2"/>
  <c r="X564" i="2"/>
  <c r="X563" i="2"/>
  <c r="X562" i="2"/>
  <c r="X561" i="2"/>
  <c r="X560" i="2"/>
  <c r="X559" i="2"/>
  <c r="X558" i="2"/>
  <c r="X557" i="2"/>
  <c r="X556" i="2"/>
  <c r="X555" i="2"/>
  <c r="X554" i="2"/>
  <c r="X553" i="2"/>
  <c r="X552" i="2"/>
  <c r="X551" i="2"/>
  <c r="X550" i="2"/>
  <c r="X549" i="2"/>
  <c r="X548" i="2"/>
  <c r="X547" i="2"/>
  <c r="X546" i="2"/>
  <c r="X545" i="2"/>
  <c r="X544" i="2"/>
  <c r="X543" i="2"/>
  <c r="X542" i="2"/>
  <c r="X541" i="2"/>
  <c r="X540" i="2"/>
  <c r="X539" i="2"/>
  <c r="X538" i="2"/>
  <c r="X537" i="2"/>
  <c r="X536" i="2"/>
  <c r="X535" i="2"/>
  <c r="X534" i="2"/>
  <c r="X533" i="2"/>
  <c r="X532" i="2"/>
  <c r="X531" i="2"/>
  <c r="X530" i="2"/>
  <c r="X529" i="2"/>
  <c r="X528" i="2"/>
  <c r="X527" i="2"/>
  <c r="X526" i="2"/>
  <c r="X525" i="2"/>
  <c r="X524" i="2"/>
  <c r="X523" i="2"/>
  <c r="X522" i="2"/>
  <c r="X521" i="2"/>
  <c r="X520" i="2"/>
  <c r="X519" i="2"/>
  <c r="X518" i="2"/>
  <c r="X517" i="2"/>
  <c r="X516" i="2"/>
  <c r="X515" i="2"/>
  <c r="X514" i="2"/>
  <c r="X513" i="2"/>
  <c r="X512" i="2"/>
  <c r="X511" i="2"/>
  <c r="X510" i="2"/>
  <c r="X509" i="2"/>
  <c r="X508" i="2"/>
  <c r="X507" i="2"/>
  <c r="X506" i="2"/>
  <c r="X505" i="2"/>
  <c r="X504" i="2"/>
  <c r="X503" i="2"/>
  <c r="X502" i="2"/>
  <c r="X501" i="2"/>
  <c r="X500" i="2"/>
  <c r="X499" i="2"/>
  <c r="X498" i="2"/>
  <c r="X497" i="2"/>
  <c r="X496" i="2"/>
  <c r="X495" i="2"/>
  <c r="X494" i="2"/>
  <c r="X493" i="2"/>
  <c r="X492" i="2"/>
  <c r="X491" i="2"/>
  <c r="X490" i="2"/>
  <c r="X489" i="2"/>
  <c r="X488" i="2"/>
  <c r="X487" i="2"/>
  <c r="X486" i="2"/>
  <c r="X485" i="2"/>
  <c r="X484" i="2"/>
  <c r="X483" i="2"/>
  <c r="X482" i="2"/>
  <c r="X481" i="2"/>
  <c r="X480" i="2"/>
  <c r="X479" i="2"/>
  <c r="X478" i="2"/>
  <c r="X477" i="2"/>
  <c r="X476" i="2"/>
  <c r="X475" i="2"/>
  <c r="X474" i="2"/>
  <c r="X473" i="2"/>
  <c r="X472" i="2"/>
  <c r="X471" i="2"/>
  <c r="X470" i="2"/>
  <c r="X469" i="2"/>
  <c r="X468" i="2"/>
  <c r="X467" i="2"/>
  <c r="X466" i="2"/>
  <c r="X465" i="2"/>
  <c r="X464" i="2"/>
  <c r="X463" i="2"/>
  <c r="X462" i="2"/>
  <c r="X461" i="2"/>
  <c r="X460" i="2"/>
  <c r="X459" i="2"/>
  <c r="X458" i="2"/>
  <c r="X457" i="2"/>
  <c r="X456" i="2"/>
  <c r="X455" i="2"/>
  <c r="X454" i="2"/>
  <c r="X453" i="2"/>
  <c r="X452" i="2"/>
  <c r="X451" i="2"/>
  <c r="X450" i="2"/>
  <c r="X449" i="2"/>
  <c r="X448" i="2"/>
  <c r="X447" i="2"/>
  <c r="X446" i="2"/>
  <c r="X445" i="2"/>
  <c r="X444" i="2"/>
  <c r="X443" i="2"/>
  <c r="X442" i="2"/>
  <c r="X441" i="2"/>
  <c r="X440" i="2"/>
  <c r="X439" i="2"/>
  <c r="X438" i="2"/>
  <c r="X437" i="2"/>
  <c r="X436" i="2"/>
  <c r="X435" i="2"/>
  <c r="X434" i="2"/>
  <c r="X433" i="2"/>
  <c r="X432" i="2"/>
  <c r="X431" i="2"/>
  <c r="X430" i="2"/>
  <c r="X429" i="2"/>
  <c r="X428" i="2"/>
  <c r="X427" i="2"/>
  <c r="X426" i="2"/>
  <c r="X425" i="2"/>
  <c r="X424" i="2"/>
  <c r="X423" i="2"/>
  <c r="X422" i="2"/>
  <c r="X421" i="2"/>
  <c r="X420" i="2"/>
  <c r="X419" i="2"/>
  <c r="X418" i="2"/>
  <c r="X417" i="2"/>
  <c r="X416" i="2"/>
  <c r="X415" i="2"/>
  <c r="X414" i="2"/>
  <c r="X413" i="2"/>
  <c r="X412" i="2"/>
  <c r="X411" i="2"/>
  <c r="X410" i="2"/>
  <c r="X409" i="2"/>
  <c r="X408" i="2"/>
  <c r="X407" i="2"/>
  <c r="X406" i="2"/>
  <c r="X405" i="2"/>
  <c r="X404" i="2"/>
  <c r="X403" i="2"/>
  <c r="X402" i="2"/>
  <c r="X401" i="2"/>
  <c r="X400" i="2"/>
  <c r="X399" i="2"/>
  <c r="X398" i="2"/>
  <c r="X397" i="2"/>
  <c r="X396" i="2"/>
  <c r="X395" i="2"/>
  <c r="X394" i="2"/>
  <c r="X393" i="2"/>
  <c r="X392" i="2"/>
  <c r="X391" i="2"/>
  <c r="X390" i="2"/>
  <c r="X389" i="2"/>
  <c r="X388" i="2"/>
  <c r="X387" i="2"/>
  <c r="X386" i="2"/>
  <c r="X385" i="2"/>
  <c r="X384" i="2"/>
  <c r="X383" i="2"/>
  <c r="X382" i="2"/>
  <c r="X381" i="2"/>
  <c r="X380" i="2"/>
  <c r="X379" i="2"/>
  <c r="X378" i="2"/>
  <c r="X377" i="2"/>
  <c r="X376" i="2"/>
  <c r="X375" i="2"/>
  <c r="X374" i="2"/>
  <c r="X373" i="2"/>
  <c r="X372" i="2"/>
  <c r="X371" i="2"/>
  <c r="X370" i="2"/>
  <c r="X369" i="2"/>
  <c r="X368" i="2"/>
  <c r="X367" i="2"/>
  <c r="X366" i="2"/>
  <c r="X365" i="2"/>
  <c r="X364" i="2"/>
  <c r="X363" i="2"/>
  <c r="X362" i="2"/>
  <c r="X361" i="2"/>
  <c r="X360" i="2"/>
  <c r="X359" i="2"/>
  <c r="X358" i="2"/>
  <c r="X357" i="2"/>
  <c r="X356" i="2"/>
  <c r="X355" i="2"/>
  <c r="X354" i="2"/>
  <c r="X353" i="2"/>
  <c r="X352" i="2"/>
  <c r="X351" i="2"/>
  <c r="X350" i="2"/>
  <c r="X349" i="2"/>
  <c r="X348" i="2"/>
  <c r="X347" i="2"/>
  <c r="X346" i="2"/>
  <c r="X345" i="2"/>
  <c r="X344" i="2"/>
  <c r="X343" i="2"/>
  <c r="X342" i="2"/>
  <c r="X341" i="2"/>
  <c r="X340" i="2"/>
  <c r="X339" i="2"/>
  <c r="X338" i="2"/>
  <c r="X337" i="2"/>
  <c r="X336" i="2"/>
  <c r="X335" i="2"/>
  <c r="X334" i="2"/>
  <c r="X333" i="2"/>
  <c r="X332" i="2"/>
  <c r="X331" i="2"/>
  <c r="X330" i="2"/>
  <c r="X329" i="2"/>
  <c r="X328" i="2"/>
  <c r="X327" i="2"/>
  <c r="X326" i="2"/>
  <c r="X325" i="2"/>
  <c r="X324" i="2"/>
  <c r="X323" i="2"/>
  <c r="X322" i="2"/>
  <c r="X321" i="2"/>
  <c r="X320" i="2"/>
  <c r="X319" i="2"/>
  <c r="X318" i="2"/>
  <c r="X317" i="2"/>
  <c r="X316" i="2"/>
  <c r="X315" i="2"/>
  <c r="X314" i="2"/>
  <c r="X313" i="2"/>
  <c r="X312" i="2"/>
  <c r="X311" i="2"/>
  <c r="X310" i="2"/>
  <c r="X309" i="2"/>
  <c r="X308" i="2"/>
  <c r="X307" i="2"/>
  <c r="X306" i="2"/>
  <c r="X305" i="2"/>
  <c r="X304" i="2"/>
  <c r="X303" i="2"/>
  <c r="X302" i="2"/>
  <c r="X301" i="2"/>
  <c r="X300" i="2"/>
  <c r="X299" i="2"/>
  <c r="X298" i="2"/>
  <c r="X297" i="2"/>
  <c r="X296" i="2"/>
  <c r="X295" i="2"/>
  <c r="X294" i="2"/>
  <c r="X293" i="2"/>
  <c r="X292" i="2"/>
  <c r="X291" i="2"/>
  <c r="X290" i="2"/>
  <c r="X289" i="2"/>
  <c r="X288" i="2"/>
  <c r="X287" i="2"/>
  <c r="X286" i="2"/>
  <c r="X285" i="2"/>
  <c r="X284" i="2"/>
  <c r="X283" i="2"/>
  <c r="X282" i="2"/>
  <c r="X281" i="2"/>
  <c r="X280" i="2"/>
  <c r="X279" i="2"/>
  <c r="X278" i="2"/>
  <c r="X277" i="2"/>
  <c r="X276" i="2"/>
  <c r="X275" i="2"/>
  <c r="X274" i="2"/>
  <c r="X273" i="2"/>
  <c r="X272" i="2"/>
  <c r="X271" i="2"/>
  <c r="X270" i="2"/>
  <c r="X269" i="2"/>
  <c r="X268" i="2"/>
  <c r="X267" i="2"/>
  <c r="X266" i="2"/>
  <c r="X265" i="2"/>
  <c r="X264" i="2"/>
  <c r="X263" i="2"/>
  <c r="X262" i="2"/>
  <c r="X261" i="2"/>
  <c r="X260" i="2"/>
  <c r="X259" i="2"/>
  <c r="X258" i="2"/>
  <c r="X257" i="2"/>
  <c r="X256" i="2"/>
  <c r="X255" i="2"/>
  <c r="X254" i="2"/>
  <c r="X253" i="2"/>
  <c r="X252" i="2"/>
  <c r="X251" i="2"/>
  <c r="X250" i="2"/>
  <c r="X249" i="2"/>
  <c r="X248" i="2"/>
  <c r="X247" i="2"/>
  <c r="X246" i="2"/>
  <c r="X245" i="2"/>
  <c r="X244" i="2"/>
  <c r="X243" i="2"/>
  <c r="X242" i="2"/>
  <c r="X241" i="2"/>
  <c r="X240" i="2"/>
  <c r="X239" i="2"/>
  <c r="X238" i="2"/>
  <c r="X237" i="2"/>
  <c r="X236" i="2"/>
  <c r="X235" i="2"/>
  <c r="X234" i="2"/>
  <c r="X233" i="2"/>
  <c r="X232" i="2"/>
  <c r="X231" i="2"/>
  <c r="X230" i="2"/>
  <c r="X229" i="2"/>
  <c r="X228" i="2"/>
  <c r="X227" i="2"/>
  <c r="X226" i="2"/>
  <c r="X225" i="2"/>
  <c r="X224" i="2"/>
  <c r="X223" i="2"/>
  <c r="X222" i="2"/>
  <c r="X221" i="2"/>
  <c r="X220" i="2"/>
  <c r="X219" i="2"/>
  <c r="X218" i="2"/>
  <c r="X217" i="2"/>
  <c r="X216" i="2"/>
  <c r="X215" i="2"/>
  <c r="X214" i="2"/>
  <c r="X213" i="2"/>
  <c r="X212" i="2"/>
  <c r="X211" i="2"/>
  <c r="X210" i="2"/>
  <c r="X209" i="2"/>
  <c r="X208" i="2"/>
  <c r="X207" i="2"/>
  <c r="X206" i="2"/>
  <c r="X205" i="2"/>
  <c r="X204" i="2"/>
  <c r="X203" i="2"/>
  <c r="X202" i="2"/>
  <c r="X201" i="2"/>
  <c r="X200" i="2"/>
  <c r="X199" i="2"/>
  <c r="X198" i="2"/>
  <c r="X197" i="2"/>
  <c r="X196" i="2"/>
  <c r="X195" i="2"/>
  <c r="X194" i="2"/>
  <c r="X193" i="2"/>
  <c r="X192" i="2"/>
  <c r="X191" i="2"/>
  <c r="X190" i="2"/>
  <c r="X189" i="2"/>
  <c r="X188" i="2"/>
  <c r="X187" i="2"/>
  <c r="X186" i="2"/>
  <c r="X185" i="2"/>
  <c r="X184" i="2"/>
  <c r="X183" i="2"/>
  <c r="X182" i="2"/>
  <c r="X181" i="2"/>
  <c r="X180" i="2"/>
  <c r="X179" i="2"/>
  <c r="X178" i="2"/>
  <c r="X177" i="2"/>
  <c r="X176" i="2"/>
  <c r="X175" i="2"/>
  <c r="X174" i="2"/>
  <c r="X173" i="2"/>
  <c r="X172" i="2"/>
  <c r="X171" i="2"/>
  <c r="X170" i="2"/>
  <c r="X169" i="2"/>
  <c r="X168" i="2"/>
  <c r="X167" i="2"/>
  <c r="X166" i="2"/>
  <c r="X165" i="2"/>
  <c r="X164" i="2"/>
  <c r="X163" i="2"/>
  <c r="X162" i="2"/>
  <c r="X161" i="2"/>
  <c r="X160" i="2"/>
  <c r="X159" i="2"/>
  <c r="X158" i="2"/>
  <c r="X157" i="2"/>
  <c r="X156" i="2"/>
  <c r="X155" i="2"/>
  <c r="X154" i="2"/>
  <c r="X153" i="2"/>
  <c r="X152" i="2"/>
  <c r="X151" i="2"/>
  <c r="X150" i="2"/>
  <c r="X149" i="2"/>
  <c r="X148" i="2"/>
  <c r="X147" i="2"/>
  <c r="X146" i="2"/>
  <c r="X145" i="2"/>
  <c r="X144" i="2"/>
  <c r="X143" i="2"/>
  <c r="X142" i="2"/>
  <c r="X141" i="2"/>
  <c r="X140" i="2"/>
  <c r="X139" i="2"/>
  <c r="X138" i="2"/>
  <c r="X137" i="2"/>
  <c r="X136" i="2"/>
  <c r="X135" i="2"/>
  <c r="X134" i="2"/>
  <c r="X133" i="2"/>
  <c r="X132" i="2"/>
  <c r="X131" i="2"/>
  <c r="X130" i="2"/>
  <c r="X129" i="2"/>
  <c r="X128" i="2"/>
  <c r="X127" i="2"/>
  <c r="X126" i="2"/>
  <c r="X125" i="2"/>
  <c r="X124" i="2"/>
  <c r="X123" i="2"/>
  <c r="X122" i="2"/>
  <c r="X121" i="2"/>
  <c r="X120" i="2"/>
  <c r="X119" i="2"/>
  <c r="X118" i="2"/>
  <c r="X117" i="2"/>
  <c r="X116" i="2"/>
  <c r="X115" i="2"/>
  <c r="X114" i="2"/>
  <c r="X113" i="2"/>
  <c r="X112" i="2"/>
  <c r="X111" i="2"/>
  <c r="X110" i="2"/>
  <c r="X109" i="2"/>
  <c r="X108" i="2"/>
  <c r="X107" i="2"/>
  <c r="X106" i="2"/>
  <c r="X105" i="2"/>
  <c r="X104" i="2"/>
  <c r="X103"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AD92" i="2" l="1"/>
  <c r="AB92" i="2"/>
  <c r="AD348" i="2"/>
  <c r="AB348" i="2"/>
  <c r="AB182" i="2"/>
  <c r="AD182" i="2"/>
  <c r="AB108" i="2"/>
  <c r="AD212" i="2"/>
  <c r="AB212" i="2"/>
  <c r="AD364" i="2"/>
  <c r="AB364" i="2"/>
  <c r="AC207" i="2"/>
  <c r="AC44" i="2"/>
  <c r="AC52" i="2"/>
  <c r="AC60" i="2"/>
  <c r="AC68" i="2"/>
  <c r="AC76" i="2"/>
  <c r="AC84" i="2"/>
  <c r="AC92" i="2"/>
  <c r="AC100" i="2"/>
  <c r="AC108" i="2"/>
  <c r="AC116" i="2"/>
  <c r="AC124" i="2"/>
  <c r="AC132" i="2"/>
  <c r="AC140" i="2"/>
  <c r="AC148" i="2"/>
  <c r="AC156" i="2"/>
  <c r="AC164" i="2"/>
  <c r="AC172" i="2"/>
  <c r="AC180" i="2"/>
  <c r="AC188" i="2"/>
  <c r="AC196" i="2"/>
  <c r="AD492" i="2"/>
  <c r="AB492" i="2"/>
  <c r="AC149" i="2"/>
  <c r="AC181" i="2"/>
  <c r="AC205" i="2"/>
  <c r="AC213" i="2"/>
  <c r="AC237" i="2"/>
  <c r="AC269" i="2"/>
  <c r="AC381" i="2"/>
  <c r="AC421" i="2"/>
  <c r="AC493" i="2"/>
  <c r="AC581" i="2"/>
  <c r="AC701" i="2"/>
  <c r="AC741" i="2"/>
  <c r="AC901" i="2"/>
  <c r="AC909" i="2"/>
  <c r="AC917" i="2"/>
  <c r="AC925" i="2"/>
  <c r="AC933" i="2"/>
  <c r="AB331" i="2"/>
  <c r="AC204" i="2"/>
  <c r="AC212" i="2"/>
  <c r="AC220" i="2"/>
  <c r="AC228" i="2"/>
  <c r="AC236" i="2"/>
  <c r="AC244" i="2"/>
  <c r="AC252" i="2"/>
  <c r="AC260" i="2"/>
  <c r="AC268" i="2"/>
  <c r="AC276" i="2"/>
  <c r="AC284" i="2"/>
  <c r="AC292" i="2"/>
  <c r="AC300" i="2"/>
  <c r="AC308" i="2"/>
  <c r="AC316" i="2"/>
  <c r="AC324" i="2"/>
  <c r="AC332" i="2"/>
  <c r="AC340" i="2"/>
  <c r="AC348" i="2"/>
  <c r="AC356" i="2"/>
  <c r="AC364" i="2"/>
  <c r="AC372" i="2"/>
  <c r="AC380" i="2"/>
  <c r="AC388" i="2"/>
  <c r="AC396" i="2"/>
  <c r="AC404" i="2"/>
  <c r="AC412" i="2"/>
  <c r="AC420" i="2"/>
  <c r="AC428" i="2"/>
  <c r="AC436" i="2"/>
  <c r="AC444" i="2"/>
  <c r="AC452" i="2"/>
  <c r="AC460" i="2"/>
  <c r="AC468" i="2"/>
  <c r="AC476" i="2"/>
  <c r="AC484" i="2"/>
  <c r="AC492" i="2"/>
  <c r="AC500" i="2"/>
  <c r="AC508" i="2"/>
  <c r="AC516" i="2"/>
  <c r="AC524" i="2"/>
  <c r="AC532" i="2"/>
  <c r="AC540" i="2"/>
  <c r="AC548" i="2"/>
  <c r="AC556" i="2"/>
  <c r="AC564" i="2"/>
  <c r="AC572" i="2"/>
  <c r="AB56" i="2"/>
  <c r="AD56" i="2"/>
  <c r="AF30" i="2"/>
  <c r="AF38" i="2"/>
  <c r="AF46" i="2"/>
  <c r="AF54" i="2"/>
  <c r="AF62" i="2"/>
  <c r="AF70" i="2"/>
  <c r="AF78" i="2"/>
  <c r="AF86" i="2"/>
  <c r="AF94" i="2"/>
  <c r="AF102" i="2"/>
  <c r="AF110" i="2"/>
  <c r="AF118" i="2"/>
  <c r="AF126" i="2"/>
  <c r="AF134" i="2"/>
  <c r="AF142" i="2"/>
  <c r="AF150" i="2"/>
  <c r="AF158" i="2"/>
  <c r="AF166" i="2"/>
  <c r="AF174" i="2"/>
  <c r="AF182" i="2"/>
  <c r="AF190" i="2"/>
  <c r="AF198" i="2"/>
  <c r="AF206" i="2"/>
  <c r="AF214" i="2"/>
  <c r="AF222" i="2"/>
  <c r="AF230" i="2"/>
  <c r="AF238" i="2"/>
  <c r="AF246" i="2"/>
  <c r="AF254" i="2"/>
  <c r="AF262" i="2"/>
  <c r="AF270" i="2"/>
  <c r="AF278" i="2"/>
  <c r="AF286" i="2"/>
  <c r="AF294" i="2"/>
  <c r="AF302" i="2"/>
  <c r="AF310" i="2"/>
  <c r="AF318" i="2"/>
  <c r="AF326" i="2"/>
  <c r="AD57" i="2"/>
  <c r="AB57" i="2"/>
  <c r="AD161" i="2"/>
  <c r="AB161" i="2"/>
  <c r="AD313" i="2"/>
  <c r="AB313" i="2"/>
  <c r="AD553" i="2"/>
  <c r="AB553" i="2"/>
  <c r="AD681" i="2"/>
  <c r="AB681" i="2"/>
  <c r="AD809" i="2"/>
  <c r="AB809" i="2"/>
  <c r="AD937" i="2"/>
  <c r="AB937" i="2"/>
  <c r="AD42" i="2"/>
  <c r="AB42" i="2"/>
  <c r="AD178" i="2"/>
  <c r="AB178" i="2"/>
  <c r="AD194" i="2"/>
  <c r="AB194" i="2"/>
  <c r="AD298" i="2"/>
  <c r="AB298" i="2"/>
  <c r="AB674" i="2"/>
  <c r="AD674" i="2"/>
  <c r="AD75" i="2"/>
  <c r="AB75" i="2"/>
  <c r="AD227" i="2"/>
  <c r="AB227" i="2"/>
  <c r="AD523" i="2"/>
  <c r="AB523" i="2"/>
  <c r="AB963" i="2"/>
  <c r="AD963" i="2"/>
  <c r="AB644" i="2"/>
  <c r="AD900" i="2"/>
  <c r="AB900" i="2"/>
  <c r="AD988" i="2"/>
  <c r="AB988" i="2"/>
  <c r="AF28" i="2"/>
  <c r="AF36" i="2"/>
  <c r="AF44" i="2"/>
  <c r="AF52" i="2"/>
  <c r="AF60" i="2"/>
  <c r="AF68" i="2"/>
  <c r="AF76" i="2"/>
  <c r="AF84" i="2"/>
  <c r="AF92" i="2"/>
  <c r="AF100" i="2"/>
  <c r="AF108" i="2"/>
  <c r="AF116" i="2"/>
  <c r="AF124" i="2"/>
  <c r="AF132" i="2"/>
  <c r="AF140" i="2"/>
  <c r="AF148" i="2"/>
  <c r="AF156" i="2"/>
  <c r="AF164" i="2"/>
  <c r="AF172" i="2"/>
  <c r="AF180" i="2"/>
  <c r="AF188" i="2"/>
  <c r="AF196" i="2"/>
  <c r="AF204" i="2"/>
  <c r="AF212" i="2"/>
  <c r="AF220" i="2"/>
  <c r="AF228" i="2"/>
  <c r="AF236" i="2"/>
  <c r="AF244" i="2"/>
  <c r="AF252" i="2"/>
  <c r="AF260" i="2"/>
  <c r="AF268" i="2"/>
  <c r="AF276" i="2"/>
  <c r="AF284" i="2"/>
  <c r="AF292" i="2"/>
  <c r="AF300" i="2"/>
  <c r="AF308" i="2"/>
  <c r="AF316" i="2"/>
  <c r="AF324" i="2"/>
  <c r="AF332" i="2"/>
  <c r="AF340" i="2"/>
  <c r="AF348" i="2"/>
  <c r="AF356" i="2"/>
  <c r="AF364" i="2"/>
  <c r="AF372" i="2"/>
  <c r="AF380" i="2"/>
  <c r="AF388" i="2"/>
  <c r="AF396" i="2"/>
  <c r="AF404" i="2"/>
  <c r="AF334" i="2"/>
  <c r="AF342" i="2"/>
  <c r="AF350" i="2"/>
  <c r="AF358" i="2"/>
  <c r="AF366" i="2"/>
  <c r="AF374" i="2"/>
  <c r="AF382" i="2"/>
  <c r="AF390" i="2"/>
  <c r="AF398" i="2"/>
  <c r="AF406" i="2"/>
  <c r="AF414" i="2"/>
  <c r="AF422" i="2"/>
  <c r="AF430" i="2"/>
  <c r="AF438" i="2"/>
  <c r="AF446" i="2"/>
  <c r="AF454" i="2"/>
  <c r="AF462" i="2"/>
  <c r="AF470" i="2"/>
  <c r="AF478" i="2"/>
  <c r="AF486" i="2"/>
  <c r="AF494" i="2"/>
  <c r="AF502" i="2"/>
  <c r="AF510" i="2"/>
  <c r="AF518" i="2"/>
  <c r="AF526" i="2"/>
  <c r="AF534" i="2"/>
  <c r="AF542" i="2"/>
  <c r="AF550" i="2"/>
  <c r="AF558" i="2"/>
  <c r="AF566" i="2"/>
  <c r="AF574" i="2"/>
  <c r="AF582" i="2"/>
  <c r="AF590" i="2"/>
  <c r="AF598" i="2"/>
  <c r="AF606" i="2"/>
  <c r="AF614" i="2"/>
  <c r="AF622" i="2"/>
  <c r="AF630" i="2"/>
  <c r="AF638" i="2"/>
  <c r="AF646" i="2"/>
  <c r="AF654" i="2"/>
  <c r="AF662" i="2"/>
  <c r="AF670" i="2"/>
  <c r="AF678" i="2"/>
  <c r="AF686" i="2"/>
  <c r="AF694" i="2"/>
  <c r="AF702" i="2"/>
  <c r="AF710" i="2"/>
  <c r="AF718" i="2"/>
  <c r="AF726" i="2"/>
  <c r="AF734" i="2"/>
  <c r="AF742" i="2"/>
  <c r="AF750" i="2"/>
  <c r="AF758" i="2"/>
  <c r="AF766" i="2"/>
  <c r="AF774" i="2"/>
  <c r="AF782" i="2"/>
  <c r="AF790" i="2"/>
  <c r="AF798" i="2"/>
  <c r="AF806" i="2"/>
  <c r="AF814" i="2"/>
  <c r="AF822" i="2"/>
  <c r="AF830" i="2"/>
  <c r="AF838" i="2"/>
  <c r="AF846" i="2"/>
  <c r="AF854" i="2"/>
  <c r="AF862" i="2"/>
  <c r="AF870" i="2"/>
  <c r="AF878" i="2"/>
  <c r="AF886" i="2"/>
  <c r="AF894" i="2"/>
  <c r="AF902" i="2"/>
  <c r="AF910" i="2"/>
  <c r="AF918" i="2"/>
  <c r="AF926" i="2"/>
  <c r="AF934" i="2"/>
  <c r="AF942" i="2"/>
  <c r="AF950" i="2"/>
  <c r="AF958" i="2"/>
  <c r="AF966" i="2"/>
  <c r="AF974" i="2"/>
  <c r="AF982" i="2"/>
  <c r="AF990" i="2"/>
  <c r="AF998" i="2"/>
  <c r="AF412" i="2"/>
  <c r="AF420" i="2"/>
  <c r="AF428" i="2"/>
  <c r="AF436" i="2"/>
  <c r="AF444" i="2"/>
  <c r="AF452" i="2"/>
  <c r="AF460" i="2"/>
  <c r="AF468" i="2"/>
  <c r="AF476" i="2"/>
  <c r="AF484" i="2"/>
  <c r="AF492" i="2"/>
  <c r="AF500" i="2"/>
  <c r="AF508" i="2"/>
  <c r="AF516" i="2"/>
  <c r="AF524" i="2"/>
  <c r="AF532" i="2"/>
  <c r="AF540" i="2"/>
  <c r="AF548" i="2"/>
  <c r="AF556" i="2"/>
  <c r="AF564" i="2"/>
  <c r="AF572" i="2"/>
  <c r="AF580" i="2"/>
  <c r="AF588" i="2"/>
  <c r="AF596" i="2"/>
  <c r="AF604" i="2"/>
  <c r="AF612" i="2"/>
  <c r="AF620" i="2"/>
  <c r="AF628" i="2"/>
  <c r="AF636" i="2"/>
  <c r="AF644" i="2"/>
  <c r="AF652" i="2"/>
  <c r="AF660" i="2"/>
  <c r="AF668" i="2"/>
  <c r="AF676" i="2"/>
  <c r="AF684" i="2"/>
  <c r="AF692" i="2"/>
  <c r="AF700" i="2"/>
  <c r="AF708" i="2"/>
  <c r="AF716" i="2"/>
  <c r="AF724" i="2"/>
  <c r="AF732" i="2"/>
  <c r="AF740" i="2"/>
  <c r="AF748" i="2"/>
  <c r="AF756" i="2"/>
  <c r="AF764" i="2"/>
  <c r="AF772" i="2"/>
  <c r="AF780" i="2"/>
  <c r="AF788" i="2"/>
  <c r="AF796" i="2"/>
  <c r="AF804" i="2"/>
  <c r="AF812" i="2"/>
  <c r="AF820" i="2"/>
  <c r="AF828" i="2"/>
  <c r="AF836" i="2"/>
  <c r="AF844" i="2"/>
  <c r="AF852" i="2"/>
  <c r="AF860" i="2"/>
  <c r="AF868" i="2"/>
  <c r="AF876" i="2"/>
  <c r="AF884" i="2"/>
  <c r="AF892" i="2"/>
  <c r="AF900" i="2"/>
  <c r="AF908" i="2"/>
  <c r="AF916" i="2"/>
  <c r="AF924" i="2"/>
  <c r="AF932" i="2"/>
  <c r="AF940" i="2"/>
  <c r="AF948" i="2"/>
  <c r="AF956" i="2"/>
  <c r="AF964" i="2"/>
  <c r="AF972" i="2"/>
  <c r="AF980" i="2"/>
  <c r="AF988" i="2"/>
  <c r="AF996" i="2"/>
  <c r="AD423" i="2"/>
  <c r="AB423" i="2"/>
  <c r="AD511" i="2"/>
  <c r="AB511" i="2"/>
  <c r="AD567" i="2"/>
  <c r="AB567" i="2"/>
  <c r="AD623" i="2"/>
  <c r="AB623" i="2"/>
  <c r="AD663" i="2"/>
  <c r="AB663" i="2"/>
  <c r="AD775" i="2"/>
  <c r="AB775" i="2"/>
  <c r="AD823" i="2"/>
  <c r="AB823" i="2"/>
  <c r="AD863" i="2"/>
  <c r="AB863" i="2"/>
  <c r="AD911" i="2"/>
  <c r="AB911" i="2"/>
  <c r="AB959" i="2"/>
  <c r="AD959" i="2"/>
  <c r="AD999" i="2"/>
  <c r="AB999" i="2"/>
  <c r="AB461" i="2"/>
  <c r="AB597" i="2"/>
  <c r="AD463" i="2"/>
  <c r="AB40" i="2"/>
  <c r="AD40" i="2"/>
  <c r="AD48" i="2"/>
  <c r="AB48" i="2"/>
  <c r="AB64" i="2"/>
  <c r="AD64" i="2"/>
  <c r="AD72" i="2"/>
  <c r="AB72" i="2"/>
  <c r="AD80" i="2"/>
  <c r="AB80" i="2"/>
  <c r="AD88" i="2"/>
  <c r="AB88" i="2"/>
  <c r="AD104" i="2"/>
  <c r="AB104" i="2"/>
  <c r="AD112" i="2"/>
  <c r="AB112" i="2"/>
  <c r="AD120" i="2"/>
  <c r="AB120" i="2"/>
  <c r="AB128" i="2"/>
  <c r="AD128" i="2"/>
  <c r="AB136" i="2"/>
  <c r="AD136" i="2"/>
  <c r="AD144" i="2"/>
  <c r="AB144" i="2"/>
  <c r="AB152" i="2"/>
  <c r="AD152" i="2"/>
  <c r="AD160" i="2"/>
  <c r="AB160" i="2"/>
  <c r="AB168" i="2"/>
  <c r="AD168" i="2"/>
  <c r="AD176" i="2"/>
  <c r="AB176" i="2"/>
  <c r="AB184" i="2"/>
  <c r="AD184" i="2"/>
  <c r="AB200" i="2"/>
  <c r="AD200" i="2"/>
  <c r="AD208" i="2"/>
  <c r="AB208" i="2"/>
  <c r="AB216" i="2"/>
  <c r="AD216" i="2"/>
  <c r="AD224" i="2"/>
  <c r="AB224" i="2"/>
  <c r="AD240" i="2"/>
  <c r="AB240" i="2"/>
  <c r="AB248" i="2"/>
  <c r="AD248" i="2"/>
  <c r="AD256" i="2"/>
  <c r="AB256" i="2"/>
  <c r="AB264" i="2"/>
  <c r="AD264" i="2"/>
  <c r="AB272" i="2"/>
  <c r="AD272" i="2"/>
  <c r="AD280" i="2"/>
  <c r="AB280" i="2"/>
  <c r="AD288" i="2"/>
  <c r="AB288" i="2"/>
  <c r="AD296" i="2"/>
  <c r="AB296" i="2"/>
  <c r="AD304" i="2"/>
  <c r="AB304" i="2"/>
  <c r="AD312" i="2"/>
  <c r="AB312" i="2"/>
  <c r="AB320" i="2"/>
  <c r="AD320" i="2"/>
  <c r="AD336" i="2"/>
  <c r="AB336" i="2"/>
  <c r="AD344" i="2"/>
  <c r="AB344" i="2"/>
  <c r="AB352" i="2"/>
  <c r="AD352" i="2"/>
  <c r="AD360" i="2"/>
  <c r="AB360" i="2"/>
  <c r="AD368" i="2"/>
  <c r="AB368" i="2"/>
  <c r="AD376" i="2"/>
  <c r="AB376" i="2"/>
  <c r="AD384" i="2"/>
  <c r="AB384" i="2"/>
  <c r="AD392" i="2"/>
  <c r="AB392" i="2"/>
  <c r="AD400" i="2"/>
  <c r="AB400" i="2"/>
  <c r="AD408" i="2"/>
  <c r="AB408" i="2"/>
  <c r="AD416" i="2"/>
  <c r="AB416" i="2"/>
  <c r="AD424" i="2"/>
  <c r="AB424" i="2"/>
  <c r="AD432" i="2"/>
  <c r="AB432" i="2"/>
  <c r="AD440" i="2"/>
  <c r="AB440" i="2"/>
  <c r="AD448" i="2"/>
  <c r="AB448" i="2"/>
  <c r="AD456" i="2"/>
  <c r="AB456" i="2"/>
  <c r="AD464" i="2"/>
  <c r="AB464" i="2"/>
  <c r="AD472" i="2"/>
  <c r="AB472" i="2"/>
  <c r="AD480" i="2"/>
  <c r="AB480" i="2"/>
  <c r="AD488" i="2"/>
  <c r="AB488" i="2"/>
  <c r="AD496" i="2"/>
  <c r="AB496" i="2"/>
  <c r="AD504" i="2"/>
  <c r="AB504" i="2"/>
  <c r="AD512" i="2"/>
  <c r="AB512" i="2"/>
  <c r="AD520" i="2"/>
  <c r="AB520" i="2"/>
  <c r="AD528" i="2"/>
  <c r="AB528" i="2"/>
  <c r="AD536" i="2"/>
  <c r="AB536" i="2"/>
  <c r="AD544" i="2"/>
  <c r="AB544" i="2"/>
  <c r="AD552" i="2"/>
  <c r="AB552" i="2"/>
  <c r="AD560" i="2"/>
  <c r="AB560" i="2"/>
  <c r="AD568" i="2"/>
  <c r="AB568" i="2"/>
  <c r="AD576" i="2"/>
  <c r="AB576" i="2"/>
  <c r="AD584" i="2"/>
  <c r="AB584" i="2"/>
  <c r="AD592" i="2"/>
  <c r="AB592" i="2"/>
  <c r="AD600" i="2"/>
  <c r="AB600" i="2"/>
  <c r="AD608" i="2"/>
  <c r="AB608" i="2"/>
  <c r="AD616" i="2"/>
  <c r="AB616" i="2"/>
  <c r="AD624" i="2"/>
  <c r="AB624" i="2"/>
  <c r="AD632" i="2"/>
  <c r="AB632" i="2"/>
  <c r="AD640" i="2"/>
  <c r="AB640" i="2"/>
  <c r="AD648" i="2"/>
  <c r="AB648" i="2"/>
  <c r="AD656" i="2"/>
  <c r="AB656" i="2"/>
  <c r="AD664" i="2"/>
  <c r="AB664" i="2"/>
  <c r="AD672" i="2"/>
  <c r="AB672" i="2"/>
  <c r="AD680" i="2"/>
  <c r="AB680" i="2"/>
  <c r="AD688" i="2"/>
  <c r="AB688" i="2"/>
  <c r="AD696" i="2"/>
  <c r="AB696" i="2"/>
  <c r="AD704" i="2"/>
  <c r="AB704" i="2"/>
  <c r="AD712" i="2"/>
  <c r="AB712" i="2"/>
  <c r="AD720" i="2"/>
  <c r="AB720" i="2"/>
  <c r="AD728" i="2"/>
  <c r="AB728" i="2"/>
  <c r="AD736" i="2"/>
  <c r="AB736" i="2"/>
  <c r="AD744" i="2"/>
  <c r="AB744" i="2"/>
  <c r="AD752" i="2"/>
  <c r="AB752" i="2"/>
  <c r="AD760" i="2"/>
  <c r="AB760" i="2"/>
  <c r="AD768" i="2"/>
  <c r="AB768" i="2"/>
  <c r="AD776" i="2"/>
  <c r="AB776" i="2"/>
  <c r="AD784" i="2"/>
  <c r="AB784" i="2"/>
  <c r="AD792" i="2"/>
  <c r="AB792" i="2"/>
  <c r="AD800" i="2"/>
  <c r="AB800" i="2"/>
  <c r="AD808" i="2"/>
  <c r="AB808" i="2"/>
  <c r="AD816" i="2"/>
  <c r="AB816" i="2"/>
  <c r="AD824" i="2"/>
  <c r="AB824" i="2"/>
  <c r="AD832" i="2"/>
  <c r="AB832" i="2"/>
  <c r="AD840" i="2"/>
  <c r="AB840" i="2"/>
  <c r="AD848" i="2"/>
  <c r="AB848" i="2"/>
  <c r="AD856" i="2"/>
  <c r="AB856" i="2"/>
  <c r="AD864" i="2"/>
  <c r="AB864" i="2"/>
  <c r="AD872" i="2"/>
  <c r="AB872" i="2"/>
  <c r="AD880" i="2"/>
  <c r="AB880" i="2"/>
  <c r="AD888" i="2"/>
  <c r="AB888" i="2"/>
  <c r="AD896" i="2"/>
  <c r="AB896" i="2"/>
  <c r="AD904" i="2"/>
  <c r="AB904" i="2"/>
  <c r="AD912" i="2"/>
  <c r="AB912" i="2"/>
  <c r="AD920" i="2"/>
  <c r="AB920" i="2"/>
  <c r="AD928" i="2"/>
  <c r="AB928" i="2"/>
  <c r="AD936" i="2"/>
  <c r="AB936" i="2"/>
  <c r="AD944" i="2"/>
  <c r="AB944" i="2"/>
  <c r="AD952" i="2"/>
  <c r="AB952" i="2"/>
  <c r="AD960" i="2"/>
  <c r="AB960" i="2"/>
  <c r="AD968" i="2"/>
  <c r="AB968" i="2"/>
  <c r="AD976" i="2"/>
  <c r="AB976" i="2"/>
  <c r="AD984" i="2"/>
  <c r="AB984" i="2"/>
  <c r="AD992" i="2"/>
  <c r="AB992" i="2"/>
  <c r="AD1000" i="2"/>
  <c r="AB1000" i="2"/>
  <c r="AB43" i="2"/>
  <c r="AB60" i="2"/>
  <c r="AB76" i="2"/>
  <c r="AB95" i="2"/>
  <c r="AB109" i="2"/>
  <c r="AB129" i="2"/>
  <c r="AB146" i="2"/>
  <c r="AB162" i="2"/>
  <c r="AB180" i="2"/>
  <c r="AB195" i="2"/>
  <c r="AB213" i="2"/>
  <c r="AB231" i="2"/>
  <c r="AB247" i="2"/>
  <c r="AB266" i="2"/>
  <c r="AB281" i="2"/>
  <c r="AB299" i="2"/>
  <c r="AB316" i="2"/>
  <c r="AB332" i="2"/>
  <c r="AB351" i="2"/>
  <c r="AB365" i="2"/>
  <c r="AB385" i="2"/>
  <c r="AB409" i="2"/>
  <c r="AB439" i="2"/>
  <c r="AB469" i="2"/>
  <c r="AB493" i="2"/>
  <c r="AB524" i="2"/>
  <c r="AB564" i="2"/>
  <c r="AB601" i="2"/>
  <c r="AB645" i="2"/>
  <c r="AB692" i="2"/>
  <c r="AB729" i="2"/>
  <c r="AB773" i="2"/>
  <c r="AB820" i="2"/>
  <c r="AB857" i="2"/>
  <c r="AB901" i="2"/>
  <c r="AB948" i="2"/>
  <c r="AB989" i="2"/>
  <c r="AD192" i="2"/>
  <c r="AD328" i="2"/>
  <c r="AD519" i="2"/>
  <c r="AD1001" i="2"/>
  <c r="AD41" i="2"/>
  <c r="AB41" i="2"/>
  <c r="AD49" i="2"/>
  <c r="AB49" i="2"/>
  <c r="AD73" i="2"/>
  <c r="AB73" i="2"/>
  <c r="AD81" i="2"/>
  <c r="AB81" i="2"/>
  <c r="AD105" i="2"/>
  <c r="AB105" i="2"/>
  <c r="AD113" i="2"/>
  <c r="AB113" i="2"/>
  <c r="AD137" i="2"/>
  <c r="AB137" i="2"/>
  <c r="AD145" i="2"/>
  <c r="AB145" i="2"/>
  <c r="AD169" i="2"/>
  <c r="AB169" i="2"/>
  <c r="AD177" i="2"/>
  <c r="AB177" i="2"/>
  <c r="AD201" i="2"/>
  <c r="AB201" i="2"/>
  <c r="AD209" i="2"/>
  <c r="AB209" i="2"/>
  <c r="AD233" i="2"/>
  <c r="AB233" i="2"/>
  <c r="AD241" i="2"/>
  <c r="AB241" i="2"/>
  <c r="AD265" i="2"/>
  <c r="AB265" i="2"/>
  <c r="AD273" i="2"/>
  <c r="AB273" i="2"/>
  <c r="AD297" i="2"/>
  <c r="AB297" i="2"/>
  <c r="AD305" i="2"/>
  <c r="AB305" i="2"/>
  <c r="AD329" i="2"/>
  <c r="AB329" i="2"/>
  <c r="AD337" i="2"/>
  <c r="AB337" i="2"/>
  <c r="AD361" i="2"/>
  <c r="AB361" i="2"/>
  <c r="AD369" i="2"/>
  <c r="AB369" i="2"/>
  <c r="AD393" i="2"/>
  <c r="AB393" i="2"/>
  <c r="AD401" i="2"/>
  <c r="AB401" i="2"/>
  <c r="AD425" i="2"/>
  <c r="AB425" i="2"/>
  <c r="AD433" i="2"/>
  <c r="AB433" i="2"/>
  <c r="AD457" i="2"/>
  <c r="AB457" i="2"/>
  <c r="AD465" i="2"/>
  <c r="AB465" i="2"/>
  <c r="AD489" i="2"/>
  <c r="AB489" i="2"/>
  <c r="AD497" i="2"/>
  <c r="AB497" i="2"/>
  <c r="AD529" i="2"/>
  <c r="AB529" i="2"/>
  <c r="AD545" i="2"/>
  <c r="AB545" i="2"/>
  <c r="AD561" i="2"/>
  <c r="AB561" i="2"/>
  <c r="AD577" i="2"/>
  <c r="AB577" i="2"/>
  <c r="AD609" i="2"/>
  <c r="AB609" i="2"/>
  <c r="AD625" i="2"/>
  <c r="AB625" i="2"/>
  <c r="AD641" i="2"/>
  <c r="AB641" i="2"/>
  <c r="AD657" i="2"/>
  <c r="AB657" i="2"/>
  <c r="AD673" i="2"/>
  <c r="AB673" i="2"/>
  <c r="AD689" i="2"/>
  <c r="AB689" i="2"/>
  <c r="AD705" i="2"/>
  <c r="AB705" i="2"/>
  <c r="AD721" i="2"/>
  <c r="AB721" i="2"/>
  <c r="AD737" i="2"/>
  <c r="AB737" i="2"/>
  <c r="AD753" i="2"/>
  <c r="AB753" i="2"/>
  <c r="AD769" i="2"/>
  <c r="AB769" i="2"/>
  <c r="AD785" i="2"/>
  <c r="AB785" i="2"/>
  <c r="AD801" i="2"/>
  <c r="AB801" i="2"/>
  <c r="AD817" i="2"/>
  <c r="AB817" i="2"/>
  <c r="AD833" i="2"/>
  <c r="AB833" i="2"/>
  <c r="AD849" i="2"/>
  <c r="AB849" i="2"/>
  <c r="AD881" i="2"/>
  <c r="AB881" i="2"/>
  <c r="AD897" i="2"/>
  <c r="AB897" i="2"/>
  <c r="AD913" i="2"/>
  <c r="AB913" i="2"/>
  <c r="AD929" i="2"/>
  <c r="AB929" i="2"/>
  <c r="AD945" i="2"/>
  <c r="AB945" i="2"/>
  <c r="AD961" i="2"/>
  <c r="AB961" i="2"/>
  <c r="AD969" i="2"/>
  <c r="AB969" i="2"/>
  <c r="AD977" i="2"/>
  <c r="AB977" i="2"/>
  <c r="AD985" i="2"/>
  <c r="AB985" i="2"/>
  <c r="AD993" i="2"/>
  <c r="AB993" i="2"/>
  <c r="AB44" i="2"/>
  <c r="AB63" i="2"/>
  <c r="AB77" i="2"/>
  <c r="AB97" i="2"/>
  <c r="AB114" i="2"/>
  <c r="AB130" i="2"/>
  <c r="AB148" i="2"/>
  <c r="AB163" i="2"/>
  <c r="AB181" i="2"/>
  <c r="AB199" i="2"/>
  <c r="AB215" i="2"/>
  <c r="AB234" i="2"/>
  <c r="AB249" i="2"/>
  <c r="AB267" i="2"/>
  <c r="AB284" i="2"/>
  <c r="AB300" i="2"/>
  <c r="AB319" i="2"/>
  <c r="AB333" i="2"/>
  <c r="AB353" i="2"/>
  <c r="AB370" i="2"/>
  <c r="AB386" i="2"/>
  <c r="AB417" i="2"/>
  <c r="AB441" i="2"/>
  <c r="AB471" i="2"/>
  <c r="AB501" i="2"/>
  <c r="AB525" i="2"/>
  <c r="AB565" i="2"/>
  <c r="AB612" i="2"/>
  <c r="AB649" i="2"/>
  <c r="AB693" i="2"/>
  <c r="AB740" i="2"/>
  <c r="AB777" i="2"/>
  <c r="AB821" i="2"/>
  <c r="AB868" i="2"/>
  <c r="AB905" i="2"/>
  <c r="AB949" i="2"/>
  <c r="AD228" i="2"/>
  <c r="AD341" i="2"/>
  <c r="AD521" i="2"/>
  <c r="AD735" i="2"/>
  <c r="AD79" i="2"/>
  <c r="AB79" i="2"/>
  <c r="AD335" i="2"/>
  <c r="AB335" i="2"/>
  <c r="AD447" i="2"/>
  <c r="AB447" i="2"/>
  <c r="AB487" i="2"/>
  <c r="AD487" i="2"/>
  <c r="AB543" i="2"/>
  <c r="AD543" i="2"/>
  <c r="AD583" i="2"/>
  <c r="AB583" i="2"/>
  <c r="AD631" i="2"/>
  <c r="AB631" i="2"/>
  <c r="AD679" i="2"/>
  <c r="AB679" i="2"/>
  <c r="AD695" i="2"/>
  <c r="AB695" i="2"/>
  <c r="AD727" i="2"/>
  <c r="AB727" i="2"/>
  <c r="AB783" i="2"/>
  <c r="AD783" i="2"/>
  <c r="AD831" i="2"/>
  <c r="AB831" i="2"/>
  <c r="AD895" i="2"/>
  <c r="AB895" i="2"/>
  <c r="AB943" i="2"/>
  <c r="AD943" i="2"/>
  <c r="AD983" i="2"/>
  <c r="AB983" i="2"/>
  <c r="AB407" i="2"/>
  <c r="AB853" i="2"/>
  <c r="AC45" i="2"/>
  <c r="AC85" i="2"/>
  <c r="AC125" i="2"/>
  <c r="AC165" i="2"/>
  <c r="AC221" i="2"/>
  <c r="AC253" i="2"/>
  <c r="AC309" i="2"/>
  <c r="AC341" i="2"/>
  <c r="AC429" i="2"/>
  <c r="AC453" i="2"/>
  <c r="AC501" i="2"/>
  <c r="AC541" i="2"/>
  <c r="AC589" i="2"/>
  <c r="AC629" i="2"/>
  <c r="AC669" i="2"/>
  <c r="AC693" i="2"/>
  <c r="AC733" i="2"/>
  <c r="AC773" i="2"/>
  <c r="AC805" i="2"/>
  <c r="AC845" i="2"/>
  <c r="AD58" i="2"/>
  <c r="AB58" i="2"/>
  <c r="AD90" i="2"/>
  <c r="AB90" i="2"/>
  <c r="AD122" i="2"/>
  <c r="AB122" i="2"/>
  <c r="AD154" i="2"/>
  <c r="AB154" i="2"/>
  <c r="AD186" i="2"/>
  <c r="AB186" i="2"/>
  <c r="AD218" i="2"/>
  <c r="AB218" i="2"/>
  <c r="AD250" i="2"/>
  <c r="AB250" i="2"/>
  <c r="AD282" i="2"/>
  <c r="AB282" i="2"/>
  <c r="AD314" i="2"/>
  <c r="AB314" i="2"/>
  <c r="AD346" i="2"/>
  <c r="AB346" i="2"/>
  <c r="AD378" i="2"/>
  <c r="AB378" i="2"/>
  <c r="AD394" i="2"/>
  <c r="AB394" i="2"/>
  <c r="AB402" i="2"/>
  <c r="AD402" i="2"/>
  <c r="AD410" i="2"/>
  <c r="AB410" i="2"/>
  <c r="AD426" i="2"/>
  <c r="AB426" i="2"/>
  <c r="AD434" i="2"/>
  <c r="AB434" i="2"/>
  <c r="AD442" i="2"/>
  <c r="AB442" i="2"/>
  <c r="AD458" i="2"/>
  <c r="AB458" i="2"/>
  <c r="AD466" i="2"/>
  <c r="AB466" i="2"/>
  <c r="AD474" i="2"/>
  <c r="AB474" i="2"/>
  <c r="AB490" i="2"/>
  <c r="AD490" i="2"/>
  <c r="AD498" i="2"/>
  <c r="AB498" i="2"/>
  <c r="AD506" i="2"/>
  <c r="AB506" i="2"/>
  <c r="AD522" i="2"/>
  <c r="AB522" i="2"/>
  <c r="AD530" i="2"/>
  <c r="AB530" i="2"/>
  <c r="AB546" i="2"/>
  <c r="AD546" i="2"/>
  <c r="AD554" i="2"/>
  <c r="AB554" i="2"/>
  <c r="AD562" i="2"/>
  <c r="AB562" i="2"/>
  <c r="AD570" i="2"/>
  <c r="AB570" i="2"/>
  <c r="AD578" i="2"/>
  <c r="AB578" i="2"/>
  <c r="AD586" i="2"/>
  <c r="AB586" i="2"/>
  <c r="AD594" i="2"/>
  <c r="AB594" i="2"/>
  <c r="AD602" i="2"/>
  <c r="AB602" i="2"/>
  <c r="AD610" i="2"/>
  <c r="AB610" i="2"/>
  <c r="AD618" i="2"/>
  <c r="AB618" i="2"/>
  <c r="AD626" i="2"/>
  <c r="AB626" i="2"/>
  <c r="AD634" i="2"/>
  <c r="AB634" i="2"/>
  <c r="AD642" i="2"/>
  <c r="AB642" i="2"/>
  <c r="AD650" i="2"/>
  <c r="AB650" i="2"/>
  <c r="AD666" i="2"/>
  <c r="AB666" i="2"/>
  <c r="AD682" i="2"/>
  <c r="AB682" i="2"/>
  <c r="AD690" i="2"/>
  <c r="AB690" i="2"/>
  <c r="AD698" i="2"/>
  <c r="AB698" i="2"/>
  <c r="AD706" i="2"/>
  <c r="AB706" i="2"/>
  <c r="AD714" i="2"/>
  <c r="AB714" i="2"/>
  <c r="AD722" i="2"/>
  <c r="AB722" i="2"/>
  <c r="AD730" i="2"/>
  <c r="AB730" i="2"/>
  <c r="AD738" i="2"/>
  <c r="AB738" i="2"/>
  <c r="AD746" i="2"/>
  <c r="AB746" i="2"/>
  <c r="AD754" i="2"/>
  <c r="AB754" i="2"/>
  <c r="AB770" i="2"/>
  <c r="AD770" i="2"/>
  <c r="AD778" i="2"/>
  <c r="AB778" i="2"/>
  <c r="AD786" i="2"/>
  <c r="AB786" i="2"/>
  <c r="AD794" i="2"/>
  <c r="AB794" i="2"/>
  <c r="AB802" i="2"/>
  <c r="AD802" i="2"/>
  <c r="AD810" i="2"/>
  <c r="AB810" i="2"/>
  <c r="AD818" i="2"/>
  <c r="AB818" i="2"/>
  <c r="AD826" i="2"/>
  <c r="AB826" i="2"/>
  <c r="AD834" i="2"/>
  <c r="AB834" i="2"/>
  <c r="AD842" i="2"/>
  <c r="AB842" i="2"/>
  <c r="AD858" i="2"/>
  <c r="AB858" i="2"/>
  <c r="AD874" i="2"/>
  <c r="AB874" i="2"/>
  <c r="AD882" i="2"/>
  <c r="AB882" i="2"/>
  <c r="AD890" i="2"/>
  <c r="AB890" i="2"/>
  <c r="AD898" i="2"/>
  <c r="AB898" i="2"/>
  <c r="AD906" i="2"/>
  <c r="AB906" i="2"/>
  <c r="AD914" i="2"/>
  <c r="AB914" i="2"/>
  <c r="AD922" i="2"/>
  <c r="AB922" i="2"/>
  <c r="AD930" i="2"/>
  <c r="AB930" i="2"/>
  <c r="AD938" i="2"/>
  <c r="AB938" i="2"/>
  <c r="AD946" i="2"/>
  <c r="AB946" i="2"/>
  <c r="AD954" i="2"/>
  <c r="AB954" i="2"/>
  <c r="AD962" i="2"/>
  <c r="AB962" i="2"/>
  <c r="AD978" i="2"/>
  <c r="AB978" i="2"/>
  <c r="AD994" i="2"/>
  <c r="AB994" i="2"/>
  <c r="AD1002" i="2"/>
  <c r="AB1002" i="2"/>
  <c r="AB45" i="2"/>
  <c r="AB65" i="2"/>
  <c r="AB82" i="2"/>
  <c r="AB98" i="2"/>
  <c r="AB116" i="2"/>
  <c r="AB131" i="2"/>
  <c r="AB149" i="2"/>
  <c r="AB167" i="2"/>
  <c r="AB183" i="2"/>
  <c r="AB202" i="2"/>
  <c r="AB217" i="2"/>
  <c r="AB235" i="2"/>
  <c r="AB252" i="2"/>
  <c r="AB268" i="2"/>
  <c r="AB287" i="2"/>
  <c r="AB301" i="2"/>
  <c r="AB321" i="2"/>
  <c r="AB338" i="2"/>
  <c r="AB354" i="2"/>
  <c r="AB372" i="2"/>
  <c r="AB387" i="2"/>
  <c r="AB418" i="2"/>
  <c r="AB449" i="2"/>
  <c r="AB473" i="2"/>
  <c r="AB503" i="2"/>
  <c r="AB537" i="2"/>
  <c r="AB569" i="2"/>
  <c r="AB613" i="2"/>
  <c r="AB660" i="2"/>
  <c r="AB697" i="2"/>
  <c r="AB741" i="2"/>
  <c r="AB788" i="2"/>
  <c r="AB825" i="2"/>
  <c r="AB869" i="2"/>
  <c r="AB916" i="2"/>
  <c r="AB953" i="2"/>
  <c r="AD96" i="2"/>
  <c r="AD232" i="2"/>
  <c r="AD379" i="2"/>
  <c r="AD539" i="2"/>
  <c r="AD743" i="2"/>
  <c r="AD47" i="2"/>
  <c r="AB47" i="2"/>
  <c r="AD239" i="2"/>
  <c r="AB239" i="2"/>
  <c r="AD399" i="2"/>
  <c r="AB399" i="2"/>
  <c r="AD559" i="2"/>
  <c r="AB559" i="2"/>
  <c r="AD599" i="2"/>
  <c r="AB599" i="2"/>
  <c r="AD647" i="2"/>
  <c r="AB647" i="2"/>
  <c r="AD791" i="2"/>
  <c r="AB791" i="2"/>
  <c r="AD839" i="2"/>
  <c r="AB839" i="2"/>
  <c r="AD879" i="2"/>
  <c r="AB879" i="2"/>
  <c r="AD919" i="2"/>
  <c r="AB919" i="2"/>
  <c r="AD967" i="2"/>
  <c r="AB967" i="2"/>
  <c r="AB245" i="2"/>
  <c r="AB437" i="2"/>
  <c r="AC61" i="2"/>
  <c r="AC109" i="2"/>
  <c r="AC173" i="2"/>
  <c r="AC229" i="2"/>
  <c r="AC301" i="2"/>
  <c r="AC357" i="2"/>
  <c r="AC413" i="2"/>
  <c r="AC469" i="2"/>
  <c r="AC509" i="2"/>
  <c r="AC565" i="2"/>
  <c r="AC605" i="2"/>
  <c r="AC661" i="2"/>
  <c r="AC749" i="2"/>
  <c r="AC797" i="2"/>
  <c r="AC837" i="2"/>
  <c r="AC877" i="2"/>
  <c r="AC47" i="2"/>
  <c r="AC55" i="2"/>
  <c r="AC63" i="2"/>
  <c r="AC71" i="2"/>
  <c r="AC79" i="2"/>
  <c r="AC87" i="2"/>
  <c r="AC95" i="2"/>
  <c r="AC103" i="2"/>
  <c r="AC111" i="2"/>
  <c r="AC119" i="2"/>
  <c r="AC127" i="2"/>
  <c r="AC135" i="2"/>
  <c r="AC143" i="2"/>
  <c r="AC151" i="2"/>
  <c r="AC159" i="2"/>
  <c r="AC167" i="2"/>
  <c r="AC183" i="2"/>
  <c r="AC191" i="2"/>
  <c r="AC199" i="2"/>
  <c r="AC215" i="2"/>
  <c r="AC223" i="2"/>
  <c r="AC231" i="2"/>
  <c r="AC247" i="2"/>
  <c r="AC255" i="2"/>
  <c r="AC263" i="2"/>
  <c r="AC271" i="2"/>
  <c r="AC279" i="2"/>
  <c r="AC287" i="2"/>
  <c r="AC295" i="2"/>
  <c r="AC303" i="2"/>
  <c r="AC311" i="2"/>
  <c r="AC319" i="2"/>
  <c r="AC327" i="2"/>
  <c r="AC335" i="2"/>
  <c r="AC343" i="2"/>
  <c r="AC351" i="2"/>
  <c r="AC359" i="2"/>
  <c r="AC367" i="2"/>
  <c r="AC375" i="2"/>
  <c r="AC399" i="2"/>
  <c r="AC407" i="2"/>
  <c r="AC415" i="2"/>
  <c r="AC423" i="2"/>
  <c r="AC431" i="2"/>
  <c r="AC439" i="2"/>
  <c r="AC447" i="2"/>
  <c r="AC455" i="2"/>
  <c r="AC471" i="2"/>
  <c r="AC479" i="2"/>
  <c r="AC487" i="2"/>
  <c r="AC495" i="2"/>
  <c r="AC503" i="2"/>
  <c r="AC511" i="2"/>
  <c r="AC519" i="2"/>
  <c r="AC527" i="2"/>
  <c r="AC535" i="2"/>
  <c r="AC543" i="2"/>
  <c r="AC551" i="2"/>
  <c r="AC559" i="2"/>
  <c r="AC567" i="2"/>
  <c r="AC583" i="2"/>
  <c r="AC591" i="2"/>
  <c r="AC599" i="2"/>
  <c r="AC607" i="2"/>
  <c r="AC615" i="2"/>
  <c r="AC623" i="2"/>
  <c r="AC631" i="2"/>
  <c r="AC639" i="2"/>
  <c r="AC647" i="2"/>
  <c r="AC663" i="2"/>
  <c r="AC671" i="2"/>
  <c r="AC679" i="2"/>
  <c r="AC687" i="2"/>
  <c r="AC695" i="2"/>
  <c r="AC703" i="2"/>
  <c r="AC711" i="2"/>
  <c r="AC719" i="2"/>
  <c r="AC727" i="2"/>
  <c r="AC735" i="2"/>
  <c r="AC743" i="2"/>
  <c r="AC751" i="2"/>
  <c r="AC759" i="2"/>
  <c r="AC767" i="2"/>
  <c r="AC775" i="2"/>
  <c r="AC783" i="2"/>
  <c r="AC791" i="2"/>
  <c r="AC799" i="2"/>
  <c r="AC807" i="2"/>
  <c r="AC815" i="2"/>
  <c r="AC823" i="2"/>
  <c r="AC831" i="2"/>
  <c r="AC839" i="2"/>
  <c r="AC847" i="2"/>
  <c r="AC855" i="2"/>
  <c r="AC863" i="2"/>
  <c r="AC871" i="2"/>
  <c r="AC887" i="2"/>
  <c r="AC895" i="2"/>
  <c r="AC903" i="2"/>
  <c r="AC911" i="2"/>
  <c r="AC919" i="2"/>
  <c r="AC927" i="2"/>
  <c r="AC935" i="2"/>
  <c r="AC943" i="2"/>
  <c r="AC951" i="2"/>
  <c r="AC959" i="2"/>
  <c r="AC967" i="2"/>
  <c r="AC983" i="2"/>
  <c r="AC991" i="2"/>
  <c r="AC999" i="2"/>
  <c r="AD51" i="2"/>
  <c r="AB51" i="2"/>
  <c r="AD59" i="2"/>
  <c r="AB59" i="2"/>
  <c r="AD83" i="2"/>
  <c r="AB83" i="2"/>
  <c r="AD91" i="2"/>
  <c r="AB91" i="2"/>
  <c r="AB115" i="2"/>
  <c r="AD115" i="2"/>
  <c r="AD123" i="2"/>
  <c r="AB123" i="2"/>
  <c r="AD147" i="2"/>
  <c r="AB147" i="2"/>
  <c r="AD155" i="2"/>
  <c r="AB155" i="2"/>
  <c r="AD179" i="2"/>
  <c r="AB179" i="2"/>
  <c r="AD187" i="2"/>
  <c r="AB187" i="2"/>
  <c r="AD211" i="2"/>
  <c r="AB211" i="2"/>
  <c r="AD219" i="2"/>
  <c r="AB219" i="2"/>
  <c r="AD243" i="2"/>
  <c r="AB243" i="2"/>
  <c r="AD251" i="2"/>
  <c r="AB251" i="2"/>
  <c r="AD275" i="2"/>
  <c r="AB275" i="2"/>
  <c r="AD283" i="2"/>
  <c r="AB283" i="2"/>
  <c r="AD307" i="2"/>
  <c r="AB307" i="2"/>
  <c r="AD315" i="2"/>
  <c r="AB315" i="2"/>
  <c r="AD339" i="2"/>
  <c r="AB339" i="2"/>
  <c r="AD347" i="2"/>
  <c r="AB347" i="2"/>
  <c r="AD371" i="2"/>
  <c r="AB371" i="2"/>
  <c r="AD403" i="2"/>
  <c r="AB403" i="2"/>
  <c r="AD411" i="2"/>
  <c r="AB411" i="2"/>
  <c r="AD435" i="2"/>
  <c r="AB435" i="2"/>
  <c r="AD443" i="2"/>
  <c r="AB443" i="2"/>
  <c r="AB467" i="2"/>
  <c r="AD467" i="2"/>
  <c r="AD475" i="2"/>
  <c r="AB475" i="2"/>
  <c r="AD499" i="2"/>
  <c r="AB499" i="2"/>
  <c r="AD507" i="2"/>
  <c r="AB507" i="2"/>
  <c r="AD531" i="2"/>
  <c r="AB531" i="2"/>
  <c r="AD547" i="2"/>
  <c r="AB547" i="2"/>
  <c r="AB555" i="2"/>
  <c r="AD555" i="2"/>
  <c r="AD563" i="2"/>
  <c r="AB563" i="2"/>
  <c r="AB571" i="2"/>
  <c r="AD571" i="2"/>
  <c r="AD579" i="2"/>
  <c r="AB579" i="2"/>
  <c r="AD587" i="2"/>
  <c r="AB587" i="2"/>
  <c r="AD595" i="2"/>
  <c r="AB595" i="2"/>
  <c r="AD603" i="2"/>
  <c r="AB603" i="2"/>
  <c r="AD611" i="2"/>
  <c r="AB611" i="2"/>
  <c r="AD619" i="2"/>
  <c r="AB619" i="2"/>
  <c r="AB627" i="2"/>
  <c r="AD627" i="2"/>
  <c r="AD635" i="2"/>
  <c r="AB635" i="2"/>
  <c r="AB643" i="2"/>
  <c r="AD643" i="2"/>
  <c r="AD651" i="2"/>
  <c r="AB651" i="2"/>
  <c r="AB659" i="2"/>
  <c r="AD659" i="2"/>
  <c r="AB667" i="2"/>
  <c r="AD667" i="2"/>
  <c r="AD675" i="2"/>
  <c r="AB675" i="2"/>
  <c r="AB683" i="2"/>
  <c r="AD683" i="2"/>
  <c r="AB691" i="2"/>
  <c r="AD691" i="2"/>
  <c r="AB699" i="2"/>
  <c r="AD699" i="2"/>
  <c r="AD707" i="2"/>
  <c r="AB707" i="2"/>
  <c r="AD715" i="2"/>
  <c r="AB715" i="2"/>
  <c r="AB723" i="2"/>
  <c r="AD723" i="2"/>
  <c r="AD731" i="2"/>
  <c r="AB731" i="2"/>
  <c r="AD739" i="2"/>
  <c r="AB739" i="2"/>
  <c r="AB747" i="2"/>
  <c r="AD747" i="2"/>
  <c r="AD755" i="2"/>
  <c r="AB755" i="2"/>
  <c r="AD763" i="2"/>
  <c r="AB763" i="2"/>
  <c r="AD771" i="2"/>
  <c r="AB771" i="2"/>
  <c r="AD779" i="2"/>
  <c r="AB779" i="2"/>
  <c r="AD787" i="2"/>
  <c r="AB787" i="2"/>
  <c r="AD795" i="2"/>
  <c r="AB795" i="2"/>
  <c r="AD803" i="2"/>
  <c r="AB803" i="2"/>
  <c r="AD811" i="2"/>
  <c r="AB811" i="2"/>
  <c r="AD819" i="2"/>
  <c r="AB819" i="2"/>
  <c r="AD827" i="2"/>
  <c r="AB827" i="2"/>
  <c r="AD835" i="2"/>
  <c r="AB835" i="2"/>
  <c r="AD843" i="2"/>
  <c r="AB843" i="2"/>
  <c r="AD851" i="2"/>
  <c r="AB851" i="2"/>
  <c r="AD859" i="2"/>
  <c r="AB859" i="2"/>
  <c r="AD867" i="2"/>
  <c r="AB867" i="2"/>
  <c r="AD875" i="2"/>
  <c r="AB875" i="2"/>
  <c r="AB883" i="2"/>
  <c r="AD883" i="2"/>
  <c r="AD891" i="2"/>
  <c r="AB891" i="2"/>
  <c r="AB899" i="2"/>
  <c r="AD899" i="2"/>
  <c r="AD907" i="2"/>
  <c r="AB907" i="2"/>
  <c r="AB915" i="2"/>
  <c r="AD915" i="2"/>
  <c r="AB923" i="2"/>
  <c r="AD923" i="2"/>
  <c r="AD931" i="2"/>
  <c r="AB931" i="2"/>
  <c r="AB939" i="2"/>
  <c r="AD939" i="2"/>
  <c r="AD947" i="2"/>
  <c r="AB947" i="2"/>
  <c r="AD955" i="2"/>
  <c r="AB955" i="2"/>
  <c r="AD971" i="2"/>
  <c r="AB971" i="2"/>
  <c r="AB979" i="2"/>
  <c r="AD979" i="2"/>
  <c r="AB987" i="2"/>
  <c r="AD987" i="2"/>
  <c r="AD995" i="2"/>
  <c r="AB995" i="2"/>
  <c r="AB1003" i="2"/>
  <c r="AD1003" i="2"/>
  <c r="AB50" i="2"/>
  <c r="AB66" i="2"/>
  <c r="AB84" i="2"/>
  <c r="AB99" i="2"/>
  <c r="AB117" i="2"/>
  <c r="AB135" i="2"/>
  <c r="AB151" i="2"/>
  <c r="AB170" i="2"/>
  <c r="AB185" i="2"/>
  <c r="AB203" i="2"/>
  <c r="AB220" i="2"/>
  <c r="AB236" i="2"/>
  <c r="AB255" i="2"/>
  <c r="AB269" i="2"/>
  <c r="AB289" i="2"/>
  <c r="AB306" i="2"/>
  <c r="AB322" i="2"/>
  <c r="AB340" i="2"/>
  <c r="AB355" i="2"/>
  <c r="AB373" i="2"/>
  <c r="AB395" i="2"/>
  <c r="AB419" i="2"/>
  <c r="AB450" i="2"/>
  <c r="AB481" i="2"/>
  <c r="AB505" i="2"/>
  <c r="AB538" i="2"/>
  <c r="AB580" i="2"/>
  <c r="AB617" i="2"/>
  <c r="AB661" i="2"/>
  <c r="AB708" i="2"/>
  <c r="AB745" i="2"/>
  <c r="AB789" i="2"/>
  <c r="AB836" i="2"/>
  <c r="AB873" i="2"/>
  <c r="AB917" i="2"/>
  <c r="AB964" i="2"/>
  <c r="AD132" i="2"/>
  <c r="AD593" i="2"/>
  <c r="AD762" i="2"/>
  <c r="AD175" i="2"/>
  <c r="AB175" i="2"/>
  <c r="AD303" i="2"/>
  <c r="AB303" i="2"/>
  <c r="AD391" i="2"/>
  <c r="AB391" i="2"/>
  <c r="AD415" i="2"/>
  <c r="AB415" i="2"/>
  <c r="AD431" i="2"/>
  <c r="AB431" i="2"/>
  <c r="AD551" i="2"/>
  <c r="AB551" i="2"/>
  <c r="AB607" i="2"/>
  <c r="AD607" i="2"/>
  <c r="AD671" i="2"/>
  <c r="AB671" i="2"/>
  <c r="AB711" i="2"/>
  <c r="AD711" i="2"/>
  <c r="AD767" i="2"/>
  <c r="AB767" i="2"/>
  <c r="AB815" i="2"/>
  <c r="AD815" i="2"/>
  <c r="AD855" i="2"/>
  <c r="AB855" i="2"/>
  <c r="AD903" i="2"/>
  <c r="AB903" i="2"/>
  <c r="AD951" i="2"/>
  <c r="AB951" i="2"/>
  <c r="AD991" i="2"/>
  <c r="AB991" i="2"/>
  <c r="AB141" i="2"/>
  <c r="AB263" i="2"/>
  <c r="AC53" i="2"/>
  <c r="AC93" i="2"/>
  <c r="AC133" i="2"/>
  <c r="AC197" i="2"/>
  <c r="AC245" i="2"/>
  <c r="AC293" i="2"/>
  <c r="AC333" i="2"/>
  <c r="AC373" i="2"/>
  <c r="AC397" i="2"/>
  <c r="AC445" i="2"/>
  <c r="AC485" i="2"/>
  <c r="AC525" i="2"/>
  <c r="AC557" i="2"/>
  <c r="AC613" i="2"/>
  <c r="AC637" i="2"/>
  <c r="AC677" i="2"/>
  <c r="AC709" i="2"/>
  <c r="AC757" i="2"/>
  <c r="AC789" i="2"/>
  <c r="AC821" i="2"/>
  <c r="AC853" i="2"/>
  <c r="AC885" i="2"/>
  <c r="AD68" i="2"/>
  <c r="AB68" i="2"/>
  <c r="AD100" i="2"/>
  <c r="AB100" i="2"/>
  <c r="AD164" i="2"/>
  <c r="AB164" i="2"/>
  <c r="AD196" i="2"/>
  <c r="AB196" i="2"/>
  <c r="AD260" i="2"/>
  <c r="AB260" i="2"/>
  <c r="AD292" i="2"/>
  <c r="AB292" i="2"/>
  <c r="AD324" i="2"/>
  <c r="AB324" i="2"/>
  <c r="AD356" i="2"/>
  <c r="AB356" i="2"/>
  <c r="AD404" i="2"/>
  <c r="AB404" i="2"/>
  <c r="AD412" i="2"/>
  <c r="AB412" i="2"/>
  <c r="AD420" i="2"/>
  <c r="AB420" i="2"/>
  <c r="AD436" i="2"/>
  <c r="AB436" i="2"/>
  <c r="AD444" i="2"/>
  <c r="AB444" i="2"/>
  <c r="AD452" i="2"/>
  <c r="AB452" i="2"/>
  <c r="AD468" i="2"/>
  <c r="AB468" i="2"/>
  <c r="AD476" i="2"/>
  <c r="AB476" i="2"/>
  <c r="AD484" i="2"/>
  <c r="AB484" i="2"/>
  <c r="AD500" i="2"/>
  <c r="AB500" i="2"/>
  <c r="AD508" i="2"/>
  <c r="AB508" i="2"/>
  <c r="AD516" i="2"/>
  <c r="AB516" i="2"/>
  <c r="AD532" i="2"/>
  <c r="AB532" i="2"/>
  <c r="AD540" i="2"/>
  <c r="AB540" i="2"/>
  <c r="AD556" i="2"/>
  <c r="AB556" i="2"/>
  <c r="AD572" i="2"/>
  <c r="AB572" i="2"/>
  <c r="AD588" i="2"/>
  <c r="AB588" i="2"/>
  <c r="AD604" i="2"/>
  <c r="AB604" i="2"/>
  <c r="AD620" i="2"/>
  <c r="AB620" i="2"/>
  <c r="AD636" i="2"/>
  <c r="AB636" i="2"/>
  <c r="AD652" i="2"/>
  <c r="AB652" i="2"/>
  <c r="AD668" i="2"/>
  <c r="AB668" i="2"/>
  <c r="AD684" i="2"/>
  <c r="AB684" i="2"/>
  <c r="AD700" i="2"/>
  <c r="AB700" i="2"/>
  <c r="AD716" i="2"/>
  <c r="AB716" i="2"/>
  <c r="AD732" i="2"/>
  <c r="AB732" i="2"/>
  <c r="AD748" i="2"/>
  <c r="AB748" i="2"/>
  <c r="AD764" i="2"/>
  <c r="AB764" i="2"/>
  <c r="AD780" i="2"/>
  <c r="AB780" i="2"/>
  <c r="AD796" i="2"/>
  <c r="AB796" i="2"/>
  <c r="AD812" i="2"/>
  <c r="AB812" i="2"/>
  <c r="AD828" i="2"/>
  <c r="AB828" i="2"/>
  <c r="AD844" i="2"/>
  <c r="AB844" i="2"/>
  <c r="AD860" i="2"/>
  <c r="AB860" i="2"/>
  <c r="AD876" i="2"/>
  <c r="AB876" i="2"/>
  <c r="AD892" i="2"/>
  <c r="AB892" i="2"/>
  <c r="AD908" i="2"/>
  <c r="AB908" i="2"/>
  <c r="AD924" i="2"/>
  <c r="AB924" i="2"/>
  <c r="AD940" i="2"/>
  <c r="AB940" i="2"/>
  <c r="AD956" i="2"/>
  <c r="AB956" i="2"/>
  <c r="AD972" i="2"/>
  <c r="AB972" i="2"/>
  <c r="AD980" i="2"/>
  <c r="AB980" i="2"/>
  <c r="AD996" i="2"/>
  <c r="AB996" i="2"/>
  <c r="AB52" i="2"/>
  <c r="AB67" i="2"/>
  <c r="AB85" i="2"/>
  <c r="AB103" i="2"/>
  <c r="AB119" i="2"/>
  <c r="AB138" i="2"/>
  <c r="AB153" i="2"/>
  <c r="AB171" i="2"/>
  <c r="AB188" i="2"/>
  <c r="AB204" i="2"/>
  <c r="AB223" i="2"/>
  <c r="AB237" i="2"/>
  <c r="AB257" i="2"/>
  <c r="AB274" i="2"/>
  <c r="AB290" i="2"/>
  <c r="AB308" i="2"/>
  <c r="AB323" i="2"/>
  <c r="AB359" i="2"/>
  <c r="AB375" i="2"/>
  <c r="AB396" i="2"/>
  <c r="AB427" i="2"/>
  <c r="AB451" i="2"/>
  <c r="AB482" i="2"/>
  <c r="AB513" i="2"/>
  <c r="AB581" i="2"/>
  <c r="AB628" i="2"/>
  <c r="AB665" i="2"/>
  <c r="AB709" i="2"/>
  <c r="AB756" i="2"/>
  <c r="AB793" i="2"/>
  <c r="AB837" i="2"/>
  <c r="AB884" i="2"/>
  <c r="AB921" i="2"/>
  <c r="AB965" i="2"/>
  <c r="AD142" i="2"/>
  <c r="AD388" i="2"/>
  <c r="AD850" i="2"/>
  <c r="AD143" i="2"/>
  <c r="AB143" i="2"/>
  <c r="AD271" i="2"/>
  <c r="AB271" i="2"/>
  <c r="AD367" i="2"/>
  <c r="AB367" i="2"/>
  <c r="AD495" i="2"/>
  <c r="AB495" i="2"/>
  <c r="AD535" i="2"/>
  <c r="AB535" i="2"/>
  <c r="AD591" i="2"/>
  <c r="AB591" i="2"/>
  <c r="AD639" i="2"/>
  <c r="AB639" i="2"/>
  <c r="AD687" i="2"/>
  <c r="AB687" i="2"/>
  <c r="AD719" i="2"/>
  <c r="AB719" i="2"/>
  <c r="AD759" i="2"/>
  <c r="AB759" i="2"/>
  <c r="AD807" i="2"/>
  <c r="AB807" i="2"/>
  <c r="AD871" i="2"/>
  <c r="AB871" i="2"/>
  <c r="AD927" i="2"/>
  <c r="AB927" i="2"/>
  <c r="AB725" i="2"/>
  <c r="AC77" i="2"/>
  <c r="AC117" i="2"/>
  <c r="AC157" i="2"/>
  <c r="AC277" i="2"/>
  <c r="AC285" i="2"/>
  <c r="AC317" i="2"/>
  <c r="AC349" i="2"/>
  <c r="AC389" i="2"/>
  <c r="AC437" i="2"/>
  <c r="AC461" i="2"/>
  <c r="AC517" i="2"/>
  <c r="AC549" i="2"/>
  <c r="AC597" i="2"/>
  <c r="AC645" i="2"/>
  <c r="AC685" i="2"/>
  <c r="AC725" i="2"/>
  <c r="AC781" i="2"/>
  <c r="AC829" i="2"/>
  <c r="AC869" i="2"/>
  <c r="AC893" i="2"/>
  <c r="AC41" i="2"/>
  <c r="AD61" i="2"/>
  <c r="AB61" i="2"/>
  <c r="AD69" i="2"/>
  <c r="AB69" i="2"/>
  <c r="AB93" i="2"/>
  <c r="AD101" i="2"/>
  <c r="AB101" i="2"/>
  <c r="AD125" i="2"/>
  <c r="AB125" i="2"/>
  <c r="AD133" i="2"/>
  <c r="AB133" i="2"/>
  <c r="AD157" i="2"/>
  <c r="AB157" i="2"/>
  <c r="AD165" i="2"/>
  <c r="AB165" i="2"/>
  <c r="AD189" i="2"/>
  <c r="AB189" i="2"/>
  <c r="AD197" i="2"/>
  <c r="AB197" i="2"/>
  <c r="AD221" i="2"/>
  <c r="AB221" i="2"/>
  <c r="AD229" i="2"/>
  <c r="AB229" i="2"/>
  <c r="AB253" i="2"/>
  <c r="AD253" i="2"/>
  <c r="AD261" i="2"/>
  <c r="AB261" i="2"/>
  <c r="AD285" i="2"/>
  <c r="AB285" i="2"/>
  <c r="AD293" i="2"/>
  <c r="AB293" i="2"/>
  <c r="AD317" i="2"/>
  <c r="AB317" i="2"/>
  <c r="AD325" i="2"/>
  <c r="AB325" i="2"/>
  <c r="AD349" i="2"/>
  <c r="AB349" i="2"/>
  <c r="AD357" i="2"/>
  <c r="AB357" i="2"/>
  <c r="AD381" i="2"/>
  <c r="AB381" i="2"/>
  <c r="AD389" i="2"/>
  <c r="AB389" i="2"/>
  <c r="AD413" i="2"/>
  <c r="AB413" i="2"/>
  <c r="AD421" i="2"/>
  <c r="AB421" i="2"/>
  <c r="AD445" i="2"/>
  <c r="AB445" i="2"/>
  <c r="AD453" i="2"/>
  <c r="AB453" i="2"/>
  <c r="AD477" i="2"/>
  <c r="AB477" i="2"/>
  <c r="AD485" i="2"/>
  <c r="AB485" i="2"/>
  <c r="AD509" i="2"/>
  <c r="AB509" i="2"/>
  <c r="AD517" i="2"/>
  <c r="AB517" i="2"/>
  <c r="AD533" i="2"/>
  <c r="AB533" i="2"/>
  <c r="AD541" i="2"/>
  <c r="AB541" i="2"/>
  <c r="AD557" i="2"/>
  <c r="AB557" i="2"/>
  <c r="AD573" i="2"/>
  <c r="AB573" i="2"/>
  <c r="AD589" i="2"/>
  <c r="AB589" i="2"/>
  <c r="AB605" i="2"/>
  <c r="AB621" i="2"/>
  <c r="AD621" i="2"/>
  <c r="AD637" i="2"/>
  <c r="AB637" i="2"/>
  <c r="AD653" i="2"/>
  <c r="AB653" i="2"/>
  <c r="AD669" i="2"/>
  <c r="AB669" i="2"/>
  <c r="AD685" i="2"/>
  <c r="AB685" i="2"/>
  <c r="AD701" i="2"/>
  <c r="AB701" i="2"/>
  <c r="AD717" i="2"/>
  <c r="AB717" i="2"/>
  <c r="AD733" i="2"/>
  <c r="AB733" i="2"/>
  <c r="AD749" i="2"/>
  <c r="AB749" i="2"/>
  <c r="AD765" i="2"/>
  <c r="AB765" i="2"/>
  <c r="AB781" i="2"/>
  <c r="AD781" i="2"/>
  <c r="AD797" i="2"/>
  <c r="AB797" i="2"/>
  <c r="AD813" i="2"/>
  <c r="AB813" i="2"/>
  <c r="AD829" i="2"/>
  <c r="AB829" i="2"/>
  <c r="AD845" i="2"/>
  <c r="AB845" i="2"/>
  <c r="AD861" i="2"/>
  <c r="AB861" i="2"/>
  <c r="AD877" i="2"/>
  <c r="AB877" i="2"/>
  <c r="AD893" i="2"/>
  <c r="AB893" i="2"/>
  <c r="AD909" i="2"/>
  <c r="AB909" i="2"/>
  <c r="AD925" i="2"/>
  <c r="AB925" i="2"/>
  <c r="AD941" i="2"/>
  <c r="AB941" i="2"/>
  <c r="AD957" i="2"/>
  <c r="AB957" i="2"/>
  <c r="AD973" i="2"/>
  <c r="AB973" i="2"/>
  <c r="AD981" i="2"/>
  <c r="AB981" i="2"/>
  <c r="AD997" i="2"/>
  <c r="AB997" i="2"/>
  <c r="AB53" i="2"/>
  <c r="AB71" i="2"/>
  <c r="AB87" i="2"/>
  <c r="AB106" i="2"/>
  <c r="AB121" i="2"/>
  <c r="AB139" i="2"/>
  <c r="AB156" i="2"/>
  <c r="AB172" i="2"/>
  <c r="AB191" i="2"/>
  <c r="AB205" i="2"/>
  <c r="AB225" i="2"/>
  <c r="AB242" i="2"/>
  <c r="AB258" i="2"/>
  <c r="AB276" i="2"/>
  <c r="AB291" i="2"/>
  <c r="AB309" i="2"/>
  <c r="AB327" i="2"/>
  <c r="AB343" i="2"/>
  <c r="AB362" i="2"/>
  <c r="AB377" i="2"/>
  <c r="AB397" i="2"/>
  <c r="AB428" i="2"/>
  <c r="AB459" i="2"/>
  <c r="AB483" i="2"/>
  <c r="AB514" i="2"/>
  <c r="AB548" i="2"/>
  <c r="AB585" i="2"/>
  <c r="AB629" i="2"/>
  <c r="AB676" i="2"/>
  <c r="AB713" i="2"/>
  <c r="AB757" i="2"/>
  <c r="AB804" i="2"/>
  <c r="AB841" i="2"/>
  <c r="AB885" i="2"/>
  <c r="AB932" i="2"/>
  <c r="AB970" i="2"/>
  <c r="AD605" i="2"/>
  <c r="AD865" i="2"/>
  <c r="AD111" i="2"/>
  <c r="AB111" i="2"/>
  <c r="AD207" i="2"/>
  <c r="AB207" i="2"/>
  <c r="AD479" i="2"/>
  <c r="AB479" i="2"/>
  <c r="AD527" i="2"/>
  <c r="AB527" i="2"/>
  <c r="AD575" i="2"/>
  <c r="AB575" i="2"/>
  <c r="AD615" i="2"/>
  <c r="AB615" i="2"/>
  <c r="AD655" i="2"/>
  <c r="AB655" i="2"/>
  <c r="AD703" i="2"/>
  <c r="AB703" i="2"/>
  <c r="AD751" i="2"/>
  <c r="AB751" i="2"/>
  <c r="AD799" i="2"/>
  <c r="AB799" i="2"/>
  <c r="AD847" i="2"/>
  <c r="AB847" i="2"/>
  <c r="AD887" i="2"/>
  <c r="AB887" i="2"/>
  <c r="AD935" i="2"/>
  <c r="AB935" i="2"/>
  <c r="AD975" i="2"/>
  <c r="AB975" i="2"/>
  <c r="AB127" i="2"/>
  <c r="AB279" i="2"/>
  <c r="AB383" i="2"/>
  <c r="AC69" i="2"/>
  <c r="AC101" i="2"/>
  <c r="AC141" i="2"/>
  <c r="AC189" i="2"/>
  <c r="AC261" i="2"/>
  <c r="AC325" i="2"/>
  <c r="AC365" i="2"/>
  <c r="AC405" i="2"/>
  <c r="AC477" i="2"/>
  <c r="AC533" i="2"/>
  <c r="AC573" i="2"/>
  <c r="AC621" i="2"/>
  <c r="AC653" i="2"/>
  <c r="AC717" i="2"/>
  <c r="AC765" i="2"/>
  <c r="AC813" i="2"/>
  <c r="AC861" i="2"/>
  <c r="AD54" i="2"/>
  <c r="AB54" i="2"/>
  <c r="AB62" i="2"/>
  <c r="AD62" i="2"/>
  <c r="AD70" i="2"/>
  <c r="AB70" i="2"/>
  <c r="AB78" i="2"/>
  <c r="AD78" i="2"/>
  <c r="AD86" i="2"/>
  <c r="AB86" i="2"/>
  <c r="AD94" i="2"/>
  <c r="AB94" i="2"/>
  <c r="AD102" i="2"/>
  <c r="AB102" i="2"/>
  <c r="AD110" i="2"/>
  <c r="AB110" i="2"/>
  <c r="AD118" i="2"/>
  <c r="AB118" i="2"/>
  <c r="AB126" i="2"/>
  <c r="AD126" i="2"/>
  <c r="AD134" i="2"/>
  <c r="AB134" i="2"/>
  <c r="AD150" i="2"/>
  <c r="AB150" i="2"/>
  <c r="AD158" i="2"/>
  <c r="AB158" i="2"/>
  <c r="AD166" i="2"/>
  <c r="AB166" i="2"/>
  <c r="AD174" i="2"/>
  <c r="AB174" i="2"/>
  <c r="AD190" i="2"/>
  <c r="AB190" i="2"/>
  <c r="AD198" i="2"/>
  <c r="AB198" i="2"/>
  <c r="AD206" i="2"/>
  <c r="AB206" i="2"/>
  <c r="AB214" i="2"/>
  <c r="AD214" i="2"/>
  <c r="AD222" i="2"/>
  <c r="AB222" i="2"/>
  <c r="AD230" i="2"/>
  <c r="AB230" i="2"/>
  <c r="AD238" i="2"/>
  <c r="AB238" i="2"/>
  <c r="AD246" i="2"/>
  <c r="AB246" i="2"/>
  <c r="AD254" i="2"/>
  <c r="AB254" i="2"/>
  <c r="AD262" i="2"/>
  <c r="AB262" i="2"/>
  <c r="AD270" i="2"/>
  <c r="AB270" i="2"/>
  <c r="AD278" i="2"/>
  <c r="AB278" i="2"/>
  <c r="AD286" i="2"/>
  <c r="AB286" i="2"/>
  <c r="AD294" i="2"/>
  <c r="AB294" i="2"/>
  <c r="AD302" i="2"/>
  <c r="AB302" i="2"/>
  <c r="AD310" i="2"/>
  <c r="AB310" i="2"/>
  <c r="AD318" i="2"/>
  <c r="AB318" i="2"/>
  <c r="AD326" i="2"/>
  <c r="AB326" i="2"/>
  <c r="AD334" i="2"/>
  <c r="AB334" i="2"/>
  <c r="AD342" i="2"/>
  <c r="AB342" i="2"/>
  <c r="AD350" i="2"/>
  <c r="AB350" i="2"/>
  <c r="AD358" i="2"/>
  <c r="AB358" i="2"/>
  <c r="AD366" i="2"/>
  <c r="AB366" i="2"/>
  <c r="AD374" i="2"/>
  <c r="AB374" i="2"/>
  <c r="AD382" i="2"/>
  <c r="AB382" i="2"/>
  <c r="AD390" i="2"/>
  <c r="AB390" i="2"/>
  <c r="AD398" i="2"/>
  <c r="AB398" i="2"/>
  <c r="AD406" i="2"/>
  <c r="AB406" i="2"/>
  <c r="AD414" i="2"/>
  <c r="AB414" i="2"/>
  <c r="AD422" i="2"/>
  <c r="AB422" i="2"/>
  <c r="AD430" i="2"/>
  <c r="AB430" i="2"/>
  <c r="AD438" i="2"/>
  <c r="AB438" i="2"/>
  <c r="AD446" i="2"/>
  <c r="AB446" i="2"/>
  <c r="AD454" i="2"/>
  <c r="AB454" i="2"/>
  <c r="AD462" i="2"/>
  <c r="AB462" i="2"/>
  <c r="AD470" i="2"/>
  <c r="AB470" i="2"/>
  <c r="AD478" i="2"/>
  <c r="AB478" i="2"/>
  <c r="AD486" i="2"/>
  <c r="AB486" i="2"/>
  <c r="AD494" i="2"/>
  <c r="AB494" i="2"/>
  <c r="AD502" i="2"/>
  <c r="AB502" i="2"/>
  <c r="AD510" i="2"/>
  <c r="AB510" i="2"/>
  <c r="AD518" i="2"/>
  <c r="AB518" i="2"/>
  <c r="AD526" i="2"/>
  <c r="AB526" i="2"/>
  <c r="AD534" i="2"/>
  <c r="AB534" i="2"/>
  <c r="AD542" i="2"/>
  <c r="AB542" i="2"/>
  <c r="AD550" i="2"/>
  <c r="AB550" i="2"/>
  <c r="AD558" i="2"/>
  <c r="AB558" i="2"/>
  <c r="AD566" i="2"/>
  <c r="AB566" i="2"/>
  <c r="AD574" i="2"/>
  <c r="AB574" i="2"/>
  <c r="AD582" i="2"/>
  <c r="AB582" i="2"/>
  <c r="AD590" i="2"/>
  <c r="AB590" i="2"/>
  <c r="AD598" i="2"/>
  <c r="AB598" i="2"/>
  <c r="AD606" i="2"/>
  <c r="AB606" i="2"/>
  <c r="AD614" i="2"/>
  <c r="AB614" i="2"/>
  <c r="AD622" i="2"/>
  <c r="AB622" i="2"/>
  <c r="AD630" i="2"/>
  <c r="AB630" i="2"/>
  <c r="AD638" i="2"/>
  <c r="AB638" i="2"/>
  <c r="AD646" i="2"/>
  <c r="AB646" i="2"/>
  <c r="AD654" i="2"/>
  <c r="AB654" i="2"/>
  <c r="AD662" i="2"/>
  <c r="AB662" i="2"/>
  <c r="AD670" i="2"/>
  <c r="AB670" i="2"/>
  <c r="AD678" i="2"/>
  <c r="AB678" i="2"/>
  <c r="AD686" i="2"/>
  <c r="AB686" i="2"/>
  <c r="AD694" i="2"/>
  <c r="AB694" i="2"/>
  <c r="AD702" i="2"/>
  <c r="AB702" i="2"/>
  <c r="AD710" i="2"/>
  <c r="AB710" i="2"/>
  <c r="AD718" i="2"/>
  <c r="AB718" i="2"/>
  <c r="AD726" i="2"/>
  <c r="AB726" i="2"/>
  <c r="AD734" i="2"/>
  <c r="AB734" i="2"/>
  <c r="AD742" i="2"/>
  <c r="AB742" i="2"/>
  <c r="AD750" i="2"/>
  <c r="AB750" i="2"/>
  <c r="AD758" i="2"/>
  <c r="AB758" i="2"/>
  <c r="AD766" i="2"/>
  <c r="AB766" i="2"/>
  <c r="AD774" i="2"/>
  <c r="AB774" i="2"/>
  <c r="AD782" i="2"/>
  <c r="AB782" i="2"/>
  <c r="AD790" i="2"/>
  <c r="AB790" i="2"/>
  <c r="AD798" i="2"/>
  <c r="AB798" i="2"/>
  <c r="AD806" i="2"/>
  <c r="AB806" i="2"/>
  <c r="AD814" i="2"/>
  <c r="AB814" i="2"/>
  <c r="AD822" i="2"/>
  <c r="AB822" i="2"/>
  <c r="AD830" i="2"/>
  <c r="AB830" i="2"/>
  <c r="AD838" i="2"/>
  <c r="AB838" i="2"/>
  <c r="AD846" i="2"/>
  <c r="AB846" i="2"/>
  <c r="AD854" i="2"/>
  <c r="AB854" i="2"/>
  <c r="AD862" i="2"/>
  <c r="AB862" i="2"/>
  <c r="AD870" i="2"/>
  <c r="AB870" i="2"/>
  <c r="AD878" i="2"/>
  <c r="AB878" i="2"/>
  <c r="AD886" i="2"/>
  <c r="AB886" i="2"/>
  <c r="AD894" i="2"/>
  <c r="AB894" i="2"/>
  <c r="AD902" i="2"/>
  <c r="AB902" i="2"/>
  <c r="AD910" i="2"/>
  <c r="AB910" i="2"/>
  <c r="AD918" i="2"/>
  <c r="AB918" i="2"/>
  <c r="AD926" i="2"/>
  <c r="AB926" i="2"/>
  <c r="AD934" i="2"/>
  <c r="AB934" i="2"/>
  <c r="AD942" i="2"/>
  <c r="AB942" i="2"/>
  <c r="AD950" i="2"/>
  <c r="AB950" i="2"/>
  <c r="AD958" i="2"/>
  <c r="AB958" i="2"/>
  <c r="AD966" i="2"/>
  <c r="AB966" i="2"/>
  <c r="AD974" i="2"/>
  <c r="AB974" i="2"/>
  <c r="AD982" i="2"/>
  <c r="AB982" i="2"/>
  <c r="AD990" i="2"/>
  <c r="AB990" i="2"/>
  <c r="AD998" i="2"/>
  <c r="AB998" i="2"/>
  <c r="AB55" i="2"/>
  <c r="AB74" i="2"/>
  <c r="AB89" i="2"/>
  <c r="AB107" i="2"/>
  <c r="AB124" i="2"/>
  <c r="AB140" i="2"/>
  <c r="AB159" i="2"/>
  <c r="AB173" i="2"/>
  <c r="AB193" i="2"/>
  <c r="AB210" i="2"/>
  <c r="AB226" i="2"/>
  <c r="AB244" i="2"/>
  <c r="AB259" i="2"/>
  <c r="AB277" i="2"/>
  <c r="AB295" i="2"/>
  <c r="AB311" i="2"/>
  <c r="AB330" i="2"/>
  <c r="AB345" i="2"/>
  <c r="AB363" i="2"/>
  <c r="AB380" i="2"/>
  <c r="AB405" i="2"/>
  <c r="AB429" i="2"/>
  <c r="AB460" i="2"/>
  <c r="AB491" i="2"/>
  <c r="AB515" i="2"/>
  <c r="AB549" i="2"/>
  <c r="AB596" i="2"/>
  <c r="AB633" i="2"/>
  <c r="AB677" i="2"/>
  <c r="AB724" i="2"/>
  <c r="AB761" i="2"/>
  <c r="AB805" i="2"/>
  <c r="AB852" i="2"/>
  <c r="AB889" i="2"/>
  <c r="AB933" i="2"/>
  <c r="AB986" i="2"/>
  <c r="AD46" i="2"/>
  <c r="AD455" i="2"/>
  <c r="AD658" i="2"/>
  <c r="AD866" i="2"/>
  <c r="AL4" i="2"/>
  <c r="S1002" i="5" l="1"/>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S323" i="5"/>
  <c r="S322" i="5"/>
  <c r="S321" i="5"/>
  <c r="S320" i="5"/>
  <c r="S319" i="5"/>
  <c r="S318" i="5"/>
  <c r="S317" i="5"/>
  <c r="S316" i="5"/>
  <c r="S315" i="5"/>
  <c r="S314" i="5"/>
  <c r="S313" i="5"/>
  <c r="S312" i="5"/>
  <c r="S311" i="5"/>
  <c r="S310" i="5"/>
  <c r="S309" i="5"/>
  <c r="S308" i="5"/>
  <c r="S307" i="5"/>
  <c r="S306" i="5"/>
  <c r="S305" i="5"/>
  <c r="S304" i="5"/>
  <c r="S303" i="5"/>
  <c r="S302" i="5"/>
  <c r="S301" i="5"/>
  <c r="S300" i="5"/>
  <c r="S299" i="5"/>
  <c r="S298" i="5"/>
  <c r="S297" i="5"/>
  <c r="S296" i="5"/>
  <c r="S295" i="5"/>
  <c r="S294" i="5"/>
  <c r="S293" i="5"/>
  <c r="S292" i="5"/>
  <c r="S291" i="5"/>
  <c r="S290" i="5"/>
  <c r="S289" i="5"/>
  <c r="S288" i="5"/>
  <c r="S287" i="5"/>
  <c r="S286" i="5"/>
  <c r="S285" i="5"/>
  <c r="S284" i="5"/>
  <c r="S283" i="5"/>
  <c r="S282" i="5"/>
  <c r="S281" i="5"/>
  <c r="S280" i="5"/>
  <c r="S279" i="5"/>
  <c r="S278" i="5"/>
  <c r="S277" i="5"/>
  <c r="S276" i="5"/>
  <c r="S275" i="5"/>
  <c r="S274" i="5"/>
  <c r="S273" i="5"/>
  <c r="S272" i="5"/>
  <c r="S271" i="5"/>
  <c r="S270" i="5"/>
  <c r="S269" i="5"/>
  <c r="S268" i="5"/>
  <c r="S267" i="5"/>
  <c r="S266" i="5"/>
  <c r="S265" i="5"/>
  <c r="S264" i="5"/>
  <c r="S263" i="5"/>
  <c r="S262" i="5"/>
  <c r="S261" i="5"/>
  <c r="S260" i="5"/>
  <c r="S259" i="5"/>
  <c r="S258" i="5"/>
  <c r="S257" i="5"/>
  <c r="S256" i="5"/>
  <c r="S255" i="5"/>
  <c r="S254" i="5"/>
  <c r="S253" i="5"/>
  <c r="S252" i="5"/>
  <c r="S251" i="5"/>
  <c r="S250" i="5"/>
  <c r="S249" i="5"/>
  <c r="S248" i="5"/>
  <c r="S247" i="5"/>
  <c r="S246" i="5"/>
  <c r="S245" i="5"/>
  <c r="S244" i="5"/>
  <c r="S243" i="5"/>
  <c r="S242" i="5"/>
  <c r="S241" i="5"/>
  <c r="S240" i="5"/>
  <c r="S239" i="5"/>
  <c r="S238" i="5"/>
  <c r="S237" i="5"/>
  <c r="S236" i="5"/>
  <c r="S235" i="5"/>
  <c r="S234" i="5"/>
  <c r="S233" i="5"/>
  <c r="S232" i="5"/>
  <c r="S231" i="5"/>
  <c r="S230" i="5"/>
  <c r="S229" i="5"/>
  <c r="S228" i="5"/>
  <c r="S227" i="5"/>
  <c r="S226" i="5"/>
  <c r="S225" i="5"/>
  <c r="S224" i="5"/>
  <c r="S223" i="5"/>
  <c r="S222" i="5"/>
  <c r="S221" i="5"/>
  <c r="S220" i="5"/>
  <c r="S219" i="5"/>
  <c r="S218" i="5"/>
  <c r="S217" i="5"/>
  <c r="S216" i="5"/>
  <c r="S215" i="5"/>
  <c r="S214" i="5"/>
  <c r="S213" i="5"/>
  <c r="S212" i="5"/>
  <c r="S211" i="5"/>
  <c r="S210" i="5"/>
  <c r="S209" i="5"/>
  <c r="S208" i="5"/>
  <c r="S207" i="5"/>
  <c r="S206" i="5"/>
  <c r="S205" i="5"/>
  <c r="S204" i="5"/>
  <c r="S203" i="5"/>
  <c r="S202" i="5"/>
  <c r="S201" i="5"/>
  <c r="S200" i="5"/>
  <c r="S199" i="5"/>
  <c r="S198" i="5"/>
  <c r="S197" i="5"/>
  <c r="S196" i="5"/>
  <c r="S195" i="5"/>
  <c r="S194" i="5"/>
  <c r="S193" i="5"/>
  <c r="S192" i="5"/>
  <c r="S191" i="5"/>
  <c r="S190" i="5"/>
  <c r="S189" i="5"/>
  <c r="S188" i="5"/>
  <c r="S187" i="5"/>
  <c r="S186" i="5"/>
  <c r="S185" i="5"/>
  <c r="S184" i="5"/>
  <c r="S183" i="5"/>
  <c r="S182" i="5"/>
  <c r="S181" i="5"/>
  <c r="S180" i="5"/>
  <c r="S179" i="5"/>
  <c r="S178" i="5"/>
  <c r="S177" i="5"/>
  <c r="S176" i="5"/>
  <c r="S175" i="5"/>
  <c r="S174" i="5"/>
  <c r="S173" i="5"/>
  <c r="S172" i="5"/>
  <c r="S171" i="5"/>
  <c r="S170" i="5"/>
  <c r="S169" i="5"/>
  <c r="S168" i="5"/>
  <c r="S167" i="5"/>
  <c r="S166" i="5"/>
  <c r="S165" i="5"/>
  <c r="S164" i="5"/>
  <c r="S163" i="5"/>
  <c r="S162" i="5"/>
  <c r="S161" i="5"/>
  <c r="S160" i="5"/>
  <c r="S159" i="5"/>
  <c r="S158" i="5"/>
  <c r="S157" i="5"/>
  <c r="S156" i="5"/>
  <c r="S155" i="5"/>
  <c r="S154" i="5"/>
  <c r="S153" i="5"/>
  <c r="S152" i="5"/>
  <c r="S151" i="5"/>
  <c r="S150" i="5"/>
  <c r="S149" i="5"/>
  <c r="S148" i="5"/>
  <c r="S147" i="5"/>
  <c r="S146" i="5"/>
  <c r="S145" i="5"/>
  <c r="S144" i="5"/>
  <c r="S143" i="5"/>
  <c r="S142" i="5"/>
  <c r="S141" i="5"/>
  <c r="S140" i="5"/>
  <c r="S139" i="5"/>
  <c r="S138" i="5"/>
  <c r="S137" i="5"/>
  <c r="S136" i="5"/>
  <c r="S135" i="5"/>
  <c r="S134" i="5"/>
  <c r="S133" i="5"/>
  <c r="S132" i="5"/>
  <c r="S131" i="5"/>
  <c r="S130" i="5"/>
  <c r="S129" i="5"/>
  <c r="S128" i="5"/>
  <c r="S127" i="5"/>
  <c r="S126" i="5"/>
  <c r="S125" i="5"/>
  <c r="S124" i="5"/>
  <c r="S123" i="5"/>
  <c r="S122" i="5"/>
  <c r="S121" i="5"/>
  <c r="S120" i="5"/>
  <c r="S119" i="5"/>
  <c r="S118" i="5"/>
  <c r="S117" i="5"/>
  <c r="S116" i="5"/>
  <c r="S115" i="5"/>
  <c r="S114" i="5"/>
  <c r="S113" i="5"/>
  <c r="S112" i="5"/>
  <c r="S111"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U18" i="5" a="1"/>
  <c r="U18" i="5" s="1"/>
  <c r="U9" i="5" l="1" a="1"/>
  <c r="U9" i="5" s="1"/>
  <c r="U4" i="5" a="1"/>
  <c r="U4" i="5" s="1"/>
  <c r="W33" i="6" l="1"/>
  <c r="Y33" i="6"/>
  <c r="Y32" i="6"/>
  <c r="X33" i="6"/>
  <c r="W32" i="6"/>
  <c r="X32" i="6"/>
  <c r="X22" i="6"/>
  <c r="X28" i="6"/>
  <c r="X27" i="6"/>
  <c r="X26" i="6"/>
  <c r="X25" i="6"/>
  <c r="X24" i="6"/>
  <c r="X23" i="6"/>
  <c r="Y21" i="6" l="1"/>
  <c r="X21" i="6"/>
  <c r="X18" i="6"/>
  <c r="Y18" i="6"/>
  <c r="X17" i="6"/>
  <c r="Y17" i="6"/>
  <c r="X14" i="6"/>
  <c r="X11" i="6"/>
  <c r="Q36" i="4"/>
  <c r="AG35" i="2"/>
  <c r="AH35" i="2" s="1"/>
  <c r="AG34" i="2"/>
  <c r="AH34" i="2" s="1"/>
  <c r="AG33" i="2"/>
  <c r="AH33" i="2" s="1"/>
  <c r="AG32" i="2"/>
  <c r="AH32" i="2" s="1"/>
  <c r="AG31" i="2"/>
  <c r="AH31" i="2" s="1"/>
  <c r="AG30" i="2"/>
  <c r="AH30" i="2" s="1"/>
  <c r="AG29" i="2"/>
  <c r="AH29" i="2" s="1"/>
  <c r="AG28" i="2"/>
  <c r="AH28" i="2" s="1"/>
  <c r="AG27" i="2"/>
  <c r="AH27" i="2" s="1"/>
  <c r="AG26" i="2"/>
  <c r="AH26" i="2" s="1"/>
  <c r="AG25" i="2"/>
  <c r="AH25" i="2" s="1"/>
  <c r="AG24" i="2"/>
  <c r="AH24" i="2" s="1"/>
  <c r="AG23" i="2"/>
  <c r="AH23" i="2" s="1"/>
  <c r="AG22" i="2"/>
  <c r="AH22" i="2" s="1"/>
  <c r="AI35" i="2"/>
  <c r="Y29" i="2"/>
  <c r="Y28" i="2"/>
  <c r="Y27" i="2"/>
  <c r="Y26" i="2"/>
  <c r="Y25" i="2"/>
  <c r="Y24" i="2"/>
  <c r="Y23" i="2"/>
  <c r="Y22" i="2"/>
  <c r="Y21" i="2"/>
  <c r="Y20" i="2"/>
  <c r="Y19" i="2"/>
  <c r="Y18" i="2"/>
  <c r="Y17" i="2"/>
  <c r="Y16" i="2"/>
  <c r="Y15" i="2"/>
  <c r="Y14" i="2"/>
  <c r="AA25" i="2"/>
  <c r="AF25" i="2" s="1"/>
  <c r="Z39" i="2"/>
  <c r="Z38" i="2"/>
  <c r="Z37" i="2"/>
  <c r="X29" i="2"/>
  <c r="X28" i="2"/>
  <c r="X27" i="2"/>
  <c r="X26" i="2"/>
  <c r="X25" i="2"/>
  <c r="X24" i="2"/>
  <c r="X23" i="2"/>
  <c r="X22" i="2"/>
  <c r="X21" i="2"/>
  <c r="X20" i="2"/>
  <c r="C92" i="6"/>
  <c r="C83" i="6"/>
  <c r="C91" i="6"/>
  <c r="C90" i="6"/>
  <c r="C89" i="6"/>
  <c r="C88" i="6"/>
  <c r="C87" i="6"/>
  <c r="C86" i="6"/>
  <c r="C85" i="6"/>
  <c r="C84" i="6"/>
  <c r="D80" i="6"/>
  <c r="AI34" i="2"/>
  <c r="AI33" i="2"/>
  <c r="AA24" i="2"/>
  <c r="AF24" i="2" s="1"/>
  <c r="R40" i="4"/>
  <c r="V29" i="4"/>
  <c r="T29" i="4"/>
  <c r="S29" i="4"/>
  <c r="X30" i="4"/>
  <c r="U30" i="4"/>
  <c r="S30" i="4"/>
  <c r="AM21" i="2"/>
  <c r="AM25" i="2"/>
  <c r="AM24" i="2"/>
  <c r="AM23" i="2"/>
  <c r="AM22" i="2"/>
  <c r="AT21" i="2"/>
  <c r="AP24" i="2"/>
  <c r="AT19" i="2"/>
  <c r="X9" i="6"/>
  <c r="V64" i="6"/>
  <c r="R64" i="6"/>
  <c r="Q64" i="6"/>
  <c r="P64" i="6"/>
  <c r="O64" i="6"/>
  <c r="N64" i="6"/>
  <c r="M64" i="6"/>
  <c r="L64" i="6"/>
  <c r="K64" i="6"/>
  <c r="J64" i="6"/>
  <c r="I64" i="6"/>
  <c r="H64" i="6"/>
  <c r="G64" i="6"/>
  <c r="F64" i="6"/>
  <c r="E64" i="6"/>
  <c r="D64" i="6"/>
  <c r="C64" i="6"/>
  <c r="L4" i="6"/>
  <c r="M4" i="6" s="1"/>
  <c r="L5" i="6"/>
  <c r="M5" i="6" s="1"/>
  <c r="L6" i="6"/>
  <c r="M6" i="6" s="1"/>
  <c r="L7" i="6"/>
  <c r="M7" i="6" s="1"/>
  <c r="L8" i="6"/>
  <c r="M8" i="6" s="1"/>
  <c r="L9" i="6"/>
  <c r="M9" i="6" s="1"/>
  <c r="L10" i="6"/>
  <c r="M10" i="6" s="1"/>
  <c r="L11" i="6"/>
  <c r="M11" i="6" s="1"/>
  <c r="L12" i="6"/>
  <c r="M12" i="6" s="1"/>
  <c r="L13" i="6"/>
  <c r="M13" i="6" s="1"/>
  <c r="L14" i="6"/>
  <c r="M14" i="6" s="1"/>
  <c r="L15" i="6"/>
  <c r="M15" i="6" s="1"/>
  <c r="L16" i="6"/>
  <c r="M16" i="6" s="1"/>
  <c r="L17" i="6"/>
  <c r="M17" i="6" s="1"/>
  <c r="L18" i="6"/>
  <c r="M18" i="6" s="1"/>
  <c r="L19" i="6"/>
  <c r="M19" i="6" s="1"/>
  <c r="L3" i="6"/>
  <c r="M3" i="6" s="1"/>
  <c r="X5" i="6"/>
  <c r="AD38" i="2" l="1"/>
  <c r="AB38" i="2"/>
  <c r="AC38" i="2"/>
  <c r="AD39" i="2"/>
  <c r="AB39" i="2"/>
  <c r="AC39" i="2"/>
  <c r="AD37" i="2"/>
  <c r="AB37" i="2"/>
  <c r="AC37" i="2"/>
  <c r="AI32" i="2"/>
  <c r="AI31" i="2"/>
  <c r="AI30" i="2"/>
  <c r="AI29" i="2"/>
  <c r="AI28" i="2"/>
  <c r="AI27" i="2"/>
  <c r="AI26" i="2"/>
  <c r="AI25" i="2"/>
  <c r="AI24" i="2"/>
  <c r="AI23" i="2"/>
  <c r="AI22" i="2"/>
  <c r="AI21" i="2"/>
  <c r="AI20" i="2"/>
  <c r="AI19" i="2"/>
  <c r="AI18" i="2"/>
  <c r="AI17" i="2"/>
  <c r="AI16" i="2"/>
  <c r="AI15" i="2"/>
  <c r="AI14" i="2"/>
  <c r="AI13" i="2"/>
  <c r="AI12" i="2"/>
  <c r="AI11" i="2"/>
  <c r="AI10" i="2"/>
  <c r="AI9" i="2"/>
  <c r="AI8" i="2"/>
  <c r="AI7" i="2"/>
  <c r="AI6" i="2"/>
  <c r="AI5" i="2"/>
  <c r="AI4" i="2"/>
  <c r="AH18" i="2"/>
  <c r="AG21" i="2"/>
  <c r="AH21" i="2" s="1"/>
  <c r="AG20" i="2"/>
  <c r="AH20" i="2" s="1"/>
  <c r="AG19" i="2"/>
  <c r="AH19" i="2" s="1"/>
  <c r="AG18" i="2"/>
  <c r="AG17" i="2"/>
  <c r="AH17" i="2" s="1"/>
  <c r="AG16" i="2"/>
  <c r="AH16" i="2" s="1"/>
  <c r="AG15" i="2"/>
  <c r="AH15" i="2" s="1"/>
  <c r="AG14" i="2"/>
  <c r="AH14" i="2" s="1"/>
  <c r="AG13" i="2"/>
  <c r="AH13" i="2" s="1"/>
  <c r="AG12" i="2"/>
  <c r="AH12" i="2" s="1"/>
  <c r="AG11" i="2"/>
  <c r="AH11" i="2" s="1"/>
  <c r="AG10" i="2"/>
  <c r="AH10" i="2" s="1"/>
  <c r="AG9" i="2"/>
  <c r="AH9" i="2" s="1"/>
  <c r="AG8" i="2"/>
  <c r="AH8" i="2" s="1"/>
  <c r="AG7" i="2"/>
  <c r="AH7" i="2" s="1"/>
  <c r="AG6" i="2"/>
  <c r="AH6" i="2" s="1"/>
  <c r="AG5" i="2"/>
  <c r="AH5" i="2" s="1"/>
  <c r="AG4" i="2"/>
  <c r="AH4" i="2" s="1"/>
  <c r="AE21" i="2"/>
  <c r="AE20" i="2"/>
  <c r="AE19" i="2"/>
  <c r="AE18" i="2"/>
  <c r="AE17" i="2"/>
  <c r="AE16" i="2"/>
  <c r="AE15" i="2"/>
  <c r="AE14" i="2"/>
  <c r="AE13" i="2"/>
  <c r="AE12" i="2"/>
  <c r="AE11" i="2"/>
  <c r="AE10" i="2"/>
  <c r="AE9" i="2"/>
  <c r="AE8" i="2"/>
  <c r="AE7" i="2"/>
  <c r="AE6" i="2"/>
  <c r="AE5" i="2"/>
  <c r="AE4" i="2"/>
  <c r="AM12" i="2"/>
  <c r="AP13" i="2"/>
  <c r="AO13" i="2"/>
  <c r="AR21" i="2"/>
  <c r="AR19" i="2"/>
  <c r="Z36" i="2" l="1"/>
  <c r="Z35" i="2"/>
  <c r="Y13" i="2"/>
  <c r="Y12" i="2"/>
  <c r="Y11" i="2"/>
  <c r="Y10" i="2"/>
  <c r="Y9" i="2"/>
  <c r="Z34" i="2"/>
  <c r="Z33" i="2"/>
  <c r="AD33" i="2" l="1"/>
  <c r="AB33" i="2"/>
  <c r="AC33" i="2"/>
  <c r="AD34" i="2"/>
  <c r="AB34" i="2"/>
  <c r="AC34" i="2"/>
  <c r="AD36" i="2"/>
  <c r="AB36" i="2"/>
  <c r="AC36" i="2"/>
  <c r="AD35" i="2"/>
  <c r="AB35" i="2"/>
  <c r="AC35" i="2"/>
  <c r="V14" i="4"/>
  <c r="V13" i="4"/>
  <c r="V12" i="4"/>
  <c r="V11" i="4"/>
  <c r="V10" i="4"/>
  <c r="Y8" i="2"/>
  <c r="Z32" i="2"/>
  <c r="Z31" i="2"/>
  <c r="Z30" i="2"/>
  <c r="Z29" i="2"/>
  <c r="Z28" i="2"/>
  <c r="Z27" i="2"/>
  <c r="Z26" i="2"/>
  <c r="Z25" i="2"/>
  <c r="Z24" i="2"/>
  <c r="Y7" i="2"/>
  <c r="Y6" i="2"/>
  <c r="Y5" i="2"/>
  <c r="Z17" i="2"/>
  <c r="Z16" i="2"/>
  <c r="Z23" i="2"/>
  <c r="Z22" i="2"/>
  <c r="Z21" i="2"/>
  <c r="Z20" i="2"/>
  <c r="Z19" i="2"/>
  <c r="AA23" i="2"/>
  <c r="AF23" i="2" s="1"/>
  <c r="AA22" i="2"/>
  <c r="AF22" i="2" s="1"/>
  <c r="AA21" i="2"/>
  <c r="AF21" i="2" s="1"/>
  <c r="AA20" i="2"/>
  <c r="AF20" i="2" s="1"/>
  <c r="AA19" i="2"/>
  <c r="AF19" i="2" s="1"/>
  <c r="AA18" i="2"/>
  <c r="AF18" i="2" s="1"/>
  <c r="AA17" i="2"/>
  <c r="AF17" i="2" s="1"/>
  <c r="AA16" i="2"/>
  <c r="AF16" i="2" s="1"/>
  <c r="AA15" i="2"/>
  <c r="AA14" i="2"/>
  <c r="AF14" i="2" s="1"/>
  <c r="AA13" i="2"/>
  <c r="AF13" i="2" s="1"/>
  <c r="AA12" i="2"/>
  <c r="AF12" i="2" s="1"/>
  <c r="L25" i="4"/>
  <c r="X19" i="2"/>
  <c r="Z13" i="2"/>
  <c r="AD13" i="2" s="1"/>
  <c r="Z12" i="2"/>
  <c r="AD12" i="2" s="1"/>
  <c r="Z11" i="2"/>
  <c r="AD11" i="2" s="1"/>
  <c r="Z10" i="2"/>
  <c r="AD10" i="2" s="1"/>
  <c r="Z9" i="2"/>
  <c r="AD9" i="2" s="1"/>
  <c r="Z8" i="2"/>
  <c r="AD8" i="2" s="1"/>
  <c r="Z7" i="2"/>
  <c r="AD7" i="2" s="1"/>
  <c r="Y4" i="2"/>
  <c r="AA11" i="2"/>
  <c r="AF11" i="2" s="1"/>
  <c r="AA10" i="2"/>
  <c r="AF10" i="2" s="1"/>
  <c r="AA9" i="2"/>
  <c r="AF9" i="2" s="1"/>
  <c r="Z18" i="2"/>
  <c r="Z15" i="2"/>
  <c r="Z14" i="2"/>
  <c r="Z6" i="2"/>
  <c r="AD6" i="2" s="1"/>
  <c r="Z5" i="2"/>
  <c r="AD5" i="2" s="1"/>
  <c r="Z4" i="2"/>
  <c r="AD4" i="2" s="1"/>
  <c r="AA8" i="2"/>
  <c r="AF8" i="2" s="1"/>
  <c r="AA7" i="2"/>
  <c r="AF7" i="2" s="1"/>
  <c r="AA6" i="2"/>
  <c r="AF6" i="2" s="1"/>
  <c r="AA5" i="2"/>
  <c r="AF5" i="2" s="1"/>
  <c r="AA4" i="2"/>
  <c r="AF4" i="2" s="1"/>
  <c r="R34" i="4"/>
  <c r="R33" i="4"/>
  <c r="R32" i="4"/>
  <c r="W28" i="4"/>
  <c r="U28" i="4"/>
  <c r="Q30" i="4"/>
  <c r="N8" i="4" a="1"/>
  <c r="N8" i="4" s="1"/>
  <c r="M6" i="4"/>
  <c r="M5" i="4"/>
  <c r="M4" i="4"/>
  <c r="M3" i="4"/>
  <c r="AN19" i="2"/>
  <c r="U14" i="4"/>
  <c r="U13" i="4"/>
  <c r="U12" i="4"/>
  <c r="U11" i="4"/>
  <c r="U10" i="4"/>
  <c r="T14" i="4"/>
  <c r="T13" i="4"/>
  <c r="T12" i="4"/>
  <c r="T11" i="4"/>
  <c r="T10" i="4"/>
  <c r="Q38" i="4"/>
  <c r="Q37" i="4"/>
  <c r="P34" i="4"/>
  <c r="P33" i="4"/>
  <c r="P32" i="4"/>
  <c r="S28" i="4"/>
  <c r="P30" i="4"/>
  <c r="O30" i="4"/>
  <c r="Q28" i="4"/>
  <c r="P29" i="4"/>
  <c r="P28" i="4"/>
  <c r="Q29" i="4" s="1"/>
  <c r="S24" i="4"/>
  <c r="R24" i="4"/>
  <c r="S23" i="4"/>
  <c r="S22" i="4"/>
  <c r="R23" i="4"/>
  <c r="R22" i="4"/>
  <c r="Q24" i="4"/>
  <c r="Q23" i="4"/>
  <c r="Q22" i="4"/>
  <c r="S21" i="4"/>
  <c r="R21" i="4"/>
  <c r="Q21" i="4"/>
  <c r="U21" i="4" s="1"/>
  <c r="AL31" i="2" a="1"/>
  <c r="AL31" i="2" s="1"/>
  <c r="AC7" i="2" l="1"/>
  <c r="AC13" i="2"/>
  <c r="AD31" i="2"/>
  <c r="AB31" i="2"/>
  <c r="AC31" i="2"/>
  <c r="AD22" i="2"/>
  <c r="AB22" i="2"/>
  <c r="AC22" i="2"/>
  <c r="AD25" i="2"/>
  <c r="AB25" i="2"/>
  <c r="AC25" i="2"/>
  <c r="AD30" i="2"/>
  <c r="AB30" i="2"/>
  <c r="AC30" i="2"/>
  <c r="AD20" i="2"/>
  <c r="AB20" i="2"/>
  <c r="AC20" i="2"/>
  <c r="AD24" i="2"/>
  <c r="AB24" i="2"/>
  <c r="AC24" i="2"/>
  <c r="AD14" i="2"/>
  <c r="AC14" i="2"/>
  <c r="AD23" i="2"/>
  <c r="AB23" i="2"/>
  <c r="AC23" i="2"/>
  <c r="AD26" i="2"/>
  <c r="AB26" i="2"/>
  <c r="AC26" i="2"/>
  <c r="AC12" i="2"/>
  <c r="AC11" i="2"/>
  <c r="AD21" i="2"/>
  <c r="AB21" i="2"/>
  <c r="AC21" i="2"/>
  <c r="AD32" i="2"/>
  <c r="AB32" i="2"/>
  <c r="AC32" i="2"/>
  <c r="AD15" i="2"/>
  <c r="AC15" i="2"/>
  <c r="AD16" i="2"/>
  <c r="AC16" i="2"/>
  <c r="AD27" i="2"/>
  <c r="AB27" i="2"/>
  <c r="AC27" i="2"/>
  <c r="AD18" i="2"/>
  <c r="AC18" i="2"/>
  <c r="AD17" i="2"/>
  <c r="AC17" i="2"/>
  <c r="AD28" i="2"/>
  <c r="AB28" i="2"/>
  <c r="AC28" i="2"/>
  <c r="AD19" i="2"/>
  <c r="AB19" i="2"/>
  <c r="AC19" i="2"/>
  <c r="AD29" i="2"/>
  <c r="AB29" i="2"/>
  <c r="AC29" i="2"/>
  <c r="AB15" i="2"/>
  <c r="AF15" i="2"/>
  <c r="AC8" i="2"/>
  <c r="AB17" i="2"/>
  <c r="AB12" i="2"/>
  <c r="AB18" i="2"/>
  <c r="AC6" i="2"/>
  <c r="AB13" i="2"/>
  <c r="AC5" i="2"/>
  <c r="AC10" i="2"/>
  <c r="AB14" i="2"/>
  <c r="AC9" i="2"/>
  <c r="AB16" i="2"/>
  <c r="AB11" i="2"/>
  <c r="AC4" i="2"/>
  <c r="AB7" i="2"/>
  <c r="AB6" i="2"/>
  <c r="AB9" i="2"/>
  <c r="AB5" i="2"/>
  <c r="AB4" i="2"/>
  <c r="AB10" i="2"/>
  <c r="AB8" i="2"/>
  <c r="X5" i="2"/>
  <c r="AP21" i="2"/>
  <c r="AP19" i="2"/>
  <c r="AL21" i="2"/>
  <c r="AN21" i="2" s="1"/>
  <c r="AN20" i="2"/>
  <c r="AM19" i="2"/>
  <c r="AM20" i="2"/>
  <c r="AO8" i="2"/>
  <c r="AN8" i="2"/>
  <c r="AL15" i="2"/>
  <c r="AP12" i="2"/>
  <c r="AO12" i="2"/>
  <c r="AN12" i="2"/>
  <c r="AM13" i="2"/>
  <c r="AL13" i="2"/>
  <c r="AL12" i="2"/>
  <c r="R14" i="4"/>
  <c r="R13" i="4"/>
  <c r="R12" i="4"/>
  <c r="R11" i="4"/>
  <c r="R10" i="4"/>
  <c r="S14" i="4"/>
  <c r="S13" i="4"/>
  <c r="S12" i="4"/>
  <c r="S11" i="4"/>
  <c r="S10" i="4"/>
  <c r="Q14" i="4"/>
  <c r="Q13" i="4"/>
  <c r="Q12" i="4"/>
  <c r="Q11" i="4"/>
  <c r="Q10" i="4"/>
  <c r="X18" i="2"/>
  <c r="X17" i="2"/>
  <c r="X16" i="2"/>
  <c r="X15" i="2"/>
  <c r="X14" i="2"/>
  <c r="X13" i="2"/>
  <c r="X12" i="2"/>
  <c r="X11" i="2"/>
  <c r="X10" i="2"/>
  <c r="X9" i="2"/>
  <c r="X8" i="2"/>
  <c r="X7" i="2"/>
  <c r="X6" i="2"/>
  <c r="X4" i="2"/>
  <c r="W8" i="2"/>
  <c r="W11" i="2"/>
  <c r="W7"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4" i="2"/>
  <c r="W933" i="2"/>
  <c r="W932" i="2"/>
  <c r="W931" i="2"/>
  <c r="W930" i="2"/>
  <c r="W929" i="2"/>
  <c r="W928" i="2"/>
  <c r="W927" i="2"/>
  <c r="W926" i="2"/>
  <c r="W925" i="2"/>
  <c r="W924" i="2"/>
  <c r="W923" i="2"/>
  <c r="W922" i="2"/>
  <c r="W921" i="2"/>
  <c r="W920" i="2"/>
  <c r="W919" i="2"/>
  <c r="W918" i="2"/>
  <c r="W917" i="2"/>
  <c r="W916" i="2"/>
  <c r="W915" i="2"/>
  <c r="W914" i="2"/>
  <c r="W913" i="2"/>
  <c r="W912" i="2"/>
  <c r="W911"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1"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W36" i="2"/>
  <c r="W35" i="2"/>
  <c r="W34" i="2"/>
  <c r="W33" i="2"/>
  <c r="W32" i="2"/>
  <c r="W31" i="2"/>
  <c r="W30" i="2"/>
  <c r="W29" i="2"/>
  <c r="W28" i="2"/>
  <c r="W27" i="2"/>
  <c r="W26" i="2"/>
  <c r="W25" i="2"/>
  <c r="W24" i="2"/>
  <c r="W23" i="2"/>
  <c r="W22" i="2"/>
  <c r="W21" i="2"/>
  <c r="W20" i="2"/>
  <c r="W19" i="2"/>
  <c r="W18" i="2"/>
  <c r="W17" i="2"/>
  <c r="W16" i="2"/>
  <c r="W15" i="2"/>
  <c r="W14" i="2"/>
  <c r="W13" i="2"/>
  <c r="W12" i="2"/>
  <c r="W10" i="2"/>
  <c r="W9" i="2"/>
  <c r="W6" i="2"/>
  <c r="W5" i="2"/>
  <c r="W4" i="2"/>
  <c r="V1003" i="2"/>
  <c r="V1002" i="2"/>
  <c r="V1001" i="2"/>
  <c r="V1000" i="2"/>
  <c r="V999" i="2"/>
  <c r="V998" i="2"/>
  <c r="V997" i="2"/>
  <c r="V996" i="2"/>
  <c r="V995" i="2"/>
  <c r="V994" i="2"/>
  <c r="V993" i="2"/>
  <c r="V992" i="2"/>
  <c r="V991" i="2"/>
  <c r="V990" i="2"/>
  <c r="V989" i="2"/>
  <c r="V988" i="2"/>
  <c r="V987" i="2"/>
  <c r="V986" i="2"/>
  <c r="V985" i="2"/>
  <c r="V984" i="2"/>
  <c r="V983" i="2"/>
  <c r="V982" i="2"/>
  <c r="V981" i="2"/>
  <c r="V980" i="2"/>
  <c r="V979" i="2"/>
  <c r="V978" i="2"/>
  <c r="V977" i="2"/>
  <c r="V976" i="2"/>
  <c r="V975" i="2"/>
  <c r="V974" i="2"/>
  <c r="V973" i="2"/>
  <c r="V972" i="2"/>
  <c r="V971" i="2"/>
  <c r="V970" i="2"/>
  <c r="V969" i="2"/>
  <c r="V968" i="2"/>
  <c r="V967" i="2"/>
  <c r="V966" i="2"/>
  <c r="V965" i="2"/>
  <c r="V964" i="2"/>
  <c r="V963" i="2"/>
  <c r="V962" i="2"/>
  <c r="V961" i="2"/>
  <c r="V960" i="2"/>
  <c r="V959" i="2"/>
  <c r="V958" i="2"/>
  <c r="V957" i="2"/>
  <c r="V956" i="2"/>
  <c r="V955" i="2"/>
  <c r="V954" i="2"/>
  <c r="V953" i="2"/>
  <c r="V952" i="2"/>
  <c r="V951" i="2"/>
  <c r="V950" i="2"/>
  <c r="V949" i="2"/>
  <c r="V948" i="2"/>
  <c r="V947" i="2"/>
  <c r="V946" i="2"/>
  <c r="V945" i="2"/>
  <c r="V944" i="2"/>
  <c r="V943" i="2"/>
  <c r="V942" i="2"/>
  <c r="V941" i="2"/>
  <c r="V940" i="2"/>
  <c r="V939" i="2"/>
  <c r="V938" i="2"/>
  <c r="V937" i="2"/>
  <c r="V936" i="2"/>
  <c r="V935" i="2"/>
  <c r="V934" i="2"/>
  <c r="V933" i="2"/>
  <c r="V932" i="2"/>
  <c r="V931" i="2"/>
  <c r="V930" i="2"/>
  <c r="V929" i="2"/>
  <c r="V928" i="2"/>
  <c r="V927" i="2"/>
  <c r="V926" i="2"/>
  <c r="V925" i="2"/>
  <c r="V924" i="2"/>
  <c r="V923" i="2"/>
  <c r="V922" i="2"/>
  <c r="V921" i="2"/>
  <c r="V920" i="2"/>
  <c r="V919" i="2"/>
  <c r="V918" i="2"/>
  <c r="V917" i="2"/>
  <c r="V916" i="2"/>
  <c r="V915" i="2"/>
  <c r="V914" i="2"/>
  <c r="V913" i="2"/>
  <c r="V912" i="2"/>
  <c r="V911" i="2"/>
  <c r="V910" i="2"/>
  <c r="V909" i="2"/>
  <c r="V908" i="2"/>
  <c r="V907" i="2"/>
  <c r="V906" i="2"/>
  <c r="V905" i="2"/>
  <c r="V904" i="2"/>
  <c r="V903" i="2"/>
  <c r="V902" i="2"/>
  <c r="V901" i="2"/>
  <c r="V900" i="2"/>
  <c r="V899" i="2"/>
  <c r="V898" i="2"/>
  <c r="V897" i="2"/>
  <c r="V896" i="2"/>
  <c r="V895" i="2"/>
  <c r="V894" i="2"/>
  <c r="V893" i="2"/>
  <c r="V892" i="2"/>
  <c r="V891" i="2"/>
  <c r="V890" i="2"/>
  <c r="V889" i="2"/>
  <c r="V888" i="2"/>
  <c r="V887" i="2"/>
  <c r="V886" i="2"/>
  <c r="V885" i="2"/>
  <c r="V884" i="2"/>
  <c r="V883" i="2"/>
  <c r="V882" i="2"/>
  <c r="V881" i="2"/>
  <c r="V880" i="2"/>
  <c r="V879" i="2"/>
  <c r="V878" i="2"/>
  <c r="V877" i="2"/>
  <c r="V876" i="2"/>
  <c r="V875" i="2"/>
  <c r="V874" i="2"/>
  <c r="V873" i="2"/>
  <c r="V872" i="2"/>
  <c r="V871" i="2"/>
  <c r="V870" i="2"/>
  <c r="V869" i="2"/>
  <c r="V868" i="2"/>
  <c r="V867" i="2"/>
  <c r="V866" i="2"/>
  <c r="V865" i="2"/>
  <c r="V864" i="2"/>
  <c r="V863" i="2"/>
  <c r="V862" i="2"/>
  <c r="V861" i="2"/>
  <c r="V860" i="2"/>
  <c r="V859" i="2"/>
  <c r="V858" i="2"/>
  <c r="V857" i="2"/>
  <c r="V856" i="2"/>
  <c r="V855" i="2"/>
  <c r="V854" i="2"/>
  <c r="V853" i="2"/>
  <c r="V852" i="2"/>
  <c r="V851" i="2"/>
  <c r="V850" i="2"/>
  <c r="V849" i="2"/>
  <c r="V848" i="2"/>
  <c r="V847" i="2"/>
  <c r="V846" i="2"/>
  <c r="V845" i="2"/>
  <c r="V844" i="2"/>
  <c r="V843" i="2"/>
  <c r="V842" i="2"/>
  <c r="V841" i="2"/>
  <c r="V840" i="2"/>
  <c r="V839" i="2"/>
  <c r="V838" i="2"/>
  <c r="V837" i="2"/>
  <c r="V836" i="2"/>
  <c r="V835" i="2"/>
  <c r="V834" i="2"/>
  <c r="V833" i="2"/>
  <c r="V832" i="2"/>
  <c r="V831" i="2"/>
  <c r="V830" i="2"/>
  <c r="V829" i="2"/>
  <c r="V828" i="2"/>
  <c r="V827" i="2"/>
  <c r="V826" i="2"/>
  <c r="V825" i="2"/>
  <c r="V824" i="2"/>
  <c r="V823" i="2"/>
  <c r="V822" i="2"/>
  <c r="V821" i="2"/>
  <c r="V820" i="2"/>
  <c r="V819" i="2"/>
  <c r="V818" i="2"/>
  <c r="V817" i="2"/>
  <c r="V816" i="2"/>
  <c r="V815" i="2"/>
  <c r="V814" i="2"/>
  <c r="V813" i="2"/>
  <c r="V812" i="2"/>
  <c r="V811" i="2"/>
  <c r="V810" i="2"/>
  <c r="V809" i="2"/>
  <c r="V808" i="2"/>
  <c r="V807" i="2"/>
  <c r="V806" i="2"/>
  <c r="V805" i="2"/>
  <c r="V804" i="2"/>
  <c r="V803" i="2"/>
  <c r="V802" i="2"/>
  <c r="V801" i="2"/>
  <c r="V800" i="2"/>
  <c r="V799" i="2"/>
  <c r="V798" i="2"/>
  <c r="V797" i="2"/>
  <c r="V796" i="2"/>
  <c r="V795" i="2"/>
  <c r="V794" i="2"/>
  <c r="V793" i="2"/>
  <c r="V792" i="2"/>
  <c r="V791" i="2"/>
  <c r="V790" i="2"/>
  <c r="V789" i="2"/>
  <c r="V788" i="2"/>
  <c r="V787" i="2"/>
  <c r="V786" i="2"/>
  <c r="V785" i="2"/>
  <c r="V784" i="2"/>
  <c r="V783" i="2"/>
  <c r="V782" i="2"/>
  <c r="V781" i="2"/>
  <c r="V780" i="2"/>
  <c r="V779" i="2"/>
  <c r="V778" i="2"/>
  <c r="V777" i="2"/>
  <c r="V776" i="2"/>
  <c r="V775" i="2"/>
  <c r="V774" i="2"/>
  <c r="V773" i="2"/>
  <c r="V772" i="2"/>
  <c r="V771" i="2"/>
  <c r="V770" i="2"/>
  <c r="V769" i="2"/>
  <c r="V768" i="2"/>
  <c r="V767" i="2"/>
  <c r="V766" i="2"/>
  <c r="V765" i="2"/>
  <c r="V764" i="2"/>
  <c r="V763" i="2"/>
  <c r="V762" i="2"/>
  <c r="V761" i="2"/>
  <c r="V760" i="2"/>
  <c r="V759" i="2"/>
  <c r="V758" i="2"/>
  <c r="V757" i="2"/>
  <c r="V756" i="2"/>
  <c r="V755" i="2"/>
  <c r="V754" i="2"/>
  <c r="V753" i="2"/>
  <c r="V752" i="2"/>
  <c r="V751" i="2"/>
  <c r="V750" i="2"/>
  <c r="V749" i="2"/>
  <c r="V748" i="2"/>
  <c r="V747" i="2"/>
  <c r="V746" i="2"/>
  <c r="V745" i="2"/>
  <c r="V744" i="2"/>
  <c r="V743" i="2"/>
  <c r="V742" i="2"/>
  <c r="V741" i="2"/>
  <c r="V740" i="2"/>
  <c r="V739" i="2"/>
  <c r="V738" i="2"/>
  <c r="V737" i="2"/>
  <c r="V736" i="2"/>
  <c r="V735" i="2"/>
  <c r="V734" i="2"/>
  <c r="V733" i="2"/>
  <c r="V732" i="2"/>
  <c r="V731" i="2"/>
  <c r="V730" i="2"/>
  <c r="V729" i="2"/>
  <c r="V728" i="2"/>
  <c r="V727" i="2"/>
  <c r="V726" i="2"/>
  <c r="V725" i="2"/>
  <c r="V724" i="2"/>
  <c r="V723" i="2"/>
  <c r="V722" i="2"/>
  <c r="V721" i="2"/>
  <c r="V720" i="2"/>
  <c r="V719" i="2"/>
  <c r="V718" i="2"/>
  <c r="V717" i="2"/>
  <c r="V716" i="2"/>
  <c r="V715" i="2"/>
  <c r="V714" i="2"/>
  <c r="V713" i="2"/>
  <c r="V712" i="2"/>
  <c r="V711" i="2"/>
  <c r="V710" i="2"/>
  <c r="V709" i="2"/>
  <c r="V708" i="2"/>
  <c r="V707" i="2"/>
  <c r="V706" i="2"/>
  <c r="V705" i="2"/>
  <c r="V704" i="2"/>
  <c r="V703" i="2"/>
  <c r="V702" i="2"/>
  <c r="V701" i="2"/>
  <c r="V700" i="2"/>
  <c r="V699" i="2"/>
  <c r="V698" i="2"/>
  <c r="V697" i="2"/>
  <c r="V696" i="2"/>
  <c r="V695" i="2"/>
  <c r="V694" i="2"/>
  <c r="V693" i="2"/>
  <c r="V692" i="2"/>
  <c r="V691" i="2"/>
  <c r="V690" i="2"/>
  <c r="V689" i="2"/>
  <c r="V688" i="2"/>
  <c r="V687" i="2"/>
  <c r="V686" i="2"/>
  <c r="V685" i="2"/>
  <c r="V684" i="2"/>
  <c r="V683" i="2"/>
  <c r="V682" i="2"/>
  <c r="V681" i="2"/>
  <c r="V680" i="2"/>
  <c r="V679" i="2"/>
  <c r="V678" i="2"/>
  <c r="V677" i="2"/>
  <c r="V676" i="2"/>
  <c r="V675" i="2"/>
  <c r="V674" i="2"/>
  <c r="V673" i="2"/>
  <c r="V672" i="2"/>
  <c r="V671" i="2"/>
  <c r="V670" i="2"/>
  <c r="V669" i="2"/>
  <c r="V668" i="2"/>
  <c r="V667" i="2"/>
  <c r="V666" i="2"/>
  <c r="V665" i="2"/>
  <c r="V664" i="2"/>
  <c r="V663" i="2"/>
  <c r="V662" i="2"/>
  <c r="V661" i="2"/>
  <c r="V660" i="2"/>
  <c r="V659" i="2"/>
  <c r="V658" i="2"/>
  <c r="V657" i="2"/>
  <c r="V656" i="2"/>
  <c r="V655" i="2"/>
  <c r="V654" i="2"/>
  <c r="V653" i="2"/>
  <c r="V652" i="2"/>
  <c r="V651" i="2"/>
  <c r="V650" i="2"/>
  <c r="V649" i="2"/>
  <c r="V648" i="2"/>
  <c r="V647" i="2"/>
  <c r="V646" i="2"/>
  <c r="V645" i="2"/>
  <c r="V644" i="2"/>
  <c r="V643" i="2"/>
  <c r="V642" i="2"/>
  <c r="V641" i="2"/>
  <c r="V640" i="2"/>
  <c r="V639" i="2"/>
  <c r="V638" i="2"/>
  <c r="V637" i="2"/>
  <c r="V636" i="2"/>
  <c r="V635" i="2"/>
  <c r="V634" i="2"/>
  <c r="V633" i="2"/>
  <c r="V632" i="2"/>
  <c r="V631" i="2"/>
  <c r="V630" i="2"/>
  <c r="V629" i="2"/>
  <c r="V628" i="2"/>
  <c r="V627" i="2"/>
  <c r="V626" i="2"/>
  <c r="V625" i="2"/>
  <c r="V624" i="2"/>
  <c r="V623" i="2"/>
  <c r="V622" i="2"/>
  <c r="V621" i="2"/>
  <c r="V620" i="2"/>
  <c r="V619" i="2"/>
  <c r="V618" i="2"/>
  <c r="V617" i="2"/>
  <c r="V616" i="2"/>
  <c r="V615" i="2"/>
  <c r="V614" i="2"/>
  <c r="V613" i="2"/>
  <c r="V612" i="2"/>
  <c r="V611" i="2"/>
  <c r="V610" i="2"/>
  <c r="V609" i="2"/>
  <c r="V608" i="2"/>
  <c r="V607" i="2"/>
  <c r="V606" i="2"/>
  <c r="V605" i="2"/>
  <c r="V604" i="2"/>
  <c r="V603" i="2"/>
  <c r="V602" i="2"/>
  <c r="V601" i="2"/>
  <c r="V600" i="2"/>
  <c r="V599" i="2"/>
  <c r="V598" i="2"/>
  <c r="V597" i="2"/>
  <c r="V596" i="2"/>
  <c r="V595" i="2"/>
  <c r="V594" i="2"/>
  <c r="V593" i="2"/>
  <c r="V592" i="2"/>
  <c r="V591" i="2"/>
  <c r="V590" i="2"/>
  <c r="V589" i="2"/>
  <c r="V588" i="2"/>
  <c r="V587" i="2"/>
  <c r="V586" i="2"/>
  <c r="V585" i="2"/>
  <c r="V584" i="2"/>
  <c r="V583" i="2"/>
  <c r="V582" i="2"/>
  <c r="V581" i="2"/>
  <c r="V580" i="2"/>
  <c r="V579" i="2"/>
  <c r="V578" i="2"/>
  <c r="V577" i="2"/>
  <c r="V576" i="2"/>
  <c r="V575" i="2"/>
  <c r="V574" i="2"/>
  <c r="V573" i="2"/>
  <c r="V572" i="2"/>
  <c r="V571" i="2"/>
  <c r="V570" i="2"/>
  <c r="V569" i="2"/>
  <c r="V568" i="2"/>
  <c r="V567" i="2"/>
  <c r="V566" i="2"/>
  <c r="V565" i="2"/>
  <c r="V564" i="2"/>
  <c r="V563" i="2"/>
  <c r="V562" i="2"/>
  <c r="V561" i="2"/>
  <c r="V560" i="2"/>
  <c r="V559" i="2"/>
  <c r="V558" i="2"/>
  <c r="V557" i="2"/>
  <c r="V556" i="2"/>
  <c r="V555" i="2"/>
  <c r="V554" i="2"/>
  <c r="V553" i="2"/>
  <c r="V552" i="2"/>
  <c r="V551" i="2"/>
  <c r="V550" i="2"/>
  <c r="V549" i="2"/>
  <c r="V548" i="2"/>
  <c r="V547" i="2"/>
  <c r="V546" i="2"/>
  <c r="V545" i="2"/>
  <c r="V544" i="2"/>
  <c r="V543" i="2"/>
  <c r="V542" i="2"/>
  <c r="V541" i="2"/>
  <c r="V540" i="2"/>
  <c r="V539" i="2"/>
  <c r="V538" i="2"/>
  <c r="V537" i="2"/>
  <c r="V536" i="2"/>
  <c r="V535" i="2"/>
  <c r="V534" i="2"/>
  <c r="V533" i="2"/>
  <c r="V532" i="2"/>
  <c r="V531" i="2"/>
  <c r="V530" i="2"/>
  <c r="V529" i="2"/>
  <c r="V528" i="2"/>
  <c r="V527" i="2"/>
  <c r="V526" i="2"/>
  <c r="V525" i="2"/>
  <c r="V524" i="2"/>
  <c r="V523" i="2"/>
  <c r="V522" i="2"/>
  <c r="V521" i="2"/>
  <c r="V520" i="2"/>
  <c r="V519" i="2"/>
  <c r="V518" i="2"/>
  <c r="V517" i="2"/>
  <c r="V516" i="2"/>
  <c r="V515" i="2"/>
  <c r="V514" i="2"/>
  <c r="V513" i="2"/>
  <c r="V512" i="2"/>
  <c r="V511" i="2"/>
  <c r="V510" i="2"/>
  <c r="V509" i="2"/>
  <c r="V508" i="2"/>
  <c r="V507" i="2"/>
  <c r="V506" i="2"/>
  <c r="V505" i="2"/>
  <c r="V504" i="2"/>
  <c r="V503" i="2"/>
  <c r="V502" i="2"/>
  <c r="V501" i="2"/>
  <c r="V500" i="2"/>
  <c r="V499" i="2"/>
  <c r="V498" i="2"/>
  <c r="V497" i="2"/>
  <c r="V496" i="2"/>
  <c r="V495" i="2"/>
  <c r="V494" i="2"/>
  <c r="V493" i="2"/>
  <c r="V492" i="2"/>
  <c r="V491" i="2"/>
  <c r="V490" i="2"/>
  <c r="V489" i="2"/>
  <c r="V488" i="2"/>
  <c r="V487" i="2"/>
  <c r="V486" i="2"/>
  <c r="V485" i="2"/>
  <c r="V484" i="2"/>
  <c r="V483" i="2"/>
  <c r="V482" i="2"/>
  <c r="V481" i="2"/>
  <c r="V480" i="2"/>
  <c r="V479" i="2"/>
  <c r="V478" i="2"/>
  <c r="V477" i="2"/>
  <c r="V476" i="2"/>
  <c r="V475" i="2"/>
  <c r="V474" i="2"/>
  <c r="V473" i="2"/>
  <c r="V472" i="2"/>
  <c r="V471" i="2"/>
  <c r="V470" i="2"/>
  <c r="V469" i="2"/>
  <c r="V468" i="2"/>
  <c r="V467" i="2"/>
  <c r="V466" i="2"/>
  <c r="V465" i="2"/>
  <c r="V464" i="2"/>
  <c r="V463" i="2"/>
  <c r="V462" i="2"/>
  <c r="V461" i="2"/>
  <c r="V460" i="2"/>
  <c r="V459" i="2"/>
  <c r="V458" i="2"/>
  <c r="V457" i="2"/>
  <c r="V456" i="2"/>
  <c r="V455" i="2"/>
  <c r="V454" i="2"/>
  <c r="V453" i="2"/>
  <c r="V452" i="2"/>
  <c r="V451" i="2"/>
  <c r="V450" i="2"/>
  <c r="V449" i="2"/>
  <c r="V448" i="2"/>
  <c r="V447" i="2"/>
  <c r="V446" i="2"/>
  <c r="V445" i="2"/>
  <c r="V444" i="2"/>
  <c r="V443" i="2"/>
  <c r="V442" i="2"/>
  <c r="V441" i="2"/>
  <c r="V440" i="2"/>
  <c r="V439" i="2"/>
  <c r="V438" i="2"/>
  <c r="V437" i="2"/>
  <c r="V436" i="2"/>
  <c r="V435" i="2"/>
  <c r="V434" i="2"/>
  <c r="V433" i="2"/>
  <c r="V432" i="2"/>
  <c r="V431" i="2"/>
  <c r="V430" i="2"/>
  <c r="V429" i="2"/>
  <c r="V428" i="2"/>
  <c r="V427" i="2"/>
  <c r="V426" i="2"/>
  <c r="V425" i="2"/>
  <c r="V424" i="2"/>
  <c r="V423" i="2"/>
  <c r="V422" i="2"/>
  <c r="V421" i="2"/>
  <c r="V420" i="2"/>
  <c r="V419" i="2"/>
  <c r="V418" i="2"/>
  <c r="V417" i="2"/>
  <c r="V416" i="2"/>
  <c r="V415" i="2"/>
  <c r="V414" i="2"/>
  <c r="V413" i="2"/>
  <c r="V412" i="2"/>
  <c r="V411" i="2"/>
  <c r="V410" i="2"/>
  <c r="V409" i="2"/>
  <c r="V408" i="2"/>
  <c r="V407" i="2"/>
  <c r="V406" i="2"/>
  <c r="V405" i="2"/>
  <c r="V404" i="2"/>
  <c r="V403" i="2"/>
  <c r="V402" i="2"/>
  <c r="V401" i="2"/>
  <c r="V400" i="2"/>
  <c r="V399" i="2"/>
  <c r="V398" i="2"/>
  <c r="V397" i="2"/>
  <c r="V396" i="2"/>
  <c r="V395" i="2"/>
  <c r="V394" i="2"/>
  <c r="V393" i="2"/>
  <c r="V392" i="2"/>
  <c r="V391" i="2"/>
  <c r="V390" i="2"/>
  <c r="V389" i="2"/>
  <c r="V388" i="2"/>
  <c r="V387" i="2"/>
  <c r="V386" i="2"/>
  <c r="V385" i="2"/>
  <c r="V384" i="2"/>
  <c r="V383" i="2"/>
  <c r="V382" i="2"/>
  <c r="V381" i="2"/>
  <c r="V380" i="2"/>
  <c r="V379" i="2"/>
  <c r="V378" i="2"/>
  <c r="V377" i="2"/>
  <c r="V376" i="2"/>
  <c r="V375" i="2"/>
  <c r="V374" i="2"/>
  <c r="V373" i="2"/>
  <c r="V372" i="2"/>
  <c r="V371" i="2"/>
  <c r="V370" i="2"/>
  <c r="V369" i="2"/>
  <c r="V368" i="2"/>
  <c r="V367" i="2"/>
  <c r="V366" i="2"/>
  <c r="V365" i="2"/>
  <c r="V364" i="2"/>
  <c r="V363" i="2"/>
  <c r="V362" i="2"/>
  <c r="V361" i="2"/>
  <c r="V360" i="2"/>
  <c r="V359" i="2"/>
  <c r="V358" i="2"/>
  <c r="V357" i="2"/>
  <c r="V356" i="2"/>
  <c r="V355" i="2"/>
  <c r="V354" i="2"/>
  <c r="V353" i="2"/>
  <c r="V352" i="2"/>
  <c r="V351" i="2"/>
  <c r="V350" i="2"/>
  <c r="V349" i="2"/>
  <c r="V348" i="2"/>
  <c r="V347" i="2"/>
  <c r="V346" i="2"/>
  <c r="V345" i="2"/>
  <c r="V344" i="2"/>
  <c r="V343" i="2"/>
  <c r="V342" i="2"/>
  <c r="V341" i="2"/>
  <c r="V340" i="2"/>
  <c r="V339" i="2"/>
  <c r="V338" i="2"/>
  <c r="V337" i="2"/>
  <c r="V336" i="2"/>
  <c r="V335" i="2"/>
  <c r="V334" i="2"/>
  <c r="V333" i="2"/>
  <c r="V332" i="2"/>
  <c r="V331" i="2"/>
  <c r="V330" i="2"/>
  <c r="V329" i="2"/>
  <c r="V328" i="2"/>
  <c r="V327" i="2"/>
  <c r="V326" i="2"/>
  <c r="V325" i="2"/>
  <c r="V324" i="2"/>
  <c r="V323" i="2"/>
  <c r="V322" i="2"/>
  <c r="V321" i="2"/>
  <c r="V320" i="2"/>
  <c r="V319" i="2"/>
  <c r="V318" i="2"/>
  <c r="V317" i="2"/>
  <c r="V316" i="2"/>
  <c r="V315" i="2"/>
  <c r="V314" i="2"/>
  <c r="V313" i="2"/>
  <c r="V312" i="2"/>
  <c r="V311" i="2"/>
  <c r="V310" i="2"/>
  <c r="V309" i="2"/>
  <c r="V308" i="2"/>
  <c r="V307" i="2"/>
  <c r="V306" i="2"/>
  <c r="V305" i="2"/>
  <c r="V304" i="2"/>
  <c r="V303" i="2"/>
  <c r="V302" i="2"/>
  <c r="V301" i="2"/>
  <c r="V300" i="2"/>
  <c r="V299" i="2"/>
  <c r="V298" i="2"/>
  <c r="V297" i="2"/>
  <c r="V296" i="2"/>
  <c r="V295" i="2"/>
  <c r="V294" i="2"/>
  <c r="V293" i="2"/>
  <c r="V292" i="2"/>
  <c r="V291" i="2"/>
  <c r="V290" i="2"/>
  <c r="V289" i="2"/>
  <c r="V288" i="2"/>
  <c r="V287" i="2"/>
  <c r="V286" i="2"/>
  <c r="V285" i="2"/>
  <c r="V284" i="2"/>
  <c r="V283" i="2"/>
  <c r="V282" i="2"/>
  <c r="V281" i="2"/>
  <c r="V280" i="2"/>
  <c r="V279" i="2"/>
  <c r="V278" i="2"/>
  <c r="V277" i="2"/>
  <c r="V276" i="2"/>
  <c r="V275" i="2"/>
  <c r="V274" i="2"/>
  <c r="V273" i="2"/>
  <c r="V272" i="2"/>
  <c r="V271" i="2"/>
  <c r="V270" i="2"/>
  <c r="V269" i="2"/>
  <c r="V268" i="2"/>
  <c r="V267" i="2"/>
  <c r="V266" i="2"/>
  <c r="V265" i="2"/>
  <c r="V264" i="2"/>
  <c r="V263" i="2"/>
  <c r="V262" i="2"/>
  <c r="V261" i="2"/>
  <c r="V260" i="2"/>
  <c r="V259" i="2"/>
  <c r="V258" i="2"/>
  <c r="V257" i="2"/>
  <c r="V256" i="2"/>
  <c r="V255" i="2"/>
  <c r="V254" i="2"/>
  <c r="V253" i="2"/>
  <c r="V252" i="2"/>
  <c r="V251" i="2"/>
  <c r="V250" i="2"/>
  <c r="V249" i="2"/>
  <c r="V248" i="2"/>
  <c r="V247" i="2"/>
  <c r="V246" i="2"/>
  <c r="V245" i="2"/>
  <c r="V244" i="2"/>
  <c r="V243" i="2"/>
  <c r="V242" i="2"/>
  <c r="V241" i="2"/>
  <c r="V240" i="2"/>
  <c r="V239" i="2"/>
  <c r="V238" i="2"/>
  <c r="V237" i="2"/>
  <c r="V236" i="2"/>
  <c r="V235" i="2"/>
  <c r="V234" i="2"/>
  <c r="V233" i="2"/>
  <c r="V232" i="2"/>
  <c r="V231" i="2"/>
  <c r="V230" i="2"/>
  <c r="V229" i="2"/>
  <c r="V228" i="2"/>
  <c r="V227" i="2"/>
  <c r="V226" i="2"/>
  <c r="V225" i="2"/>
  <c r="V224" i="2"/>
  <c r="V223" i="2"/>
  <c r="V222" i="2"/>
  <c r="V221" i="2"/>
  <c r="V220" i="2"/>
  <c r="V219" i="2"/>
  <c r="V218" i="2"/>
  <c r="V217" i="2"/>
  <c r="V216" i="2"/>
  <c r="V215" i="2"/>
  <c r="V214" i="2"/>
  <c r="V213" i="2"/>
  <c r="V212" i="2"/>
  <c r="V211" i="2"/>
  <c r="V210" i="2"/>
  <c r="V209" i="2"/>
  <c r="V208" i="2"/>
  <c r="V207" i="2"/>
  <c r="V206" i="2"/>
  <c r="V205" i="2"/>
  <c r="V204" i="2"/>
  <c r="V203" i="2"/>
  <c r="V202" i="2"/>
  <c r="V201" i="2"/>
  <c r="V200" i="2"/>
  <c r="V199" i="2"/>
  <c r="V198" i="2"/>
  <c r="V197" i="2"/>
  <c r="V196" i="2"/>
  <c r="V195" i="2"/>
  <c r="V194" i="2"/>
  <c r="V193" i="2"/>
  <c r="V192" i="2"/>
  <c r="V191" i="2"/>
  <c r="V190" i="2"/>
  <c r="V189" i="2"/>
  <c r="V188" i="2"/>
  <c r="V187" i="2"/>
  <c r="V186" i="2"/>
  <c r="V185" i="2"/>
  <c r="V184" i="2"/>
  <c r="V183" i="2"/>
  <c r="V182" i="2"/>
  <c r="V181" i="2"/>
  <c r="V180" i="2"/>
  <c r="V179" i="2"/>
  <c r="V178" i="2"/>
  <c r="V177" i="2"/>
  <c r="V176" i="2"/>
  <c r="V175" i="2"/>
  <c r="V174" i="2"/>
  <c r="V173" i="2"/>
  <c r="V172" i="2"/>
  <c r="V171" i="2"/>
  <c r="V170" i="2"/>
  <c r="V169" i="2"/>
  <c r="V168" i="2"/>
  <c r="V167" i="2"/>
  <c r="V166" i="2"/>
  <c r="V165" i="2"/>
  <c r="V164" i="2"/>
  <c r="V163" i="2"/>
  <c r="V162" i="2"/>
  <c r="V161" i="2"/>
  <c r="V160" i="2"/>
  <c r="V159" i="2"/>
  <c r="V158" i="2"/>
  <c r="V157" i="2"/>
  <c r="V156" i="2"/>
  <c r="V155" i="2"/>
  <c r="V154" i="2"/>
  <c r="V153" i="2"/>
  <c r="V152" i="2"/>
  <c r="V151" i="2"/>
  <c r="V150" i="2"/>
  <c r="V149" i="2"/>
  <c r="V148" i="2"/>
  <c r="V147" i="2"/>
  <c r="V146" i="2"/>
  <c r="V145" i="2"/>
  <c r="V144" i="2"/>
  <c r="V143" i="2"/>
  <c r="V142" i="2"/>
  <c r="V141" i="2"/>
  <c r="V140" i="2"/>
  <c r="V139" i="2"/>
  <c r="V138" i="2"/>
  <c r="V137" i="2"/>
  <c r="V136" i="2"/>
  <c r="V135" i="2"/>
  <c r="V134" i="2"/>
  <c r="V133" i="2"/>
  <c r="V132" i="2"/>
  <c r="V131" i="2"/>
  <c r="V130" i="2"/>
  <c r="V129" i="2"/>
  <c r="V128" i="2"/>
  <c r="V127" i="2"/>
  <c r="V126" i="2"/>
  <c r="V125" i="2"/>
  <c r="V124" i="2"/>
  <c r="V123" i="2"/>
  <c r="V122" i="2"/>
  <c r="V121" i="2"/>
  <c r="V120" i="2"/>
  <c r="V119" i="2"/>
  <c r="V118" i="2"/>
  <c r="V117" i="2"/>
  <c r="V116" i="2"/>
  <c r="V115" i="2"/>
  <c r="V114" i="2"/>
  <c r="V113" i="2"/>
  <c r="V112" i="2"/>
  <c r="V111" i="2"/>
  <c r="V110" i="2"/>
  <c r="V109" i="2"/>
  <c r="V108" i="2"/>
  <c r="V107" i="2"/>
  <c r="V106" i="2"/>
  <c r="V105" i="2"/>
  <c r="V104" i="2"/>
  <c r="V103" i="2"/>
  <c r="V102" i="2"/>
  <c r="V101" i="2"/>
  <c r="V100" i="2"/>
  <c r="V99" i="2"/>
  <c r="V98" i="2"/>
  <c r="V97" i="2"/>
  <c r="V96" i="2"/>
  <c r="V95" i="2"/>
  <c r="V94" i="2"/>
  <c r="V93" i="2"/>
  <c r="V92" i="2"/>
  <c r="V91" i="2"/>
  <c r="V90" i="2"/>
  <c r="V89" i="2"/>
  <c r="V88" i="2"/>
  <c r="V87" i="2"/>
  <c r="V86" i="2"/>
  <c r="V85" i="2"/>
  <c r="V84" i="2"/>
  <c r="V83" i="2"/>
  <c r="V82" i="2"/>
  <c r="V81" i="2"/>
  <c r="V80" i="2"/>
  <c r="V79" i="2"/>
  <c r="V78" i="2"/>
  <c r="V77" i="2"/>
  <c r="V76" i="2"/>
  <c r="V75" i="2"/>
  <c r="V74" i="2"/>
  <c r="V73" i="2"/>
  <c r="V72" i="2"/>
  <c r="V71" i="2"/>
  <c r="V70" i="2"/>
  <c r="V69" i="2"/>
  <c r="V68" i="2"/>
  <c r="V67" i="2"/>
  <c r="V66" i="2"/>
  <c r="V65" i="2"/>
  <c r="V64" i="2"/>
  <c r="V63" i="2"/>
  <c r="V62" i="2"/>
  <c r="V61" i="2"/>
  <c r="V60" i="2"/>
  <c r="V59" i="2"/>
  <c r="V58" i="2"/>
  <c r="V57" i="2"/>
  <c r="V56" i="2"/>
  <c r="V55" i="2"/>
  <c r="V54" i="2"/>
  <c r="V53" i="2"/>
  <c r="V52" i="2"/>
  <c r="V51" i="2"/>
  <c r="V50" i="2"/>
  <c r="V49" i="2"/>
  <c r="V48" i="2"/>
  <c r="V47" i="2"/>
  <c r="V46" i="2"/>
  <c r="V45" i="2"/>
  <c r="V44" i="2"/>
  <c r="V43" i="2"/>
  <c r="V42" i="2"/>
  <c r="V41" i="2"/>
  <c r="V40" i="2"/>
  <c r="V39" i="2"/>
  <c r="V38" i="2"/>
  <c r="V37" i="2"/>
  <c r="V36" i="2"/>
  <c r="V35" i="2"/>
  <c r="V34" i="2"/>
  <c r="V33" i="2"/>
  <c r="V32" i="2"/>
  <c r="V31" i="2"/>
  <c r="V30" i="2"/>
  <c r="V29" i="2"/>
  <c r="V28" i="2"/>
  <c r="V27" i="2"/>
  <c r="V26" i="2"/>
  <c r="V25" i="2"/>
  <c r="V24" i="2"/>
  <c r="V23" i="2"/>
  <c r="V22" i="2"/>
  <c r="V21" i="2"/>
  <c r="V20" i="2"/>
  <c r="V19" i="2"/>
  <c r="V18" i="2"/>
  <c r="V17" i="2"/>
  <c r="V16" i="2"/>
  <c r="V15" i="2"/>
  <c r="V14" i="2"/>
  <c r="V13" i="2"/>
  <c r="V12" i="2"/>
  <c r="V11" i="2"/>
  <c r="V10" i="2"/>
  <c r="V9" i="2"/>
  <c r="V8" i="2"/>
  <c r="V7" i="2"/>
  <c r="V6" i="2"/>
  <c r="V5" i="2"/>
  <c r="V4" i="2"/>
  <c r="L23" i="4"/>
  <c r="L21" i="4"/>
  <c r="L20" i="4"/>
  <c r="L19" i="4"/>
  <c r="L18" i="4"/>
  <c r="L17" i="4"/>
  <c r="L16" i="4"/>
  <c r="L15" i="4"/>
  <c r="L14" i="4"/>
  <c r="L13" i="4"/>
  <c r="L12" i="4"/>
  <c r="L11" i="4"/>
  <c r="L10" i="4"/>
  <c r="AL16" i="2" l="1"/>
  <c r="AM16" i="2"/>
  <c r="L24" i="4"/>
  <c r="AM8" i="2"/>
  <c r="AL8" i="2"/>
  <c r="AR4" i="2"/>
  <c r="AP5" i="2"/>
  <c r="AO4" i="2"/>
  <c r="L6" i="4"/>
  <c r="L5" i="4"/>
  <c r="L4" i="4"/>
  <c r="L3" i="4"/>
  <c r="AN4" i="2"/>
  <c r="AM4" i="2"/>
  <c r="AL5" i="2"/>
  <c r="S6" i="2"/>
  <c r="U6" i="2" s="1"/>
  <c r="S7" i="2"/>
  <c r="U7" i="2" s="1"/>
  <c r="S8" i="2"/>
  <c r="S9" i="2"/>
  <c r="S10" i="2"/>
  <c r="S11" i="2"/>
  <c r="S12" i="2"/>
  <c r="U12" i="2" s="1"/>
  <c r="S13" i="2"/>
  <c r="S14" i="2"/>
  <c r="S15" i="2"/>
  <c r="S16" i="2"/>
  <c r="U16" i="2" s="1"/>
  <c r="S17" i="2"/>
  <c r="S18" i="2"/>
  <c r="S19" i="2"/>
  <c r="S20" i="2"/>
  <c r="S21" i="2"/>
  <c r="S22" i="2"/>
  <c r="U22" i="2" s="1"/>
  <c r="S23" i="2"/>
  <c r="U23" i="2" s="1"/>
  <c r="S24" i="2"/>
  <c r="S25" i="2"/>
  <c r="S26" i="2"/>
  <c r="S27" i="2"/>
  <c r="S28" i="2"/>
  <c r="S29" i="2"/>
  <c r="U29" i="2" s="1"/>
  <c r="S30" i="2"/>
  <c r="U30" i="2" s="1"/>
  <c r="S31" i="2"/>
  <c r="U31" i="2" s="1"/>
  <c r="S32" i="2"/>
  <c r="S33" i="2"/>
  <c r="S34" i="2"/>
  <c r="S35" i="2"/>
  <c r="S36" i="2"/>
  <c r="U36" i="2" s="1"/>
  <c r="S37" i="2"/>
  <c r="S38" i="2"/>
  <c r="U38" i="2" s="1"/>
  <c r="S39" i="2"/>
  <c r="S40" i="2"/>
  <c r="S41" i="2"/>
  <c r="S42" i="2"/>
  <c r="S43" i="2"/>
  <c r="S44" i="2"/>
  <c r="S45" i="2"/>
  <c r="U45" i="2" s="1"/>
  <c r="S46" i="2"/>
  <c r="U46" i="2" s="1"/>
  <c r="S47" i="2"/>
  <c r="S48" i="2"/>
  <c r="S49" i="2"/>
  <c r="S50" i="2"/>
  <c r="S51" i="2"/>
  <c r="S52" i="2"/>
  <c r="S53" i="2"/>
  <c r="U53" i="2" s="1"/>
  <c r="S54" i="2"/>
  <c r="U54" i="2" s="1"/>
  <c r="S55" i="2"/>
  <c r="U55" i="2" s="1"/>
  <c r="S56" i="2"/>
  <c r="U56" i="2" s="1"/>
  <c r="S57" i="2"/>
  <c r="S58" i="2"/>
  <c r="S59" i="2"/>
  <c r="S60" i="2"/>
  <c r="S61" i="2"/>
  <c r="U61" i="2" s="1"/>
  <c r="S62" i="2"/>
  <c r="U62" i="2" s="1"/>
  <c r="S63" i="2"/>
  <c r="S64" i="2"/>
  <c r="U64" i="2" s="1"/>
  <c r="S65" i="2"/>
  <c r="S66" i="2"/>
  <c r="S67" i="2"/>
  <c r="S68" i="2"/>
  <c r="U68" i="2" s="1"/>
  <c r="S69" i="2"/>
  <c r="U69" i="2" s="1"/>
  <c r="S70" i="2"/>
  <c r="U70" i="2" s="1"/>
  <c r="S71" i="2"/>
  <c r="S72" i="2"/>
  <c r="S73" i="2"/>
  <c r="S74" i="2"/>
  <c r="S75" i="2"/>
  <c r="U75" i="2" s="1"/>
  <c r="S76" i="2"/>
  <c r="U76" i="2" s="1"/>
  <c r="S77" i="2"/>
  <c r="U77" i="2" s="1"/>
  <c r="S78" i="2"/>
  <c r="U78" i="2" s="1"/>
  <c r="S79" i="2"/>
  <c r="S80" i="2"/>
  <c r="U80" i="2" s="1"/>
  <c r="S81" i="2"/>
  <c r="S82" i="2"/>
  <c r="S83" i="2"/>
  <c r="U83" i="2" s="1"/>
  <c r="S84" i="2"/>
  <c r="S85" i="2"/>
  <c r="S86" i="2"/>
  <c r="U86" i="2" s="1"/>
  <c r="S87" i="2"/>
  <c r="U87" i="2" s="1"/>
  <c r="S88" i="2"/>
  <c r="U88" i="2" s="1"/>
  <c r="S89" i="2"/>
  <c r="S90" i="2"/>
  <c r="S91" i="2"/>
  <c r="S92" i="2"/>
  <c r="U92" i="2" s="1"/>
  <c r="S93" i="2"/>
  <c r="U93" i="2" s="1"/>
  <c r="S94" i="2"/>
  <c r="U94" i="2" s="1"/>
  <c r="S95" i="2"/>
  <c r="S96" i="2"/>
  <c r="U96" i="2" s="1"/>
  <c r="S97" i="2"/>
  <c r="S98" i="2"/>
  <c r="S99" i="2"/>
  <c r="S100" i="2"/>
  <c r="S101" i="2"/>
  <c r="S102" i="2"/>
  <c r="U102" i="2" s="1"/>
  <c r="S103" i="2"/>
  <c r="S104" i="2"/>
  <c r="S105" i="2"/>
  <c r="S106" i="2"/>
  <c r="S107" i="2"/>
  <c r="S108" i="2"/>
  <c r="S109" i="2"/>
  <c r="U109" i="2" s="1"/>
  <c r="S110" i="2"/>
  <c r="U110" i="2" s="1"/>
  <c r="S111" i="2"/>
  <c r="S112" i="2"/>
  <c r="S113" i="2"/>
  <c r="S114" i="2"/>
  <c r="S115" i="2"/>
  <c r="S116" i="2"/>
  <c r="U116" i="2" s="1"/>
  <c r="S117" i="2"/>
  <c r="U117" i="2" s="1"/>
  <c r="S118" i="2"/>
  <c r="U118" i="2" s="1"/>
  <c r="S119" i="2"/>
  <c r="S120" i="2"/>
  <c r="S121" i="2"/>
  <c r="S122" i="2"/>
  <c r="S123" i="2"/>
  <c r="U123" i="2" s="1"/>
  <c r="S124" i="2"/>
  <c r="S125" i="2"/>
  <c r="S126" i="2"/>
  <c r="U126" i="2" s="1"/>
  <c r="S127" i="2"/>
  <c r="S128" i="2"/>
  <c r="S129" i="2"/>
  <c r="S130" i="2"/>
  <c r="S131" i="2"/>
  <c r="S132" i="2"/>
  <c r="U132" i="2" s="1"/>
  <c r="S133" i="2"/>
  <c r="U133" i="2" s="1"/>
  <c r="S134" i="2"/>
  <c r="U134" i="2" s="1"/>
  <c r="S135" i="2"/>
  <c r="U135" i="2" s="1"/>
  <c r="S136" i="2"/>
  <c r="S137" i="2"/>
  <c r="S138" i="2"/>
  <c r="S139" i="2"/>
  <c r="S140" i="2"/>
  <c r="S141" i="2"/>
  <c r="S142" i="2"/>
  <c r="U142" i="2" s="1"/>
  <c r="S143" i="2"/>
  <c r="S144" i="2"/>
  <c r="S145" i="2"/>
  <c r="S146" i="2"/>
  <c r="S147" i="2"/>
  <c r="S148" i="2"/>
  <c r="S149" i="2"/>
  <c r="U149" i="2" s="1"/>
  <c r="S150" i="2"/>
  <c r="U150" i="2" s="1"/>
  <c r="S151" i="2"/>
  <c r="S152" i="2"/>
  <c r="U152" i="2" s="1"/>
  <c r="S153" i="2"/>
  <c r="S154" i="2"/>
  <c r="S155" i="2"/>
  <c r="U155" i="2" s="1"/>
  <c r="S156" i="2"/>
  <c r="S157" i="2"/>
  <c r="U157" i="2" s="1"/>
  <c r="S158" i="2"/>
  <c r="U158" i="2" s="1"/>
  <c r="S159" i="2"/>
  <c r="S160" i="2"/>
  <c r="S161" i="2"/>
  <c r="S162" i="2"/>
  <c r="S163" i="2"/>
  <c r="U163" i="2" s="1"/>
  <c r="S164" i="2"/>
  <c r="U164" i="2" s="1"/>
  <c r="S165" i="2"/>
  <c r="S166" i="2"/>
  <c r="U166" i="2" s="1"/>
  <c r="S167" i="2"/>
  <c r="S168" i="2"/>
  <c r="S169" i="2"/>
  <c r="S170" i="2"/>
  <c r="S171" i="2"/>
  <c r="S172" i="2"/>
  <c r="U172" i="2" s="1"/>
  <c r="S173" i="2"/>
  <c r="U173" i="2" s="1"/>
  <c r="S174" i="2"/>
  <c r="U174" i="2" s="1"/>
  <c r="S175" i="2"/>
  <c r="U175" i="2" s="1"/>
  <c r="S176" i="2"/>
  <c r="U176" i="2" s="1"/>
  <c r="S177" i="2"/>
  <c r="S178" i="2"/>
  <c r="S179" i="2"/>
  <c r="S180" i="2"/>
  <c r="S181" i="2"/>
  <c r="U181" i="2" s="1"/>
  <c r="S182" i="2"/>
  <c r="S183" i="2"/>
  <c r="U183" i="2" s="1"/>
  <c r="S184" i="2"/>
  <c r="S185" i="2"/>
  <c r="S186" i="2"/>
  <c r="S187" i="2"/>
  <c r="S188" i="2"/>
  <c r="U188" i="2" s="1"/>
  <c r="S189" i="2"/>
  <c r="U189" i="2" s="1"/>
  <c r="S190" i="2"/>
  <c r="U190" i="2" s="1"/>
  <c r="S191" i="2"/>
  <c r="S192" i="2"/>
  <c r="U192" i="2" s="1"/>
  <c r="S193" i="2"/>
  <c r="S194" i="2"/>
  <c r="S195" i="2"/>
  <c r="S196" i="2"/>
  <c r="S197" i="2"/>
  <c r="U197" i="2" s="1"/>
  <c r="S198" i="2"/>
  <c r="U198" i="2" s="1"/>
  <c r="S199" i="2"/>
  <c r="S200" i="2"/>
  <c r="S201" i="2"/>
  <c r="S202" i="2"/>
  <c r="S203" i="2"/>
  <c r="U203" i="2" s="1"/>
  <c r="S204" i="2"/>
  <c r="U204" i="2" s="1"/>
  <c r="S205" i="2"/>
  <c r="U205" i="2" s="1"/>
  <c r="S206" i="2"/>
  <c r="U206" i="2" s="1"/>
  <c r="S207" i="2"/>
  <c r="S208" i="2"/>
  <c r="S209" i="2"/>
  <c r="S210" i="2"/>
  <c r="S211" i="2"/>
  <c r="S212" i="2"/>
  <c r="U212" i="2" s="1"/>
  <c r="S213" i="2"/>
  <c r="U213" i="2" s="1"/>
  <c r="S214" i="2"/>
  <c r="U214" i="2" s="1"/>
  <c r="S215" i="2"/>
  <c r="S216" i="2"/>
  <c r="U216" i="2" s="1"/>
  <c r="S217" i="2"/>
  <c r="S218" i="2"/>
  <c r="S219" i="2"/>
  <c r="U219" i="2" s="1"/>
  <c r="S220" i="2"/>
  <c r="U220" i="2" s="1"/>
  <c r="S221" i="2"/>
  <c r="U221" i="2" s="1"/>
  <c r="S222" i="2"/>
  <c r="S223" i="2"/>
  <c r="U223" i="2" s="1"/>
  <c r="S224" i="2"/>
  <c r="S225" i="2"/>
  <c r="S226" i="2"/>
  <c r="S227" i="2"/>
  <c r="S228" i="2"/>
  <c r="U228" i="2" s="1"/>
  <c r="S229" i="2"/>
  <c r="S230" i="2"/>
  <c r="U230" i="2" s="1"/>
  <c r="S231" i="2"/>
  <c r="U231" i="2" s="1"/>
  <c r="S232" i="2"/>
  <c r="U232" i="2" s="1"/>
  <c r="S233" i="2"/>
  <c r="S234" i="2"/>
  <c r="S235" i="2"/>
  <c r="S236" i="2"/>
  <c r="U236" i="2" s="1"/>
  <c r="S237" i="2"/>
  <c r="S238" i="2"/>
  <c r="U238" i="2" s="1"/>
  <c r="S239" i="2"/>
  <c r="S240" i="2"/>
  <c r="S241" i="2"/>
  <c r="S242" i="2"/>
  <c r="S243" i="2"/>
  <c r="S244" i="2"/>
  <c r="S245" i="2"/>
  <c r="U245" i="2" s="1"/>
  <c r="S246" i="2"/>
  <c r="U246" i="2" s="1"/>
  <c r="S247" i="2"/>
  <c r="S248" i="2"/>
  <c r="S249" i="2"/>
  <c r="S250" i="2"/>
  <c r="S251" i="2"/>
  <c r="S252" i="2"/>
  <c r="U252" i="2" s="1"/>
  <c r="S253" i="2"/>
  <c r="U253" i="2" s="1"/>
  <c r="S254" i="2"/>
  <c r="U254" i="2" s="1"/>
  <c r="S255" i="2"/>
  <c r="S256" i="2"/>
  <c r="S257" i="2"/>
  <c r="S258" i="2"/>
  <c r="S259" i="2"/>
  <c r="S260" i="2"/>
  <c r="S261" i="2"/>
  <c r="U261" i="2" s="1"/>
  <c r="S262" i="2"/>
  <c r="U262" i="2" s="1"/>
  <c r="S263" i="2"/>
  <c r="S264" i="2"/>
  <c r="U264" i="2" s="1"/>
  <c r="S265" i="2"/>
  <c r="S266" i="2"/>
  <c r="S267" i="2"/>
  <c r="S268" i="2"/>
  <c r="U268" i="2" s="1"/>
  <c r="S269" i="2"/>
  <c r="S270" i="2"/>
  <c r="U270" i="2" s="1"/>
  <c r="S271" i="2"/>
  <c r="U271" i="2" s="1"/>
  <c r="S272" i="2"/>
  <c r="S273" i="2"/>
  <c r="S274" i="2"/>
  <c r="S275" i="2"/>
  <c r="S276" i="2"/>
  <c r="S277" i="2"/>
  <c r="U277" i="2" s="1"/>
  <c r="S278" i="2"/>
  <c r="U278" i="2" s="1"/>
  <c r="S279" i="2"/>
  <c r="S280" i="2"/>
  <c r="S281" i="2"/>
  <c r="S282" i="2"/>
  <c r="S283" i="2"/>
  <c r="S284" i="2"/>
  <c r="U284" i="2" s="1"/>
  <c r="S285" i="2"/>
  <c r="S286" i="2"/>
  <c r="U286" i="2" s="1"/>
  <c r="S287" i="2"/>
  <c r="U287" i="2" s="1"/>
  <c r="S288" i="2"/>
  <c r="U288" i="2" s="1"/>
  <c r="S289" i="2"/>
  <c r="S290" i="2"/>
  <c r="U290" i="2" s="1"/>
  <c r="S291" i="2"/>
  <c r="S292" i="2"/>
  <c r="S293" i="2"/>
  <c r="S294" i="2"/>
  <c r="U294" i="2" s="1"/>
  <c r="S295" i="2"/>
  <c r="U295" i="2" s="1"/>
  <c r="S296" i="2"/>
  <c r="S297" i="2"/>
  <c r="S298" i="2"/>
  <c r="S299" i="2"/>
  <c r="S300" i="2"/>
  <c r="U300" i="2" s="1"/>
  <c r="S301" i="2"/>
  <c r="S302" i="2"/>
  <c r="U302" i="2" s="1"/>
  <c r="S303" i="2"/>
  <c r="S304" i="2"/>
  <c r="S305" i="2"/>
  <c r="S306" i="2"/>
  <c r="S307" i="2"/>
  <c r="S308" i="2"/>
  <c r="S309" i="2"/>
  <c r="S310" i="2"/>
  <c r="U310" i="2" s="1"/>
  <c r="S311" i="2"/>
  <c r="U311" i="2" s="1"/>
  <c r="S312" i="2"/>
  <c r="U312" i="2" s="1"/>
  <c r="S313" i="2"/>
  <c r="S314" i="2"/>
  <c r="S315" i="2"/>
  <c r="S316" i="2"/>
  <c r="U316" i="2" s="1"/>
  <c r="S317" i="2"/>
  <c r="U317" i="2" s="1"/>
  <c r="S318" i="2"/>
  <c r="U318" i="2" s="1"/>
  <c r="S319" i="2"/>
  <c r="U319" i="2" s="1"/>
  <c r="S320" i="2"/>
  <c r="S321" i="2"/>
  <c r="S322" i="2"/>
  <c r="S323" i="2"/>
  <c r="S324" i="2"/>
  <c r="U324" i="2" s="1"/>
  <c r="S325" i="2"/>
  <c r="U325" i="2" s="1"/>
  <c r="S326" i="2"/>
  <c r="U326" i="2" s="1"/>
  <c r="S327" i="2"/>
  <c r="S328" i="2"/>
  <c r="S329" i="2"/>
  <c r="S330" i="2"/>
  <c r="S331" i="2"/>
  <c r="S332" i="2"/>
  <c r="S333" i="2"/>
  <c r="U333" i="2" s="1"/>
  <c r="S334" i="2"/>
  <c r="U334" i="2" s="1"/>
  <c r="S335" i="2"/>
  <c r="S336" i="2"/>
  <c r="S337" i="2"/>
  <c r="S338" i="2"/>
  <c r="S339" i="2"/>
  <c r="S340" i="2"/>
  <c r="S341" i="2"/>
  <c r="U341" i="2" s="1"/>
  <c r="S342" i="2"/>
  <c r="U342" i="2" s="1"/>
  <c r="S343" i="2"/>
  <c r="U343" i="2" s="1"/>
  <c r="S344" i="2"/>
  <c r="U344" i="2" s="1"/>
  <c r="S345" i="2"/>
  <c r="S346" i="2"/>
  <c r="S347" i="2"/>
  <c r="U347" i="2" s="1"/>
  <c r="S348" i="2"/>
  <c r="S349" i="2"/>
  <c r="S350" i="2"/>
  <c r="U350" i="2" s="1"/>
  <c r="S351" i="2"/>
  <c r="U351" i="2" s="1"/>
  <c r="S352" i="2"/>
  <c r="U352" i="2" s="1"/>
  <c r="S353" i="2"/>
  <c r="S354" i="2"/>
  <c r="S355" i="2"/>
  <c r="S356" i="2"/>
  <c r="U356" i="2" s="1"/>
  <c r="S357" i="2"/>
  <c r="U357" i="2" s="1"/>
  <c r="S358" i="2"/>
  <c r="U358" i="2" s="1"/>
  <c r="S359" i="2"/>
  <c r="S360" i="2"/>
  <c r="S361" i="2"/>
  <c r="S362" i="2"/>
  <c r="S363" i="2"/>
  <c r="S364" i="2"/>
  <c r="S365" i="2"/>
  <c r="S366" i="2"/>
  <c r="U366" i="2" s="1"/>
  <c r="S367" i="2"/>
  <c r="S368" i="2"/>
  <c r="U368" i="2" s="1"/>
  <c r="S369" i="2"/>
  <c r="S370" i="2"/>
  <c r="U370" i="2" s="1"/>
  <c r="S371" i="2"/>
  <c r="S372" i="2"/>
  <c r="U372" i="2" s="1"/>
  <c r="S373" i="2"/>
  <c r="U373" i="2" s="1"/>
  <c r="S374" i="2"/>
  <c r="U374" i="2" s="1"/>
  <c r="S375" i="2"/>
  <c r="U375" i="2" s="1"/>
  <c r="S376" i="2"/>
  <c r="U376" i="2" s="1"/>
  <c r="S377" i="2"/>
  <c r="S378" i="2"/>
  <c r="S379" i="2"/>
  <c r="U379" i="2" s="1"/>
  <c r="S380" i="2"/>
  <c r="U380" i="2" s="1"/>
  <c r="S381" i="2"/>
  <c r="S382" i="2"/>
  <c r="U382" i="2" s="1"/>
  <c r="S383" i="2"/>
  <c r="U383" i="2" s="1"/>
  <c r="S384" i="2"/>
  <c r="S385" i="2"/>
  <c r="S386" i="2"/>
  <c r="U386" i="2" s="1"/>
  <c r="S387" i="2"/>
  <c r="U387" i="2" s="1"/>
  <c r="S388" i="2"/>
  <c r="S389" i="2"/>
  <c r="U389" i="2" s="1"/>
  <c r="S390" i="2"/>
  <c r="U390" i="2" s="1"/>
  <c r="S391" i="2"/>
  <c r="U391" i="2" s="1"/>
  <c r="S392" i="2"/>
  <c r="U392" i="2" s="1"/>
  <c r="S393" i="2"/>
  <c r="S394" i="2"/>
  <c r="S395" i="2"/>
  <c r="U395" i="2" s="1"/>
  <c r="S396" i="2"/>
  <c r="S397" i="2"/>
  <c r="U397" i="2" s="1"/>
  <c r="S398" i="2"/>
  <c r="U398" i="2" s="1"/>
  <c r="S399" i="2"/>
  <c r="U399" i="2" s="1"/>
  <c r="S400" i="2"/>
  <c r="S401" i="2"/>
  <c r="S402" i="2"/>
  <c r="S403" i="2"/>
  <c r="S404" i="2"/>
  <c r="S405" i="2"/>
  <c r="U405" i="2" s="1"/>
  <c r="S406" i="2"/>
  <c r="U406" i="2" s="1"/>
  <c r="S407" i="2"/>
  <c r="U407" i="2" s="1"/>
  <c r="S408" i="2"/>
  <c r="S409" i="2"/>
  <c r="S410" i="2"/>
  <c r="U410" i="2" s="1"/>
  <c r="S411" i="2"/>
  <c r="S412" i="2"/>
  <c r="U412" i="2" s="1"/>
  <c r="S413" i="2"/>
  <c r="U413" i="2" s="1"/>
  <c r="S414" i="2"/>
  <c r="U414" i="2" s="1"/>
  <c r="S415" i="2"/>
  <c r="U415" i="2" s="1"/>
  <c r="S416" i="2"/>
  <c r="U416" i="2" s="1"/>
  <c r="S417" i="2"/>
  <c r="S418" i="2"/>
  <c r="S419" i="2"/>
  <c r="S420" i="2"/>
  <c r="U420" i="2" s="1"/>
  <c r="S421" i="2"/>
  <c r="U421" i="2" s="1"/>
  <c r="S422" i="2"/>
  <c r="U422" i="2" s="1"/>
  <c r="S423" i="2"/>
  <c r="S424" i="2"/>
  <c r="U424" i="2" s="1"/>
  <c r="S425" i="2"/>
  <c r="S426" i="2"/>
  <c r="S427" i="2"/>
  <c r="S428" i="2"/>
  <c r="S429" i="2"/>
  <c r="U429" i="2" s="1"/>
  <c r="S430" i="2"/>
  <c r="U430" i="2" s="1"/>
  <c r="S431" i="2"/>
  <c r="U431" i="2" s="1"/>
  <c r="S432" i="2"/>
  <c r="U432" i="2" s="1"/>
  <c r="S433" i="2"/>
  <c r="S434" i="2"/>
  <c r="S435" i="2"/>
  <c r="S436" i="2"/>
  <c r="U436" i="2" s="1"/>
  <c r="S437" i="2"/>
  <c r="U437" i="2" s="1"/>
  <c r="S438" i="2"/>
  <c r="U438" i="2" s="1"/>
  <c r="S439" i="2"/>
  <c r="U439" i="2" s="1"/>
  <c r="S440" i="2"/>
  <c r="S441" i="2"/>
  <c r="S442" i="2"/>
  <c r="S443" i="2"/>
  <c r="S444" i="2"/>
  <c r="S445" i="2"/>
  <c r="U445" i="2" s="1"/>
  <c r="S446" i="2"/>
  <c r="S447" i="2"/>
  <c r="S448" i="2"/>
  <c r="S449" i="2"/>
  <c r="S450" i="2"/>
  <c r="S451" i="2"/>
  <c r="S452" i="2"/>
  <c r="S453" i="2"/>
  <c r="S454" i="2"/>
  <c r="U454" i="2" s="1"/>
  <c r="S455" i="2"/>
  <c r="S456" i="2"/>
  <c r="S457" i="2"/>
  <c r="S458" i="2"/>
  <c r="S459" i="2"/>
  <c r="S460" i="2"/>
  <c r="S461" i="2"/>
  <c r="U461" i="2" s="1"/>
  <c r="S462" i="2"/>
  <c r="U462" i="2" s="1"/>
  <c r="S463" i="2"/>
  <c r="U463" i="2" s="1"/>
  <c r="S464" i="2"/>
  <c r="S465" i="2"/>
  <c r="S466" i="2"/>
  <c r="S467" i="2"/>
  <c r="S468" i="2"/>
  <c r="U468" i="2" s="1"/>
  <c r="S469" i="2"/>
  <c r="U469" i="2" s="1"/>
  <c r="S470" i="2"/>
  <c r="U470" i="2" s="1"/>
  <c r="S471" i="2"/>
  <c r="U471" i="2" s="1"/>
  <c r="S472" i="2"/>
  <c r="S473" i="2"/>
  <c r="S474" i="2"/>
  <c r="S475" i="2"/>
  <c r="S476" i="2"/>
  <c r="S477" i="2"/>
  <c r="S478" i="2"/>
  <c r="S479" i="2"/>
  <c r="S480" i="2"/>
  <c r="S481" i="2"/>
  <c r="S482" i="2"/>
  <c r="S483" i="2"/>
  <c r="S484" i="2"/>
  <c r="S485" i="2"/>
  <c r="S486" i="2"/>
  <c r="U486" i="2" s="1"/>
  <c r="S487" i="2"/>
  <c r="U487" i="2" s="1"/>
  <c r="S488" i="2"/>
  <c r="U488" i="2" s="1"/>
  <c r="S489" i="2"/>
  <c r="S490" i="2"/>
  <c r="S491" i="2"/>
  <c r="S492" i="2"/>
  <c r="U492" i="2" s="1"/>
  <c r="S493" i="2"/>
  <c r="U493" i="2" s="1"/>
  <c r="S494" i="2"/>
  <c r="U494" i="2" s="1"/>
  <c r="S495" i="2"/>
  <c r="U495" i="2" s="1"/>
  <c r="S496" i="2"/>
  <c r="S497" i="2"/>
  <c r="U497" i="2" s="1"/>
  <c r="S498" i="2"/>
  <c r="S499" i="2"/>
  <c r="S500" i="2"/>
  <c r="U500" i="2" s="1"/>
  <c r="S501" i="2"/>
  <c r="S502" i="2"/>
  <c r="U502" i="2" s="1"/>
  <c r="S503" i="2"/>
  <c r="U503" i="2" s="1"/>
  <c r="S504" i="2"/>
  <c r="U504" i="2" s="1"/>
  <c r="S505" i="2"/>
  <c r="S506" i="2"/>
  <c r="U506" i="2" s="1"/>
  <c r="S507" i="2"/>
  <c r="S508" i="2"/>
  <c r="S509" i="2"/>
  <c r="U509" i="2" s="1"/>
  <c r="S510" i="2"/>
  <c r="U510" i="2" s="1"/>
  <c r="S511" i="2"/>
  <c r="S512" i="2"/>
  <c r="S513" i="2"/>
  <c r="S514" i="2"/>
  <c r="S515" i="2"/>
  <c r="S516" i="2"/>
  <c r="U516" i="2" s="1"/>
  <c r="S517" i="2"/>
  <c r="U517" i="2" s="1"/>
  <c r="S518" i="2"/>
  <c r="U518" i="2" s="1"/>
  <c r="S519" i="2"/>
  <c r="S520" i="2"/>
  <c r="U520" i="2" s="1"/>
  <c r="S521" i="2"/>
  <c r="S522" i="2"/>
  <c r="S523" i="2"/>
  <c r="S524" i="2"/>
  <c r="U524" i="2" s="1"/>
  <c r="S525" i="2"/>
  <c r="U525" i="2" s="1"/>
  <c r="S526" i="2"/>
  <c r="U526" i="2" s="1"/>
  <c r="S527" i="2"/>
  <c r="U527" i="2" s="1"/>
  <c r="S528" i="2"/>
  <c r="S529" i="2"/>
  <c r="S530" i="2"/>
  <c r="S531" i="2"/>
  <c r="U531" i="2" s="1"/>
  <c r="S532" i="2"/>
  <c r="S533" i="2"/>
  <c r="U533" i="2" s="1"/>
  <c r="S534" i="2"/>
  <c r="U534" i="2" s="1"/>
  <c r="S535" i="2"/>
  <c r="S536" i="2"/>
  <c r="S537" i="2"/>
  <c r="S538" i="2"/>
  <c r="S539" i="2"/>
  <c r="S540" i="2"/>
  <c r="S541" i="2"/>
  <c r="S542" i="2"/>
  <c r="U542" i="2" s="1"/>
  <c r="S543" i="2"/>
  <c r="U543" i="2" s="1"/>
  <c r="S544" i="2"/>
  <c r="S545" i="2"/>
  <c r="S546" i="2"/>
  <c r="S547" i="2"/>
  <c r="U547" i="2" s="1"/>
  <c r="S548" i="2"/>
  <c r="U548" i="2" s="1"/>
  <c r="S549" i="2"/>
  <c r="U549" i="2" s="1"/>
  <c r="S550" i="2"/>
  <c r="U550" i="2" s="1"/>
  <c r="S551" i="2"/>
  <c r="S552" i="2"/>
  <c r="S553" i="2"/>
  <c r="S554" i="2"/>
  <c r="U554" i="2" s="1"/>
  <c r="S555" i="2"/>
  <c r="S556" i="2"/>
  <c r="U556" i="2" s="1"/>
  <c r="S557" i="2"/>
  <c r="U557" i="2" s="1"/>
  <c r="S558" i="2"/>
  <c r="U558" i="2" s="1"/>
  <c r="S559" i="2"/>
  <c r="U559" i="2" s="1"/>
  <c r="S560" i="2"/>
  <c r="U560" i="2" s="1"/>
  <c r="S561" i="2"/>
  <c r="S562" i="2"/>
  <c r="S563" i="2"/>
  <c r="S564" i="2"/>
  <c r="U564" i="2" s="1"/>
  <c r="S565" i="2"/>
  <c r="S566" i="2"/>
  <c r="U566" i="2" s="1"/>
  <c r="S567" i="2"/>
  <c r="U567" i="2" s="1"/>
  <c r="S568" i="2"/>
  <c r="U568" i="2" s="1"/>
  <c r="S569" i="2"/>
  <c r="S570" i="2"/>
  <c r="S571" i="2"/>
  <c r="U571" i="2" s="1"/>
  <c r="S572" i="2"/>
  <c r="S573" i="2"/>
  <c r="S574" i="2"/>
  <c r="U574" i="2" s="1"/>
  <c r="S575" i="2"/>
  <c r="U575" i="2" s="1"/>
  <c r="S576" i="2"/>
  <c r="U576" i="2" s="1"/>
  <c r="S577" i="2"/>
  <c r="S578" i="2"/>
  <c r="S579" i="2"/>
  <c r="U579" i="2" s="1"/>
  <c r="S580" i="2"/>
  <c r="U580" i="2" s="1"/>
  <c r="S581" i="2"/>
  <c r="U581" i="2" s="1"/>
  <c r="S582" i="2"/>
  <c r="U582" i="2" s="1"/>
  <c r="S583" i="2"/>
  <c r="S584" i="2"/>
  <c r="U584" i="2" s="1"/>
  <c r="S585" i="2"/>
  <c r="S586" i="2"/>
  <c r="S587" i="2"/>
  <c r="S588" i="2"/>
  <c r="U588" i="2" s="1"/>
  <c r="S589" i="2"/>
  <c r="U589" i="2" s="1"/>
  <c r="S590" i="2"/>
  <c r="U590" i="2" s="1"/>
  <c r="S591" i="2"/>
  <c r="S592" i="2"/>
  <c r="U592" i="2" s="1"/>
  <c r="S593" i="2"/>
  <c r="S594" i="2"/>
  <c r="S595" i="2"/>
  <c r="S596" i="2"/>
  <c r="S597" i="2"/>
  <c r="U597" i="2" s="1"/>
  <c r="S598" i="2"/>
  <c r="U598" i="2" s="1"/>
  <c r="S599" i="2"/>
  <c r="U599" i="2" s="1"/>
  <c r="S600" i="2"/>
  <c r="S601" i="2"/>
  <c r="S602" i="2"/>
  <c r="S603" i="2"/>
  <c r="U603" i="2" s="1"/>
  <c r="S604" i="2"/>
  <c r="U604" i="2" s="1"/>
  <c r="S605" i="2"/>
  <c r="U605" i="2" s="1"/>
  <c r="S606" i="2"/>
  <c r="U606" i="2" s="1"/>
  <c r="S607" i="2"/>
  <c r="S608" i="2"/>
  <c r="S609" i="2"/>
  <c r="S610" i="2"/>
  <c r="U610" i="2" s="1"/>
  <c r="S611" i="2"/>
  <c r="U611" i="2" s="1"/>
  <c r="S612" i="2"/>
  <c r="U612" i="2" s="1"/>
  <c r="S613" i="2"/>
  <c r="S614" i="2"/>
  <c r="U614" i="2" s="1"/>
  <c r="S615" i="2"/>
  <c r="U615" i="2" s="1"/>
  <c r="S616" i="2"/>
  <c r="U616" i="2" s="1"/>
  <c r="S617" i="2"/>
  <c r="S618" i="2"/>
  <c r="S619" i="2"/>
  <c r="S620" i="2"/>
  <c r="S621" i="2"/>
  <c r="U621" i="2" s="1"/>
  <c r="S622" i="2"/>
  <c r="U622" i="2" s="1"/>
  <c r="S623" i="2"/>
  <c r="U623" i="2" s="1"/>
  <c r="S624" i="2"/>
  <c r="U624" i="2" s="1"/>
  <c r="S625" i="2"/>
  <c r="S626" i="2"/>
  <c r="S627" i="2"/>
  <c r="U627" i="2" s="1"/>
  <c r="S628" i="2"/>
  <c r="U628" i="2" s="1"/>
  <c r="S629" i="2"/>
  <c r="U629" i="2" s="1"/>
  <c r="S630" i="2"/>
  <c r="U630" i="2" s="1"/>
  <c r="S631" i="2"/>
  <c r="S632" i="2"/>
  <c r="U632" i="2" s="1"/>
  <c r="S633" i="2"/>
  <c r="S634" i="2"/>
  <c r="S635" i="2"/>
  <c r="S636" i="2"/>
  <c r="S637" i="2"/>
  <c r="U637" i="2" s="1"/>
  <c r="S638" i="2"/>
  <c r="U638" i="2" s="1"/>
  <c r="S639" i="2"/>
  <c r="U639" i="2" s="1"/>
  <c r="S640" i="2"/>
  <c r="U640" i="2" s="1"/>
  <c r="S641" i="2"/>
  <c r="S642" i="2"/>
  <c r="S643" i="2"/>
  <c r="S644" i="2"/>
  <c r="U644" i="2" s="1"/>
  <c r="S645" i="2"/>
  <c r="U645" i="2" s="1"/>
  <c r="S646" i="2"/>
  <c r="U646" i="2" s="1"/>
  <c r="S647" i="2"/>
  <c r="U647" i="2" s="1"/>
  <c r="S648" i="2"/>
  <c r="U648" i="2" s="1"/>
  <c r="S649" i="2"/>
  <c r="S650" i="2"/>
  <c r="S651" i="2"/>
  <c r="S652" i="2"/>
  <c r="U652" i="2" s="1"/>
  <c r="S653" i="2"/>
  <c r="U653" i="2" s="1"/>
  <c r="S654" i="2"/>
  <c r="U654" i="2" s="1"/>
  <c r="S655" i="2"/>
  <c r="U655" i="2" s="1"/>
  <c r="S656" i="2"/>
  <c r="S657" i="2"/>
  <c r="S658" i="2"/>
  <c r="U658" i="2" s="1"/>
  <c r="S659" i="2"/>
  <c r="U659" i="2" s="1"/>
  <c r="S660" i="2"/>
  <c r="U660" i="2" s="1"/>
  <c r="S661" i="2"/>
  <c r="U661" i="2" s="1"/>
  <c r="S662" i="2"/>
  <c r="S663" i="2"/>
  <c r="U663" i="2" s="1"/>
  <c r="S664" i="2"/>
  <c r="S665" i="2"/>
  <c r="S666" i="2"/>
  <c r="S667" i="2"/>
  <c r="U667" i="2" s="1"/>
  <c r="S668" i="2"/>
  <c r="S669" i="2"/>
  <c r="U669" i="2" s="1"/>
  <c r="S670" i="2"/>
  <c r="S671" i="2"/>
  <c r="U671" i="2" s="1"/>
  <c r="S672" i="2"/>
  <c r="U672" i="2" s="1"/>
  <c r="S673" i="2"/>
  <c r="S674" i="2"/>
  <c r="S675" i="2"/>
  <c r="U675" i="2" s="1"/>
  <c r="S676" i="2"/>
  <c r="S677" i="2"/>
  <c r="S678" i="2"/>
  <c r="U678" i="2" s="1"/>
  <c r="S679" i="2"/>
  <c r="S680" i="2"/>
  <c r="S681" i="2"/>
  <c r="S682" i="2"/>
  <c r="U682" i="2" s="1"/>
  <c r="S683" i="2"/>
  <c r="U683" i="2" s="1"/>
  <c r="S684" i="2"/>
  <c r="S685" i="2"/>
  <c r="U685" i="2" s="1"/>
  <c r="S686" i="2"/>
  <c r="S687" i="2"/>
  <c r="U687" i="2" s="1"/>
  <c r="S688" i="2"/>
  <c r="U688" i="2" s="1"/>
  <c r="S689" i="2"/>
  <c r="S690" i="2"/>
  <c r="S691" i="2"/>
  <c r="U691" i="2" s="1"/>
  <c r="S692" i="2"/>
  <c r="S693" i="2"/>
  <c r="U693" i="2" s="1"/>
  <c r="S694" i="2"/>
  <c r="U694" i="2" s="1"/>
  <c r="S695" i="2"/>
  <c r="U695" i="2" s="1"/>
  <c r="S696" i="2"/>
  <c r="U696" i="2" s="1"/>
  <c r="S697" i="2"/>
  <c r="S698" i="2"/>
  <c r="S699" i="2"/>
  <c r="S700" i="2"/>
  <c r="U700" i="2" s="1"/>
  <c r="S701" i="2"/>
  <c r="S702" i="2"/>
  <c r="U702" i="2" s="1"/>
  <c r="S703" i="2"/>
  <c r="S704" i="2"/>
  <c r="U704" i="2" s="1"/>
  <c r="S705" i="2"/>
  <c r="S706" i="2"/>
  <c r="S707" i="2"/>
  <c r="S708" i="2"/>
  <c r="S709" i="2"/>
  <c r="U709" i="2" s="1"/>
  <c r="S710" i="2"/>
  <c r="U710" i="2" s="1"/>
  <c r="S711" i="2"/>
  <c r="U711" i="2" s="1"/>
  <c r="S712" i="2"/>
  <c r="U712" i="2" s="1"/>
  <c r="S713" i="2"/>
  <c r="S714" i="2"/>
  <c r="S715" i="2"/>
  <c r="S716" i="2"/>
  <c r="S717" i="2"/>
  <c r="U717" i="2" s="1"/>
  <c r="S718" i="2"/>
  <c r="U718" i="2" s="1"/>
  <c r="S719" i="2"/>
  <c r="U719" i="2" s="1"/>
  <c r="S720" i="2"/>
  <c r="U720" i="2" s="1"/>
  <c r="S721" i="2"/>
  <c r="S722" i="2"/>
  <c r="S723" i="2"/>
  <c r="S724" i="2"/>
  <c r="S725" i="2"/>
  <c r="U725" i="2" s="1"/>
  <c r="S726" i="2"/>
  <c r="U726" i="2" s="1"/>
  <c r="S727" i="2"/>
  <c r="U727" i="2" s="1"/>
  <c r="S728" i="2"/>
  <c r="S729" i="2"/>
  <c r="U729" i="2" s="1"/>
  <c r="S730" i="2"/>
  <c r="S731" i="2"/>
  <c r="U731" i="2" s="1"/>
  <c r="S732" i="2"/>
  <c r="U732" i="2" s="1"/>
  <c r="S733" i="2"/>
  <c r="S734" i="2"/>
  <c r="U734" i="2" s="1"/>
  <c r="S735" i="2"/>
  <c r="S736" i="2"/>
  <c r="U736" i="2" s="1"/>
  <c r="S737" i="2"/>
  <c r="S738" i="2"/>
  <c r="S739" i="2"/>
  <c r="U739" i="2" s="1"/>
  <c r="S740" i="2"/>
  <c r="U740" i="2" s="1"/>
  <c r="S741" i="2"/>
  <c r="S742" i="2"/>
  <c r="U742" i="2" s="1"/>
  <c r="S743" i="2"/>
  <c r="S744" i="2"/>
  <c r="S745" i="2"/>
  <c r="S746" i="2"/>
  <c r="S747" i="2"/>
  <c r="S748" i="2"/>
  <c r="S749" i="2"/>
  <c r="U749" i="2" s="1"/>
  <c r="S750" i="2"/>
  <c r="U750" i="2" s="1"/>
  <c r="S751" i="2"/>
  <c r="U751" i="2" s="1"/>
  <c r="S752" i="2"/>
  <c r="U752" i="2" s="1"/>
  <c r="S753" i="2"/>
  <c r="S754" i="2"/>
  <c r="S755" i="2"/>
  <c r="S756" i="2"/>
  <c r="S757" i="2"/>
  <c r="U757" i="2" s="1"/>
  <c r="S758" i="2"/>
  <c r="U758" i="2" s="1"/>
  <c r="S759" i="2"/>
  <c r="U759" i="2" s="1"/>
  <c r="S760" i="2"/>
  <c r="U760" i="2" s="1"/>
  <c r="S761" i="2"/>
  <c r="S762" i="2"/>
  <c r="S763" i="2"/>
  <c r="U763" i="2" s="1"/>
  <c r="S764" i="2"/>
  <c r="U764" i="2" s="1"/>
  <c r="S765" i="2"/>
  <c r="U765" i="2" s="1"/>
  <c r="S766" i="2"/>
  <c r="U766" i="2" s="1"/>
  <c r="S767" i="2"/>
  <c r="U767" i="2" s="1"/>
  <c r="S768" i="2"/>
  <c r="S769" i="2"/>
  <c r="S770" i="2"/>
  <c r="S771" i="2"/>
  <c r="U771" i="2" s="1"/>
  <c r="S772" i="2"/>
  <c r="U772" i="2" s="1"/>
  <c r="S773" i="2"/>
  <c r="U773" i="2" s="1"/>
  <c r="S774" i="2"/>
  <c r="U774" i="2" s="1"/>
  <c r="S775" i="2"/>
  <c r="U775" i="2" s="1"/>
  <c r="S776" i="2"/>
  <c r="S777" i="2"/>
  <c r="S778" i="2"/>
  <c r="S779" i="2"/>
  <c r="U779" i="2" s="1"/>
  <c r="S780" i="2"/>
  <c r="U780" i="2" s="1"/>
  <c r="S781" i="2"/>
  <c r="U781" i="2" s="1"/>
  <c r="S782" i="2"/>
  <c r="U782" i="2" s="1"/>
  <c r="S783" i="2"/>
  <c r="S784" i="2"/>
  <c r="U784" i="2" s="1"/>
  <c r="S785" i="2"/>
  <c r="S786" i="2"/>
  <c r="S787" i="2"/>
  <c r="S788" i="2"/>
  <c r="S789" i="2"/>
  <c r="U789" i="2" s="1"/>
  <c r="S790" i="2"/>
  <c r="U790" i="2" s="1"/>
  <c r="S791" i="2"/>
  <c r="U791" i="2" s="1"/>
  <c r="S792" i="2"/>
  <c r="U792" i="2" s="1"/>
  <c r="S793" i="2"/>
  <c r="S794" i="2"/>
  <c r="U794" i="2" s="1"/>
  <c r="S795" i="2"/>
  <c r="S796" i="2"/>
  <c r="S797" i="2"/>
  <c r="U797" i="2" s="1"/>
  <c r="S798" i="2"/>
  <c r="U798" i="2" s="1"/>
  <c r="S799" i="2"/>
  <c r="U799" i="2" s="1"/>
  <c r="S800" i="2"/>
  <c r="U800" i="2" s="1"/>
  <c r="S801" i="2"/>
  <c r="S802" i="2"/>
  <c r="S803" i="2"/>
  <c r="S804" i="2"/>
  <c r="S805" i="2"/>
  <c r="U805" i="2" s="1"/>
  <c r="S806" i="2"/>
  <c r="U806" i="2" s="1"/>
  <c r="S807" i="2"/>
  <c r="S808" i="2"/>
  <c r="S809" i="2"/>
  <c r="S810" i="2"/>
  <c r="U810" i="2" s="1"/>
  <c r="S811" i="2"/>
  <c r="S812" i="2"/>
  <c r="U812" i="2" s="1"/>
  <c r="S813" i="2"/>
  <c r="U813" i="2" s="1"/>
  <c r="S814" i="2"/>
  <c r="U814" i="2" s="1"/>
  <c r="S815" i="2"/>
  <c r="S816" i="2"/>
  <c r="U816" i="2" s="1"/>
  <c r="S817" i="2"/>
  <c r="S818" i="2"/>
  <c r="S819" i="2"/>
  <c r="S820" i="2"/>
  <c r="S821" i="2"/>
  <c r="U821" i="2" s="1"/>
  <c r="S822" i="2"/>
  <c r="S823" i="2"/>
  <c r="U823" i="2" s="1"/>
  <c r="S824" i="2"/>
  <c r="S825" i="2"/>
  <c r="S826" i="2"/>
  <c r="S827" i="2"/>
  <c r="S828" i="2"/>
  <c r="S829" i="2"/>
  <c r="U829" i="2" s="1"/>
  <c r="S830" i="2"/>
  <c r="U830" i="2" s="1"/>
  <c r="S831" i="2"/>
  <c r="S832" i="2"/>
  <c r="S833" i="2"/>
  <c r="S834" i="2"/>
  <c r="U834" i="2" s="1"/>
  <c r="S835" i="2"/>
  <c r="S836" i="2"/>
  <c r="U836" i="2" s="1"/>
  <c r="S837" i="2"/>
  <c r="U837" i="2" s="1"/>
  <c r="S838" i="2"/>
  <c r="U838" i="2" s="1"/>
  <c r="S839" i="2"/>
  <c r="U839" i="2" s="1"/>
  <c r="S840" i="2"/>
  <c r="S841" i="2"/>
  <c r="U841" i="2" s="1"/>
  <c r="S842" i="2"/>
  <c r="S843" i="2"/>
  <c r="U843" i="2" s="1"/>
  <c r="S844" i="2"/>
  <c r="S845" i="2"/>
  <c r="U845" i="2" s="1"/>
  <c r="S846" i="2"/>
  <c r="U846" i="2" s="1"/>
  <c r="S847" i="2"/>
  <c r="U847" i="2" s="1"/>
  <c r="S848" i="2"/>
  <c r="U848" i="2" s="1"/>
  <c r="S849" i="2"/>
  <c r="U849" i="2" s="1"/>
  <c r="S850" i="2"/>
  <c r="S851" i="2"/>
  <c r="S852" i="2"/>
  <c r="S853" i="2"/>
  <c r="S854" i="2"/>
  <c r="U854" i="2" s="1"/>
  <c r="S855" i="2"/>
  <c r="U855" i="2" s="1"/>
  <c r="S856" i="2"/>
  <c r="S857" i="2"/>
  <c r="S858" i="2"/>
  <c r="S859" i="2"/>
  <c r="S860" i="2"/>
  <c r="U860" i="2" s="1"/>
  <c r="S861" i="2"/>
  <c r="U861" i="2" s="1"/>
  <c r="S862" i="2"/>
  <c r="U862" i="2" s="1"/>
  <c r="S863" i="2"/>
  <c r="S864" i="2"/>
  <c r="U864" i="2" s="1"/>
  <c r="S865" i="2"/>
  <c r="S866" i="2"/>
  <c r="S867" i="2"/>
  <c r="S868" i="2"/>
  <c r="S869" i="2"/>
  <c r="U869" i="2" s="1"/>
  <c r="S870" i="2"/>
  <c r="S871" i="2"/>
  <c r="U871" i="2" s="1"/>
  <c r="S872" i="2"/>
  <c r="U872" i="2" s="1"/>
  <c r="S873" i="2"/>
  <c r="S874" i="2"/>
  <c r="S875" i="2"/>
  <c r="S876" i="2"/>
  <c r="U876" i="2" s="1"/>
  <c r="S877" i="2"/>
  <c r="U877" i="2" s="1"/>
  <c r="S878" i="2"/>
  <c r="U878" i="2" s="1"/>
  <c r="S879" i="2"/>
  <c r="U879" i="2" s="1"/>
  <c r="S880" i="2"/>
  <c r="U880" i="2" s="1"/>
  <c r="S881" i="2"/>
  <c r="S882" i="2"/>
  <c r="S883" i="2"/>
  <c r="S884" i="2"/>
  <c r="U884" i="2" s="1"/>
  <c r="S885" i="2"/>
  <c r="U885" i="2" s="1"/>
  <c r="S886" i="2"/>
  <c r="U886" i="2" s="1"/>
  <c r="S887" i="2"/>
  <c r="U887" i="2" s="1"/>
  <c r="S888" i="2"/>
  <c r="S889" i="2"/>
  <c r="S890" i="2"/>
  <c r="S891" i="2"/>
  <c r="S892" i="2"/>
  <c r="U892" i="2" s="1"/>
  <c r="S893" i="2"/>
  <c r="S894" i="2"/>
  <c r="U894" i="2" s="1"/>
  <c r="S895" i="2"/>
  <c r="U895" i="2" s="1"/>
  <c r="S896" i="2"/>
  <c r="U896" i="2" s="1"/>
  <c r="S897" i="2"/>
  <c r="U897" i="2" s="1"/>
  <c r="S898" i="2"/>
  <c r="U898" i="2" s="1"/>
  <c r="S899" i="2"/>
  <c r="U899" i="2" s="1"/>
  <c r="S900" i="2"/>
  <c r="U900" i="2" s="1"/>
  <c r="S901" i="2"/>
  <c r="U901" i="2" s="1"/>
  <c r="S902" i="2"/>
  <c r="U902" i="2" s="1"/>
  <c r="S903" i="2"/>
  <c r="S904" i="2"/>
  <c r="S905" i="2"/>
  <c r="S906" i="2"/>
  <c r="S907" i="2"/>
  <c r="U907" i="2" s="1"/>
  <c r="S908" i="2"/>
  <c r="U908" i="2" s="1"/>
  <c r="S909" i="2"/>
  <c r="U909" i="2" s="1"/>
  <c r="S910" i="2"/>
  <c r="U910" i="2" s="1"/>
  <c r="S911" i="2"/>
  <c r="U911" i="2" s="1"/>
  <c r="S912" i="2"/>
  <c r="U912" i="2" s="1"/>
  <c r="S913" i="2"/>
  <c r="S914" i="2"/>
  <c r="U914" i="2" s="1"/>
  <c r="S915" i="2"/>
  <c r="U915" i="2" s="1"/>
  <c r="S916" i="2"/>
  <c r="S917" i="2"/>
  <c r="U917" i="2" s="1"/>
  <c r="S918" i="2"/>
  <c r="U918" i="2" s="1"/>
  <c r="S919" i="2"/>
  <c r="U919" i="2" s="1"/>
  <c r="S920" i="2"/>
  <c r="U920" i="2" s="1"/>
  <c r="S921" i="2"/>
  <c r="S922" i="2"/>
  <c r="S923" i="2"/>
  <c r="U923" i="2" s="1"/>
  <c r="S924" i="2"/>
  <c r="S925" i="2"/>
  <c r="U925" i="2" s="1"/>
  <c r="S926" i="2"/>
  <c r="U926" i="2" s="1"/>
  <c r="S927" i="2"/>
  <c r="U927" i="2" s="1"/>
  <c r="S928" i="2"/>
  <c r="U928" i="2" s="1"/>
  <c r="S929" i="2"/>
  <c r="U929" i="2" s="1"/>
  <c r="S930" i="2"/>
  <c r="U930" i="2" s="1"/>
  <c r="S931" i="2"/>
  <c r="U931" i="2" s="1"/>
  <c r="S932" i="2"/>
  <c r="U932" i="2" s="1"/>
  <c r="S933" i="2"/>
  <c r="U933" i="2" s="1"/>
  <c r="S934" i="2"/>
  <c r="S935" i="2"/>
  <c r="S936" i="2"/>
  <c r="U936" i="2" s="1"/>
  <c r="S937" i="2"/>
  <c r="S938" i="2"/>
  <c r="U938" i="2" s="1"/>
  <c r="S939" i="2"/>
  <c r="U939" i="2" s="1"/>
  <c r="S940" i="2"/>
  <c r="S941" i="2"/>
  <c r="U941" i="2" s="1"/>
  <c r="S942" i="2"/>
  <c r="U942" i="2" s="1"/>
  <c r="S943" i="2"/>
  <c r="U943" i="2" s="1"/>
  <c r="S944" i="2"/>
  <c r="U944" i="2" s="1"/>
  <c r="S945" i="2"/>
  <c r="S946" i="2"/>
  <c r="S947" i="2"/>
  <c r="U947" i="2" s="1"/>
  <c r="S948" i="2"/>
  <c r="S949" i="2"/>
  <c r="S950" i="2"/>
  <c r="U950" i="2" s="1"/>
  <c r="S951" i="2"/>
  <c r="U951" i="2" s="1"/>
  <c r="S952" i="2"/>
  <c r="S953" i="2"/>
  <c r="S954" i="2"/>
  <c r="S955" i="2"/>
  <c r="S956" i="2"/>
  <c r="S957" i="2"/>
  <c r="S958" i="2"/>
  <c r="S959" i="2"/>
  <c r="U959" i="2" s="1"/>
  <c r="S960" i="2"/>
  <c r="U960" i="2" s="1"/>
  <c r="S961" i="2"/>
  <c r="S962" i="2"/>
  <c r="S963" i="2"/>
  <c r="S964" i="2"/>
  <c r="U964" i="2" s="1"/>
  <c r="S965" i="2"/>
  <c r="S966" i="2"/>
  <c r="U966" i="2" s="1"/>
  <c r="S967" i="2"/>
  <c r="U967" i="2" s="1"/>
  <c r="S968" i="2"/>
  <c r="S969" i="2"/>
  <c r="S970" i="2"/>
  <c r="U970" i="2" s="1"/>
  <c r="S971" i="2"/>
  <c r="U971" i="2" s="1"/>
  <c r="S972" i="2"/>
  <c r="U972" i="2" s="1"/>
  <c r="S973" i="2"/>
  <c r="U973" i="2" s="1"/>
  <c r="S974" i="2"/>
  <c r="S975" i="2"/>
  <c r="S976" i="2"/>
  <c r="U976" i="2" s="1"/>
  <c r="S977" i="2"/>
  <c r="S978" i="2"/>
  <c r="S979" i="2"/>
  <c r="S980" i="2"/>
  <c r="S981" i="2"/>
  <c r="U981" i="2" s="1"/>
  <c r="S982" i="2"/>
  <c r="U982" i="2" s="1"/>
  <c r="S983" i="2"/>
  <c r="U983" i="2" s="1"/>
  <c r="S984" i="2"/>
  <c r="U984" i="2" s="1"/>
  <c r="S985" i="2"/>
  <c r="S986" i="2"/>
  <c r="U986" i="2" s="1"/>
  <c r="S987" i="2"/>
  <c r="S988" i="2"/>
  <c r="S989" i="2"/>
  <c r="U989" i="2" s="1"/>
  <c r="S990" i="2"/>
  <c r="U990" i="2" s="1"/>
  <c r="S991" i="2"/>
  <c r="U991" i="2" s="1"/>
  <c r="S992" i="2"/>
  <c r="S993" i="2"/>
  <c r="U993" i="2" s="1"/>
  <c r="S994" i="2"/>
  <c r="S995" i="2"/>
  <c r="S996" i="2"/>
  <c r="S997" i="2"/>
  <c r="U997" i="2" s="1"/>
  <c r="S998" i="2"/>
  <c r="U998" i="2" s="1"/>
  <c r="S999" i="2"/>
  <c r="S1000" i="2"/>
  <c r="S1001" i="2"/>
  <c r="S1002" i="2"/>
  <c r="S1003" i="2"/>
  <c r="S4" i="2"/>
  <c r="S5" i="2"/>
  <c r="U5" i="2" s="1"/>
  <c r="U662" i="2" l="1"/>
  <c r="U478" i="2"/>
  <c r="U14" i="2"/>
  <c r="U733" i="2"/>
  <c r="U381" i="2"/>
  <c r="U229" i="2"/>
  <c r="U13" i="2"/>
  <c r="U956" i="2"/>
  <c r="U948" i="2"/>
  <c r="U924" i="2"/>
  <c r="U844" i="2"/>
  <c r="U796" i="2"/>
  <c r="U748" i="2"/>
  <c r="U716" i="2"/>
  <c r="U684" i="2"/>
  <c r="U636" i="2"/>
  <c r="U620" i="2"/>
  <c r="U596" i="2"/>
  <c r="U508" i="2"/>
  <c r="U476" i="2"/>
  <c r="U460" i="2"/>
  <c r="U444" i="2"/>
  <c r="U428" i="2"/>
  <c r="U388" i="2"/>
  <c r="U348" i="2"/>
  <c r="U332" i="2"/>
  <c r="U308" i="2"/>
  <c r="U292" i="2"/>
  <c r="U260" i="2"/>
  <c r="U180" i="2"/>
  <c r="U156" i="2"/>
  <c r="U148" i="2"/>
  <c r="U140" i="2"/>
  <c r="U108" i="2"/>
  <c r="U100" i="2"/>
  <c r="U84" i="2"/>
  <c r="U60" i="2"/>
  <c r="U52" i="2"/>
  <c r="U44" i="2"/>
  <c r="U28" i="2"/>
  <c r="U1003" i="2"/>
  <c r="U995" i="2"/>
  <c r="U987" i="2"/>
  <c r="U979" i="2"/>
  <c r="U963" i="2"/>
  <c r="U955" i="2"/>
  <c r="U891" i="2"/>
  <c r="U883" i="2"/>
  <c r="U875" i="2"/>
  <c r="U859" i="2"/>
  <c r="U851" i="2"/>
  <c r="U835" i="2"/>
  <c r="U827" i="2"/>
  <c r="U819" i="2"/>
  <c r="U811" i="2"/>
  <c r="U803" i="2"/>
  <c r="U795" i="2"/>
  <c r="U787" i="2"/>
  <c r="U958" i="2"/>
  <c r="U965" i="2"/>
  <c r="U701" i="2"/>
  <c r="U613" i="2"/>
  <c r="U453" i="2"/>
  <c r="U365" i="2"/>
  <c r="U293" i="2"/>
  <c r="U165" i="2"/>
  <c r="U85" i="2"/>
  <c r="U4" i="2"/>
  <c r="U940" i="2"/>
  <c r="U916" i="2"/>
  <c r="U868" i="2"/>
  <c r="U852" i="2"/>
  <c r="U804" i="2"/>
  <c r="U788" i="2"/>
  <c r="U724" i="2"/>
  <c r="U708" i="2"/>
  <c r="U692" i="2"/>
  <c r="U676" i="2"/>
  <c r="U540" i="2"/>
  <c r="U484" i="2"/>
  <c r="U452" i="2"/>
  <c r="U404" i="2"/>
  <c r="U396" i="2"/>
  <c r="U340" i="2"/>
  <c r="U276" i="2"/>
  <c r="U244" i="2"/>
  <c r="U196" i="2"/>
  <c r="U20" i="2"/>
  <c r="U446" i="2"/>
  <c r="U182" i="2"/>
  <c r="U741" i="2"/>
  <c r="U541" i="2"/>
  <c r="U301" i="2"/>
  <c r="U285" i="2"/>
  <c r="U237" i="2"/>
  <c r="U141" i="2"/>
  <c r="U125" i="2"/>
  <c r="U101" i="2"/>
  <c r="U37" i="2"/>
  <c r="U21" i="2"/>
  <c r="U992" i="2"/>
  <c r="U904" i="2"/>
  <c r="U888" i="2"/>
  <c r="U856" i="2"/>
  <c r="U824" i="2"/>
  <c r="U808" i="2"/>
  <c r="U776" i="2"/>
  <c r="U768" i="2"/>
  <c r="U744" i="2"/>
  <c r="U728" i="2"/>
  <c r="U680" i="2"/>
  <c r="U664" i="2"/>
  <c r="U656" i="2"/>
  <c r="U600" i="2"/>
  <c r="U544" i="2"/>
  <c r="U536" i="2"/>
  <c r="U528" i="2"/>
  <c r="U496" i="2"/>
  <c r="U480" i="2"/>
  <c r="U472" i="2"/>
  <c r="U464" i="2"/>
  <c r="U456" i="2"/>
  <c r="U448" i="2"/>
  <c r="U440" i="2"/>
  <c r="U400" i="2"/>
  <c r="U384" i="2"/>
  <c r="U360" i="2"/>
  <c r="U336" i="2"/>
  <c r="U328" i="2"/>
  <c r="U320" i="2"/>
  <c r="U304" i="2"/>
  <c r="U296" i="2"/>
  <c r="U280" i="2"/>
  <c r="U272" i="2"/>
  <c r="U256" i="2"/>
  <c r="U248" i="2"/>
  <c r="U240" i="2"/>
  <c r="U224" i="2"/>
  <c r="U208" i="2"/>
  <c r="U200" i="2"/>
  <c r="U184" i="2"/>
  <c r="U168" i="2"/>
  <c r="U999" i="2"/>
  <c r="U975" i="2"/>
  <c r="U935" i="2"/>
  <c r="U863" i="2"/>
  <c r="U815" i="2"/>
  <c r="U783" i="2"/>
  <c r="U743" i="2"/>
  <c r="U735" i="2"/>
  <c r="U703" i="2"/>
  <c r="U679" i="2"/>
  <c r="U631" i="2"/>
  <c r="U607" i="2"/>
  <c r="U591" i="2"/>
  <c r="U583" i="2"/>
  <c r="U535" i="2"/>
  <c r="U519" i="2"/>
  <c r="U511" i="2"/>
  <c r="U479" i="2"/>
  <c r="U455" i="2"/>
  <c r="U447" i="2"/>
  <c r="U423" i="2"/>
  <c r="U367" i="2"/>
  <c r="U359" i="2"/>
  <c r="U335" i="2"/>
  <c r="U327" i="2"/>
  <c r="U303" i="2"/>
  <c r="U279" i="2"/>
  <c r="U263" i="2"/>
  <c r="U255" i="2"/>
  <c r="U247" i="2"/>
  <c r="U239" i="2"/>
  <c r="U215" i="2"/>
  <c r="U207" i="2"/>
  <c r="U199" i="2"/>
  <c r="U191" i="2"/>
  <c r="U167" i="2"/>
  <c r="U755" i="2"/>
  <c r="U723" i="2"/>
  <c r="U707" i="2"/>
  <c r="U643" i="2"/>
  <c r="U595" i="2"/>
  <c r="U515" i="2"/>
  <c r="U499" i="2"/>
  <c r="U483" i="2"/>
  <c r="U467" i="2"/>
  <c r="U451" i="2"/>
  <c r="U435" i="2"/>
  <c r="U419" i="2"/>
  <c r="U363" i="2"/>
  <c r="U355" i="2"/>
  <c r="U339" i="2"/>
  <c r="U323" i="2"/>
  <c r="U307" i="2"/>
  <c r="U291" i="2"/>
  <c r="U283" i="2"/>
  <c r="U267" i="2"/>
  <c r="U251" i="2"/>
  <c r="U243" i="2"/>
  <c r="U235" i="2"/>
  <c r="U227" i="2"/>
  <c r="U211" i="2"/>
  <c r="U195" i="2"/>
  <c r="U187" i="2"/>
  <c r="U179" i="2"/>
  <c r="U171" i="2"/>
  <c r="U147" i="2"/>
  <c r="U139" i="2"/>
  <c r="U131" i="2"/>
  <c r="U115" i="2"/>
  <c r="U107" i="2"/>
  <c r="U99" i="2"/>
  <c r="U91" i="2"/>
  <c r="U67" i="2"/>
  <c r="U59" i="2"/>
  <c r="U51" i="2"/>
  <c r="U43" i="2"/>
  <c r="U35" i="2"/>
  <c r="U27" i="2"/>
  <c r="U19" i="2"/>
  <c r="U11" i="2"/>
  <c r="U1002" i="2"/>
  <c r="U954" i="2"/>
  <c r="U906" i="2"/>
  <c r="U890" i="2"/>
  <c r="U874" i="2"/>
  <c r="U858" i="2"/>
  <c r="U842" i="2"/>
  <c r="U826" i="2"/>
  <c r="U818" i="2"/>
  <c r="U802" i="2"/>
  <c r="U786" i="2"/>
  <c r="U778" i="2"/>
  <c r="U770" i="2"/>
  <c r="U762" i="2"/>
  <c r="U754" i="2"/>
  <c r="U746" i="2"/>
  <c r="U738" i="2"/>
  <c r="U730" i="2"/>
  <c r="U722" i="2"/>
  <c r="U714" i="2"/>
  <c r="U706" i="2"/>
  <c r="U698" i="2"/>
  <c r="U690" i="2"/>
  <c r="U674" i="2"/>
  <c r="U666" i="2"/>
  <c r="U650" i="2"/>
  <c r="U642" i="2"/>
  <c r="U634" i="2"/>
  <c r="U626" i="2"/>
  <c r="U618" i="2"/>
  <c r="U602" i="2"/>
  <c r="U594" i="2"/>
  <c r="U586" i="2"/>
  <c r="U578" i="2"/>
  <c r="U570" i="2"/>
  <c r="U562" i="2"/>
  <c r="U546" i="2"/>
  <c r="U538" i="2"/>
  <c r="U530" i="2"/>
  <c r="U522" i="2"/>
  <c r="U514" i="2"/>
  <c r="U747" i="2"/>
  <c r="U715" i="2"/>
  <c r="U699" i="2"/>
  <c r="U651" i="2"/>
  <c r="U635" i="2"/>
  <c r="U619" i="2"/>
  <c r="U587" i="2"/>
  <c r="U539" i="2"/>
  <c r="U523" i="2"/>
  <c r="U507" i="2"/>
  <c r="U491" i="2"/>
  <c r="U475" i="2"/>
  <c r="U459" i="2"/>
  <c r="U443" i="2"/>
  <c r="U427" i="2"/>
  <c r="U411" i="2"/>
  <c r="U403" i="2"/>
  <c r="U371" i="2"/>
  <c r="U315" i="2"/>
  <c r="U299" i="2"/>
  <c r="U275" i="2"/>
  <c r="U259" i="2"/>
  <c r="U994" i="2"/>
  <c r="U946" i="2"/>
  <c r="U850" i="2"/>
  <c r="U1001" i="2"/>
  <c r="U985" i="2"/>
  <c r="U977" i="2"/>
  <c r="U969" i="2"/>
  <c r="U961" i="2"/>
  <c r="U953" i="2"/>
  <c r="U945" i="2"/>
  <c r="U937" i="2"/>
  <c r="U913" i="2"/>
  <c r="U905" i="2"/>
  <c r="U881" i="2"/>
  <c r="U873" i="2"/>
  <c r="U865" i="2"/>
  <c r="U833" i="2"/>
  <c r="U825" i="2"/>
  <c r="U817" i="2"/>
  <c r="U809" i="2"/>
  <c r="U801" i="2"/>
  <c r="U793" i="2"/>
  <c r="U785" i="2"/>
  <c r="U777" i="2"/>
  <c r="U769" i="2"/>
  <c r="U753" i="2"/>
  <c r="U745" i="2"/>
  <c r="U737" i="2"/>
  <c r="U721" i="2"/>
  <c r="U713" i="2"/>
  <c r="U705" i="2"/>
  <c r="U697" i="2"/>
  <c r="U160" i="2"/>
  <c r="U144" i="2"/>
  <c r="U136" i="2"/>
  <c r="U128" i="2"/>
  <c r="U120" i="2"/>
  <c r="U112" i="2"/>
  <c r="U104" i="2"/>
  <c r="U72" i="2"/>
  <c r="U48" i="2"/>
  <c r="U40" i="2"/>
  <c r="U32" i="2"/>
  <c r="U24" i="2"/>
  <c r="U8" i="2"/>
  <c r="U159" i="2"/>
  <c r="U151" i="2"/>
  <c r="U143" i="2"/>
  <c r="U127" i="2"/>
  <c r="U119" i="2"/>
  <c r="U111" i="2"/>
  <c r="U103" i="2"/>
  <c r="U95" i="2"/>
  <c r="U79" i="2"/>
  <c r="U71" i="2"/>
  <c r="U63" i="2"/>
  <c r="U47" i="2"/>
  <c r="U39" i="2"/>
  <c r="U15" i="2"/>
  <c r="U498" i="2"/>
  <c r="U490" i="2"/>
  <c r="U482" i="2"/>
  <c r="U474" i="2"/>
  <c r="U466" i="2"/>
  <c r="U458" i="2"/>
  <c r="U442" i="2"/>
  <c r="U434" i="2"/>
  <c r="U402" i="2"/>
  <c r="U394" i="2"/>
  <c r="U378" i="2"/>
  <c r="U362" i="2"/>
  <c r="U354" i="2"/>
  <c r="U346" i="2"/>
  <c r="U338" i="2"/>
  <c r="U330" i="2"/>
  <c r="U322" i="2"/>
  <c r="U314" i="2"/>
  <c r="U306" i="2"/>
  <c r="U298" i="2"/>
  <c r="U282" i="2"/>
  <c r="U274" i="2"/>
  <c r="U266" i="2"/>
  <c r="U250" i="2"/>
  <c r="U242" i="2"/>
  <c r="U234" i="2"/>
  <c r="U226" i="2"/>
  <c r="U218" i="2"/>
  <c r="U210" i="2"/>
  <c r="U202" i="2"/>
  <c r="U194" i="2"/>
  <c r="U186" i="2"/>
  <c r="U178" i="2"/>
  <c r="U170" i="2"/>
  <c r="U162" i="2"/>
  <c r="U154" i="2"/>
  <c r="U146" i="2"/>
  <c r="U138" i="2"/>
  <c r="U130" i="2"/>
  <c r="U122" i="2"/>
  <c r="U114" i="2"/>
  <c r="U106" i="2"/>
  <c r="U98" i="2"/>
  <c r="U90" i="2"/>
  <c r="U82" i="2"/>
  <c r="U74" i="2"/>
  <c r="U66" i="2"/>
  <c r="U58" i="2"/>
  <c r="U50" i="2"/>
  <c r="U42" i="2"/>
  <c r="U34" i="2"/>
  <c r="U26" i="2"/>
  <c r="U18" i="2"/>
  <c r="U10" i="2"/>
  <c r="U689" i="2"/>
  <c r="U681" i="2"/>
  <c r="U673" i="2"/>
  <c r="U665" i="2"/>
  <c r="U657" i="2"/>
  <c r="U649" i="2"/>
  <c r="U641" i="2"/>
  <c r="U633" i="2"/>
  <c r="U625" i="2"/>
  <c r="U617" i="2"/>
  <c r="U609" i="2"/>
  <c r="U601" i="2"/>
  <c r="U593" i="2"/>
  <c r="U585" i="2"/>
  <c r="U577" i="2"/>
  <c r="U569" i="2"/>
  <c r="U561" i="2"/>
  <c r="U553" i="2"/>
  <c r="U545" i="2"/>
  <c r="U537" i="2"/>
  <c r="U529" i="2"/>
  <c r="U521" i="2"/>
  <c r="U513" i="2"/>
  <c r="U505" i="2"/>
  <c r="U489" i="2"/>
  <c r="U481" i="2"/>
  <c r="U473" i="2"/>
  <c r="U465" i="2"/>
  <c r="U457" i="2"/>
  <c r="U449" i="2"/>
  <c r="U441" i="2"/>
  <c r="U433" i="2"/>
  <c r="U425" i="2"/>
  <c r="U417" i="2"/>
  <c r="U409" i="2"/>
  <c r="U401" i="2"/>
  <c r="U393" i="2"/>
  <c r="U385" i="2"/>
  <c r="U377" i="2"/>
  <c r="U369" i="2"/>
  <c r="U361" i="2"/>
  <c r="U353" i="2"/>
  <c r="U345" i="2"/>
  <c r="U337" i="2"/>
  <c r="U329" i="2"/>
  <c r="U321" i="2"/>
  <c r="U313" i="2"/>
  <c r="U305" i="2"/>
  <c r="U297" i="2"/>
  <c r="U289" i="2"/>
  <c r="U281" i="2"/>
  <c r="U273" i="2"/>
  <c r="U265" i="2"/>
  <c r="U257" i="2"/>
  <c r="U249" i="2"/>
  <c r="U241" i="2"/>
  <c r="U233" i="2"/>
  <c r="U225" i="2"/>
  <c r="U217" i="2"/>
  <c r="U209" i="2"/>
  <c r="U201" i="2"/>
  <c r="U193" i="2"/>
  <c r="U185" i="2"/>
  <c r="U177" i="2"/>
  <c r="U169" i="2"/>
  <c r="U161" i="2"/>
  <c r="U153" i="2"/>
  <c r="U145" i="2"/>
  <c r="U137" i="2"/>
  <c r="U129" i="2"/>
  <c r="U121" i="2"/>
  <c r="U113" i="2"/>
  <c r="U105" i="2"/>
  <c r="U97" i="2"/>
  <c r="U89" i="2"/>
  <c r="U81" i="2"/>
  <c r="U73" i="2"/>
  <c r="U65" i="2"/>
  <c r="U57" i="2"/>
  <c r="U49" i="2"/>
  <c r="U41" i="2"/>
  <c r="U33" i="2"/>
  <c r="U25" i="2"/>
  <c r="U17" i="2"/>
  <c r="U9" i="2"/>
  <c r="T161" i="2"/>
  <c r="U761" i="2"/>
  <c r="T8" i="2"/>
  <c r="U1000" i="2"/>
  <c r="T896" i="2"/>
  <c r="U968" i="2"/>
  <c r="T616" i="2"/>
  <c r="U952" i="2"/>
  <c r="T592" i="2"/>
  <c r="U840" i="2"/>
  <c r="T120" i="2"/>
  <c r="U832" i="2"/>
  <c r="T344" i="2"/>
  <c r="U608" i="2"/>
  <c r="T480" i="2"/>
  <c r="U552" i="2"/>
  <c r="T408" i="2"/>
  <c r="U512" i="2"/>
  <c r="T104" i="2"/>
  <c r="U408" i="2"/>
  <c r="T399" i="2"/>
  <c r="U903" i="2"/>
  <c r="T743" i="2"/>
  <c r="U831" i="2"/>
  <c r="T263" i="2"/>
  <c r="U807" i="2"/>
  <c r="T175" i="2"/>
  <c r="U551" i="2"/>
  <c r="T837" i="2"/>
  <c r="U957" i="2"/>
  <c r="T116" i="2"/>
  <c r="U949" i="2"/>
  <c r="T59" i="2"/>
  <c r="U893" i="2"/>
  <c r="T149" i="2"/>
  <c r="U853" i="2"/>
  <c r="T461" i="2"/>
  <c r="U677" i="2"/>
  <c r="T197" i="2"/>
  <c r="U573" i="2"/>
  <c r="T21" i="2"/>
  <c r="U565" i="2"/>
  <c r="T181" i="2"/>
  <c r="U501" i="2"/>
  <c r="T381" i="2"/>
  <c r="U485" i="2"/>
  <c r="T157" i="2"/>
  <c r="U477" i="2"/>
  <c r="T92" i="2"/>
  <c r="U349" i="2"/>
  <c r="T205" i="2"/>
  <c r="U309" i="2"/>
  <c r="T100" i="2"/>
  <c r="U269" i="2"/>
  <c r="T329" i="2"/>
  <c r="U921" i="2"/>
  <c r="T185" i="2"/>
  <c r="U857" i="2"/>
  <c r="T30" i="2"/>
  <c r="U974" i="2"/>
  <c r="T142" i="2"/>
  <c r="U934" i="2"/>
  <c r="T78" i="2"/>
  <c r="U870" i="2"/>
  <c r="T318" i="2"/>
  <c r="U822" i="2"/>
  <c r="T422" i="2"/>
  <c r="U686" i="2"/>
  <c r="T630" i="2"/>
  <c r="U670" i="2"/>
  <c r="T62" i="2"/>
  <c r="U222" i="2"/>
  <c r="T756" i="2"/>
  <c r="U996" i="2"/>
  <c r="T107" i="2"/>
  <c r="U988" i="2"/>
  <c r="T419" i="2"/>
  <c r="U980" i="2"/>
  <c r="T284" i="2"/>
  <c r="U828" i="2"/>
  <c r="T396" i="2"/>
  <c r="U820" i="2"/>
  <c r="T628" i="2"/>
  <c r="U756" i="2"/>
  <c r="T580" i="2"/>
  <c r="U668" i="2"/>
  <c r="T171" i="2"/>
  <c r="U572" i="2"/>
  <c r="T180" i="2"/>
  <c r="U532" i="2"/>
  <c r="T124" i="2"/>
  <c r="U364" i="2"/>
  <c r="T44" i="2"/>
  <c r="U124" i="2"/>
  <c r="T393" i="2"/>
  <c r="U889" i="2"/>
  <c r="T347" i="2"/>
  <c r="U867" i="2"/>
  <c r="T539" i="2"/>
  <c r="U563" i="2"/>
  <c r="T219" i="2"/>
  <c r="U555" i="2"/>
  <c r="T331" i="2"/>
  <c r="U331" i="2"/>
  <c r="T634" i="2"/>
  <c r="U978" i="2"/>
  <c r="T666" i="2"/>
  <c r="U962" i="2"/>
  <c r="T554" i="2"/>
  <c r="U922" i="2"/>
  <c r="T82" i="2"/>
  <c r="U882" i="2"/>
  <c r="T778" i="2"/>
  <c r="U866" i="2"/>
  <c r="T450" i="2"/>
  <c r="U450" i="2"/>
  <c r="T10" i="2"/>
  <c r="U426" i="2"/>
  <c r="T298" i="2"/>
  <c r="U418" i="2"/>
  <c r="T234" i="2"/>
  <c r="U258" i="2"/>
  <c r="T624" i="2"/>
  <c r="T400" i="2"/>
  <c r="T779" i="2"/>
  <c r="T763" i="2"/>
  <c r="T459" i="2"/>
  <c r="T504" i="2"/>
  <c r="T800" i="2"/>
  <c r="T40" i="2"/>
  <c r="T208" i="2"/>
  <c r="T568" i="2"/>
  <c r="T496" i="2"/>
  <c r="T88" i="2"/>
  <c r="T667" i="2"/>
  <c r="T555" i="2"/>
  <c r="T192" i="2"/>
  <c r="T112" i="2"/>
  <c r="T24" i="2"/>
  <c r="T859" i="2"/>
  <c r="T491" i="2"/>
  <c r="T280" i="2"/>
  <c r="T512" i="2"/>
  <c r="T272" i="2"/>
  <c r="T136" i="2"/>
  <c r="T528" i="2"/>
  <c r="T48" i="2"/>
  <c r="T792" i="2"/>
  <c r="T456" i="2"/>
  <c r="T96" i="2"/>
  <c r="T394" i="2"/>
  <c r="T258" i="2"/>
  <c r="T122" i="2"/>
  <c r="T210" i="2"/>
  <c r="T482" i="2"/>
  <c r="T34" i="2"/>
  <c r="T224" i="2"/>
  <c r="T194" i="2"/>
  <c r="T936" i="2"/>
  <c r="T755" i="2"/>
  <c r="T58" i="2"/>
  <c r="T83" i="2"/>
  <c r="T35" i="2"/>
  <c r="T67" i="2"/>
  <c r="T328" i="2"/>
  <c r="T312" i="2"/>
  <c r="T816" i="2"/>
  <c r="T232" i="2"/>
  <c r="T352" i="2"/>
  <c r="T248" i="2"/>
  <c r="T824" i="2"/>
  <c r="T600" i="2"/>
  <c r="T696" i="2"/>
  <c r="T152" i="2"/>
  <c r="T168" i="2"/>
  <c r="T216" i="2"/>
  <c r="T128" i="2"/>
  <c r="T16" i="2"/>
  <c r="T256" i="2"/>
  <c r="T184" i="2"/>
  <c r="T214" i="2"/>
  <c r="T894" i="2"/>
  <c r="T478" i="2"/>
  <c r="T430" i="2"/>
  <c r="T646" i="2"/>
  <c r="T278" i="2"/>
  <c r="T974" i="2"/>
  <c r="T374" i="2"/>
  <c r="T158" i="2"/>
  <c r="T22" i="2"/>
  <c r="T382" i="2"/>
  <c r="T206" i="2"/>
  <c r="T574" i="2"/>
  <c r="T350" i="2"/>
  <c r="T86" i="2"/>
  <c r="T470" i="2"/>
  <c r="T302" i="2"/>
  <c r="T254" i="2"/>
  <c r="T69" i="2"/>
  <c r="T45" i="2"/>
  <c r="T93" i="2"/>
  <c r="T349" i="2"/>
  <c r="T27" i="2"/>
  <c r="T229" i="2"/>
  <c r="T523" i="2"/>
  <c r="T579" i="2"/>
  <c r="T125" i="2"/>
  <c r="T115" i="2"/>
  <c r="T108" i="2"/>
  <c r="T333" i="2"/>
  <c r="T363" i="2"/>
  <c r="T243" i="2"/>
  <c r="T211" i="2"/>
  <c r="T11" i="2"/>
  <c r="T28" i="2"/>
  <c r="T19" i="2"/>
  <c r="T548" i="2"/>
  <c r="T218" i="2"/>
  <c r="T389" i="2"/>
  <c r="T117" i="2"/>
  <c r="T60" i="2"/>
  <c r="T501" i="2"/>
  <c r="T139" i="2"/>
  <c r="T452" i="2"/>
  <c r="T699" i="2"/>
  <c r="T795" i="2"/>
  <c r="T498" i="2"/>
  <c r="T427" i="2"/>
  <c r="T627" i="2"/>
  <c r="T403" i="2"/>
  <c r="T42" i="2"/>
  <c r="T75" i="2"/>
  <c r="T37" i="2"/>
  <c r="T251" i="2"/>
  <c r="T227" i="2"/>
  <c r="T76" i="2"/>
  <c r="T147" i="2"/>
  <c r="T925" i="2"/>
  <c r="T641" i="2"/>
  <c r="T481" i="2"/>
  <c r="T618" i="2"/>
  <c r="T889" i="2"/>
  <c r="T316" i="2"/>
  <c r="T944" i="2"/>
  <c r="T643" i="2"/>
  <c r="T881" i="2"/>
  <c r="T915" i="2"/>
  <c r="T113" i="2"/>
  <c r="T36" i="2"/>
  <c r="T472" i="2"/>
  <c r="T942" i="2"/>
  <c r="T540" i="2"/>
  <c r="T708" i="2"/>
  <c r="T464" i="2"/>
  <c r="T259" i="2"/>
  <c r="T765" i="2"/>
  <c r="T187" i="2"/>
  <c r="T99" i="2"/>
  <c r="T738" i="2"/>
  <c r="T929" i="2"/>
  <c r="T293" i="2"/>
  <c r="T138" i="2"/>
  <c r="T584" i="2"/>
  <c r="T533" i="2"/>
  <c r="T958" i="2"/>
  <c r="T725" i="2"/>
  <c r="T1000" i="2"/>
  <c r="T20" i="2"/>
  <c r="T906" i="2"/>
  <c r="T620" i="2"/>
  <c r="T314" i="2"/>
  <c r="T387" i="2"/>
  <c r="T745" i="2"/>
  <c r="T267" i="2"/>
  <c r="T84" i="2"/>
  <c r="T315" i="2"/>
  <c r="T784" i="2"/>
  <c r="T405" i="2"/>
  <c r="T819" i="2"/>
  <c r="T585" i="2"/>
  <c r="T144" i="2"/>
  <c r="T372" i="2"/>
  <c r="T68" i="2"/>
  <c r="T354" i="2"/>
  <c r="T492" i="2"/>
  <c r="T601" i="2"/>
  <c r="T683" i="2"/>
  <c r="T635" i="2"/>
  <c r="T33" i="2"/>
  <c r="T477" i="2"/>
  <c r="T866" i="2"/>
  <c r="T603" i="2"/>
  <c r="T473" i="2"/>
  <c r="T680" i="2"/>
  <c r="T245" i="2"/>
  <c r="T467" i="2"/>
  <c r="T173" i="2"/>
  <c r="T200" i="2"/>
  <c r="T846" i="2"/>
  <c r="T336" i="2"/>
  <c r="T213" i="2"/>
  <c r="T390" i="2"/>
  <c r="T288" i="2"/>
  <c r="T154" i="2"/>
  <c r="T609" i="2"/>
  <c r="T531" i="2"/>
  <c r="T51" i="2"/>
  <c r="T622" i="2"/>
  <c r="T776" i="2"/>
  <c r="T238" i="2"/>
  <c r="T443" i="2"/>
  <c r="T371" i="2"/>
  <c r="T306" i="2"/>
  <c r="T12" i="2"/>
  <c r="T299" i="2"/>
  <c r="T949" i="2"/>
  <c r="T420" i="2"/>
  <c r="T921" i="2"/>
  <c r="T362" i="2"/>
  <c r="T155" i="2"/>
  <c r="T545" i="2"/>
  <c r="T290" i="2"/>
  <c r="T240" i="2"/>
  <c r="T557" i="2"/>
  <c r="T193" i="2"/>
  <c r="T739" i="2"/>
  <c r="T581" i="2"/>
  <c r="T516" i="2"/>
  <c r="T301" i="2"/>
  <c r="T917" i="2"/>
  <c r="T49" i="2"/>
  <c r="T140" i="2"/>
  <c r="T923" i="2"/>
  <c r="T56" i="2"/>
  <c r="T32" i="2"/>
  <c r="T307" i="2"/>
  <c r="T640" i="2"/>
  <c r="T451" i="2"/>
  <c r="T418" i="2"/>
  <c r="T392" i="2"/>
  <c r="T803" i="2"/>
  <c r="T360" i="2"/>
  <c r="T121" i="2"/>
  <c r="T233" i="2"/>
  <c r="T162" i="2"/>
  <c r="T322" i="2"/>
  <c r="T201" i="2"/>
  <c r="T74" i="2"/>
  <c r="T52" i="2"/>
  <c r="T636" i="2"/>
  <c r="T130" i="2"/>
  <c r="T129" i="2"/>
  <c r="T250" i="2"/>
  <c r="T330" i="2"/>
  <c r="T57" i="2"/>
  <c r="T483" i="2"/>
  <c r="T296" i="2"/>
  <c r="T426" i="2"/>
  <c r="T428" i="2"/>
  <c r="T297" i="2"/>
  <c r="T388" i="2"/>
  <c r="T474" i="2"/>
  <c r="T257" i="2"/>
  <c r="T43" i="2"/>
  <c r="T338" i="2"/>
  <c r="T364" i="2"/>
  <c r="T313" i="2"/>
  <c r="T300" i="2"/>
  <c r="T145" i="2"/>
  <c r="T195" i="2"/>
  <c r="T131" i="2"/>
  <c r="T64" i="2"/>
  <c r="T123" i="2"/>
  <c r="AP6" i="2"/>
  <c r="AP7" i="2" s="1"/>
  <c r="AP8" i="2" s="1"/>
  <c r="T404" i="2"/>
  <c r="T292" i="2"/>
  <c r="T524" i="2"/>
  <c r="T198" i="2"/>
  <c r="T6" i="2"/>
  <c r="T547" i="2"/>
  <c r="T612" i="2"/>
  <c r="T339" i="2"/>
  <c r="T283" i="2"/>
  <c r="T660" i="2"/>
  <c r="T948" i="2"/>
  <c r="T932" i="2"/>
  <c r="T844" i="2"/>
  <c r="T132" i="2"/>
  <c r="T891" i="2"/>
  <c r="T340" i="2"/>
  <c r="T956" i="2"/>
  <c r="T468" i="2"/>
  <c r="T236" i="2"/>
  <c r="T780" i="2"/>
  <c r="T380" i="2"/>
  <c r="T268" i="2"/>
  <c r="T164" i="2"/>
  <c r="T900" i="2"/>
  <c r="T412" i="2"/>
  <c r="T172" i="2"/>
  <c r="T836" i="2"/>
  <c r="T1003" i="2"/>
  <c r="T804" i="2"/>
  <c r="T939" i="2"/>
  <c r="T596" i="2"/>
  <c r="T508" i="2"/>
  <c r="T212" i="2"/>
  <c r="T14" i="2"/>
  <c r="T38" i="2"/>
  <c r="T513" i="2"/>
  <c r="T465" i="2"/>
  <c r="T70" i="2"/>
  <c r="T945" i="2"/>
  <c r="T241" i="2"/>
  <c r="T875" i="2"/>
  <c r="T833" i="2"/>
  <c r="T337" i="2"/>
  <c r="T385" i="2"/>
  <c r="T105" i="2"/>
  <c r="T625" i="2"/>
  <c r="T534" i="2"/>
  <c r="T434" i="2"/>
  <c r="T310" i="2"/>
  <c r="T801" i="2"/>
  <c r="T209" i="2"/>
  <c r="T433" i="2"/>
  <c r="T659" i="2"/>
  <c r="T522" i="2"/>
  <c r="T217" i="2"/>
  <c r="T378" i="2"/>
  <c r="T369" i="2"/>
  <c r="T222" i="2"/>
  <c r="T379" i="2"/>
  <c r="T334" i="2"/>
  <c r="T106" i="2"/>
  <c r="T66" i="2"/>
  <c r="T179" i="2"/>
  <c r="T163" i="2"/>
  <c r="T17" i="2"/>
  <c r="T705" i="2"/>
  <c r="T681" i="2"/>
  <c r="T689" i="2"/>
  <c r="T810" i="2"/>
  <c r="T81" i="2"/>
  <c r="T153" i="2"/>
  <c r="T741" i="2"/>
  <c r="T960" i="2"/>
  <c r="T586" i="2"/>
  <c r="T417" i="2"/>
  <c r="T265" i="2"/>
  <c r="T758" i="2"/>
  <c r="T526" i="2"/>
  <c r="T734" i="2"/>
  <c r="T723" i="2"/>
  <c r="T675" i="2"/>
  <c r="T788" i="2"/>
  <c r="T25" i="2"/>
  <c r="T97" i="2"/>
  <c r="T590" i="2"/>
  <c r="T94" i="2"/>
  <c r="T178" i="2"/>
  <c r="T953" i="2"/>
  <c r="T89" i="2"/>
  <c r="T342" i="2"/>
  <c r="T843" i="2"/>
  <c r="T753" i="2"/>
  <c r="T65" i="2"/>
  <c r="T502" i="2"/>
  <c r="T358" i="2"/>
  <c r="T704" i="2"/>
  <c r="T114" i="2"/>
  <c r="T424" i="2"/>
  <c r="T438" i="2"/>
  <c r="T18" i="2"/>
  <c r="T521" i="2"/>
  <c r="T668" i="2"/>
  <c r="T448" i="2"/>
  <c r="T556" i="2"/>
  <c r="T41" i="2"/>
  <c r="T242" i="2"/>
  <c r="T432" i="2"/>
  <c r="T249" i="2"/>
  <c r="T282" i="2"/>
  <c r="T651" i="2"/>
  <c r="T785" i="2"/>
  <c r="T910" i="2"/>
  <c r="T190" i="2"/>
  <c r="T806" i="2"/>
  <c r="T886" i="2"/>
  <c r="T174" i="2"/>
  <c r="T46" i="2"/>
  <c r="T377" i="2"/>
  <c r="T673" i="2"/>
  <c r="T798" i="2"/>
  <c r="T714" i="2"/>
  <c r="T9" i="2"/>
  <c r="T246" i="2"/>
  <c r="T321" i="2"/>
  <c r="T166" i="2"/>
  <c r="T617" i="2"/>
  <c r="T771" i="2"/>
  <c r="T537" i="2"/>
  <c r="T809" i="2"/>
  <c r="T270" i="2"/>
  <c r="T595" i="2"/>
  <c r="T506" i="2"/>
  <c r="T587" i="2"/>
  <c r="T186" i="2"/>
  <c r="T274" i="2"/>
  <c r="T98" i="2"/>
  <c r="T395" i="2"/>
  <c r="T102" i="2"/>
  <c r="T170" i="2"/>
  <c r="T50" i="2"/>
  <c r="T26" i="2"/>
  <c r="T633" i="2"/>
  <c r="T183" i="2"/>
  <c r="T134" i="2"/>
  <c r="T902" i="2"/>
  <c r="T486" i="2"/>
  <c r="T854" i="2"/>
  <c r="T849" i="2"/>
  <c r="T73" i="2"/>
  <c r="T569" i="2"/>
  <c r="T353" i="2"/>
  <c r="T150" i="2"/>
  <c r="T346" i="2"/>
  <c r="T226" i="2"/>
  <c r="T345" i="2"/>
  <c r="T737" i="2"/>
  <c r="T441" i="2"/>
  <c r="T825" i="2"/>
  <c r="T873" i="2"/>
  <c r="T718" i="2"/>
  <c r="T225" i="2"/>
  <c r="T729" i="2"/>
  <c r="T281" i="2"/>
  <c r="T822" i="2"/>
  <c r="T606" i="2"/>
  <c r="T494" i="2"/>
  <c r="T294" i="2"/>
  <c r="T497" i="2"/>
  <c r="T505" i="2"/>
  <c r="T182" i="2"/>
  <c r="T230" i="2"/>
  <c r="T54" i="2"/>
  <c r="T919" i="2"/>
  <c r="T799" i="2"/>
  <c r="T343" i="2"/>
  <c r="T415" i="2"/>
  <c r="T727" i="2"/>
  <c r="T922" i="2"/>
  <c r="T966" i="2"/>
  <c r="T519" i="2"/>
  <c r="T509" i="2"/>
  <c r="T858" i="2"/>
  <c r="T916" i="2"/>
  <c r="T607" i="2"/>
  <c r="T950" i="2"/>
  <c r="T479" i="2"/>
  <c r="T979" i="2"/>
  <c r="T463" i="2"/>
  <c r="T71" i="2"/>
  <c r="T495" i="2"/>
  <c r="T749" i="2"/>
  <c r="T629" i="2"/>
  <c r="T135" i="2"/>
  <c r="T549" i="2"/>
  <c r="T661" i="2"/>
  <c r="T647" i="2"/>
  <c r="T928" i="2"/>
  <c r="T989" i="2"/>
  <c r="T909" i="2"/>
  <c r="T231" i="2"/>
  <c r="T768" i="2"/>
  <c r="T990" i="2"/>
  <c r="T740" i="2"/>
  <c r="T223" i="2"/>
  <c r="T712" i="2"/>
  <c r="T255" i="2"/>
  <c r="T732" i="2"/>
  <c r="T911" i="2"/>
  <c r="T565" i="2"/>
  <c r="T541" i="2"/>
  <c r="T445" i="2"/>
  <c r="T672" i="2"/>
  <c r="T842" i="2"/>
  <c r="T885" i="2"/>
  <c r="T576" i="2"/>
  <c r="T927" i="2"/>
  <c r="T7" i="2"/>
  <c r="T575" i="2"/>
  <c r="T159" i="2"/>
  <c r="T893" i="2"/>
  <c r="T850" i="2"/>
  <c r="T908" i="2"/>
  <c r="T975" i="2"/>
  <c r="T981" i="2"/>
  <c r="T996" i="2"/>
  <c r="T980" i="2"/>
  <c r="T31" i="2"/>
  <c r="T143" i="2"/>
  <c r="T287" i="2"/>
  <c r="T868" i="2"/>
  <c r="T853" i="2"/>
  <c r="T437" i="2"/>
  <c r="T834" i="2"/>
  <c r="T802" i="2"/>
  <c r="T485" i="2"/>
  <c r="T119" i="2"/>
  <c r="T815" i="2"/>
  <c r="T724" i="2"/>
  <c r="T767" i="2"/>
  <c r="T511" i="2"/>
  <c r="T746" i="2"/>
  <c r="T151" i="2"/>
  <c r="T976" i="2"/>
  <c r="T431" i="2"/>
  <c r="T943" i="2"/>
  <c r="T295" i="2"/>
  <c r="T823" i="2"/>
  <c r="T903" i="2"/>
  <c r="T47" i="2"/>
  <c r="T111" i="2"/>
  <c r="T605" i="2"/>
  <c r="T861" i="2"/>
  <c r="T589" i="2"/>
  <c r="T690" i="2"/>
  <c r="T952" i="2"/>
  <c r="T957" i="2"/>
  <c r="T984" i="2"/>
  <c r="T674" i="2"/>
  <c r="T199" i="2"/>
  <c r="T752" i="2"/>
  <c r="T626" i="2"/>
  <c r="T775" i="2"/>
  <c r="T920" i="2"/>
  <c r="T221" i="2"/>
  <c r="T904" i="2"/>
  <c r="T782" i="2"/>
  <c r="T303" i="2"/>
  <c r="T191" i="2"/>
  <c r="T865" i="2"/>
  <c r="T662" i="2"/>
  <c r="T766" i="2"/>
  <c r="T591" i="2"/>
  <c r="T269" i="2"/>
  <c r="T789" i="2"/>
  <c r="T543" i="2"/>
  <c r="T639" i="2"/>
  <c r="T994" i="2"/>
  <c r="T931" i="2"/>
  <c r="T487" i="2"/>
  <c r="T311" i="2"/>
  <c r="T95" i="2"/>
  <c r="T687" i="2"/>
  <c r="T951" i="2"/>
  <c r="T781" i="2"/>
  <c r="T968" i="2"/>
  <c r="T421" i="2"/>
  <c r="T642" i="2"/>
  <c r="T971" i="2"/>
  <c r="T583" i="2"/>
  <c r="T439" i="2"/>
  <c r="T23" i="2"/>
  <c r="T914" i="2"/>
  <c r="T987" i="2"/>
  <c r="T623" i="2"/>
  <c r="T493" i="2"/>
  <c r="T559" i="2"/>
  <c r="T821" i="2"/>
  <c r="T711" i="2"/>
  <c r="T970" i="2"/>
  <c r="T645" i="2"/>
  <c r="T447" i="2"/>
  <c r="T796" i="2"/>
  <c r="T327" i="2"/>
  <c r="T926" i="2"/>
  <c r="T61" i="2"/>
  <c r="T165" i="2"/>
  <c r="T835" i="2"/>
  <c r="T959" i="2"/>
  <c r="T856" i="2"/>
  <c r="T791" i="2"/>
  <c r="T786" i="2"/>
  <c r="T845" i="2"/>
  <c r="T748" i="2"/>
  <c r="T940" i="2"/>
  <c r="T1002" i="2"/>
  <c r="T807" i="2"/>
  <c r="T847" i="2"/>
  <c r="T735" i="2"/>
  <c r="T285" i="2"/>
  <c r="T874" i="2"/>
  <c r="T691" i="2"/>
  <c r="T860" i="2"/>
  <c r="T686" i="2"/>
  <c r="T247" i="2"/>
  <c r="T582" i="2"/>
  <c r="T794" i="2"/>
  <c r="T965" i="2"/>
  <c r="T747" i="2"/>
  <c r="T578" i="2"/>
  <c r="T370" i="2"/>
  <c r="T783" i="2"/>
  <c r="T983" i="2"/>
  <c r="T991" i="2"/>
  <c r="T563" i="2"/>
  <c r="T13" i="2"/>
  <c r="T489" i="2"/>
  <c r="T855" i="2"/>
  <c r="T462" i="2"/>
  <c r="T744" i="2"/>
  <c r="T733" i="2"/>
  <c r="T924" i="2"/>
  <c r="T488" i="2"/>
  <c r="T384" i="2"/>
  <c r="T720" i="2"/>
  <c r="T308" i="2"/>
  <c r="T938" i="2"/>
  <c r="T309" i="2"/>
  <c r="T335" i="2"/>
  <c r="T654" i="2"/>
  <c r="T954" i="2"/>
  <c r="T876" i="2"/>
  <c r="T376" i="2"/>
  <c r="T323" i="2"/>
  <c r="T351" i="2"/>
  <c r="T901" i="2"/>
  <c r="T797" i="2"/>
  <c r="T324" i="2"/>
  <c r="T536" i="2"/>
  <c r="T204" i="2"/>
  <c r="T271" i="2"/>
  <c r="T707" i="2"/>
  <c r="T552" i="2"/>
  <c r="T982" i="2"/>
  <c r="T446" i="2"/>
  <c r="T406" i="2"/>
  <c r="T398" i="2"/>
  <c r="T365" i="2"/>
  <c r="T490" i="2"/>
  <c r="T475" i="2"/>
  <c r="T188" i="2"/>
  <c r="T118" i="2"/>
  <c r="T930" i="2"/>
  <c r="T90" i="2"/>
  <c r="T160" i="2"/>
  <c r="T156" i="2"/>
  <c r="T615" i="2"/>
  <c r="T992" i="2"/>
  <c r="T375" i="2"/>
  <c r="T997" i="2"/>
  <c r="T332" i="2"/>
  <c r="T177" i="2"/>
  <c r="T530" i="2"/>
  <c r="T469" i="2"/>
  <c r="T273" i="2"/>
  <c r="T146" i="2"/>
  <c r="T694" i="2"/>
  <c r="T805" i="2"/>
  <c r="T455" i="2"/>
  <c r="T870" i="2"/>
  <c r="T567" i="2"/>
  <c r="T648" i="2"/>
  <c r="T988" i="2"/>
  <c r="T566" i="2"/>
  <c r="T397" i="2"/>
  <c r="T722" i="2"/>
  <c r="T757" i="2"/>
  <c r="T774" i="2"/>
  <c r="T458" i="2"/>
  <c r="T650" i="2"/>
  <c r="T610" i="2"/>
  <c r="T693" i="2"/>
  <c r="T317" i="2"/>
  <c r="T730" i="2"/>
  <c r="T905" i="2"/>
  <c r="T852" i="2"/>
  <c r="T571" i="2"/>
  <c r="T907" i="2"/>
  <c r="T593" i="2"/>
  <c r="T538" i="2"/>
  <c r="T440" i="2"/>
  <c r="T977" i="2"/>
  <c r="T828" i="2"/>
  <c r="T457" i="2"/>
  <c r="T244" i="2"/>
  <c r="T817" i="2"/>
  <c r="T826" i="2"/>
  <c r="T869" i="2"/>
  <c r="T253" i="2"/>
  <c r="T644" i="2"/>
  <c r="T304" i="2"/>
  <c r="T879" i="2"/>
  <c r="T706" i="2"/>
  <c r="T252" i="2"/>
  <c r="T769" i="2"/>
  <c r="T409" i="2"/>
  <c r="T933" i="2"/>
  <c r="T678" i="2"/>
  <c r="T499" i="2"/>
  <c r="T262" i="2"/>
  <c r="T53" i="2"/>
  <c r="T867" i="2"/>
  <c r="T882" i="2"/>
  <c r="T969" i="2"/>
  <c r="T401" i="2"/>
  <c r="T261" i="2"/>
  <c r="T275" i="2"/>
  <c r="T518" i="2"/>
  <c r="T137" i="2"/>
  <c r="T670" i="2"/>
  <c r="T367" i="2"/>
  <c r="T719" i="2"/>
  <c r="T527" i="2"/>
  <c r="T787" i="2"/>
  <c r="T888" i="2"/>
  <c r="T604" i="2"/>
  <c r="T239" i="2"/>
  <c r="T935" i="2"/>
  <c r="T761" i="2"/>
  <c r="T999" i="2"/>
  <c r="T851" i="2"/>
  <c r="T444" i="2"/>
  <c r="T608" i="2"/>
  <c r="T572" i="2"/>
  <c r="T973" i="2"/>
  <c r="T880" i="2"/>
  <c r="T697" i="2"/>
  <c r="T577" i="2"/>
  <c r="T808" i="2"/>
  <c r="T55" i="2"/>
  <c r="T442" i="2"/>
  <c r="T510" i="2"/>
  <c r="T998" i="2"/>
  <c r="T700" i="2"/>
  <c r="T731" i="2"/>
  <c r="T286" i="2"/>
  <c r="T599" i="2"/>
  <c r="T515" i="2"/>
  <c r="T276" i="2"/>
  <c r="T655" i="2"/>
  <c r="T260" i="2"/>
  <c r="T355" i="2"/>
  <c r="T391" i="2"/>
  <c r="T414" i="2"/>
  <c r="T196" i="2"/>
  <c r="T449" i="2"/>
  <c r="T15" i="2"/>
  <c r="T77" i="2"/>
  <c r="T652" i="2"/>
  <c r="T664" i="2"/>
  <c r="T594" i="2"/>
  <c r="T677" i="2"/>
  <c r="T109" i="2"/>
  <c r="T895" i="2"/>
  <c r="T80" i="2"/>
  <c r="T126" i="2"/>
  <c r="T289" i="2"/>
  <c r="T305" i="2"/>
  <c r="T962" i="2"/>
  <c r="T653" i="2"/>
  <c r="T913" i="2"/>
  <c r="T386" i="2"/>
  <c r="T839" i="2"/>
  <c r="T941" i="2"/>
  <c r="T189" i="2"/>
  <c r="T883" i="2"/>
  <c r="T871" i="2"/>
  <c r="T716" i="2"/>
  <c r="T325" i="2"/>
  <c r="T820" i="2"/>
  <c r="T736" i="2"/>
  <c r="T985" i="2"/>
  <c r="T484" i="2"/>
  <c r="T978" i="2"/>
  <c r="T827" i="2"/>
  <c r="T702" i="2"/>
  <c r="T995" i="2"/>
  <c r="T611" i="2"/>
  <c r="T525" i="2"/>
  <c r="T514" i="2"/>
  <c r="T857" i="2"/>
  <c r="T561" i="2"/>
  <c r="T695" i="2"/>
  <c r="T319" i="2"/>
  <c r="T721" i="2"/>
  <c r="T562" i="2"/>
  <c r="T558" i="2"/>
  <c r="T884" i="2"/>
  <c r="T751" i="2"/>
  <c r="T759" i="2"/>
  <c r="T366" i="2"/>
  <c r="T588" i="2"/>
  <c r="T918" i="2"/>
  <c r="T898" i="2"/>
  <c r="T402" i="2"/>
  <c r="T529" i="2"/>
  <c r="T63" i="2"/>
  <c r="T831" i="2"/>
  <c r="T742" i="2"/>
  <c r="T811" i="2"/>
  <c r="T760" i="2"/>
  <c r="T832" i="2"/>
  <c r="T619" i="2"/>
  <c r="T407" i="2"/>
  <c r="T361" i="2"/>
  <c r="T237" i="2"/>
  <c r="T726" i="2"/>
  <c r="T176" i="2"/>
  <c r="T203" i="2"/>
  <c r="T546" i="2"/>
  <c r="T946" i="2"/>
  <c r="T148" i="2"/>
  <c r="T688" i="2"/>
  <c r="T411" i="2"/>
  <c r="T818" i="2"/>
  <c r="T762" i="2"/>
  <c r="T829" i="2"/>
  <c r="T110" i="2"/>
  <c r="T466" i="2"/>
  <c r="T228" i="2"/>
  <c r="T877" i="2"/>
  <c r="T279" i="2"/>
  <c r="T692" i="2"/>
  <c r="T841" i="2"/>
  <c r="T535" i="2"/>
  <c r="T717" i="2"/>
  <c r="T862" i="2"/>
  <c r="T39" i="2"/>
  <c r="T773" i="2"/>
  <c r="T413" i="2"/>
  <c r="T79" i="2"/>
  <c r="T127" i="2"/>
  <c r="T429" i="2"/>
  <c r="T597" i="2"/>
  <c r="T29" i="2"/>
  <c r="T937" i="2"/>
  <c r="T961" i="2"/>
  <c r="T669" i="2"/>
  <c r="T517" i="2"/>
  <c r="T357" i="2"/>
  <c r="T573" i="2"/>
  <c r="T703" i="2"/>
  <c r="T638" i="2"/>
  <c r="T878" i="2"/>
  <c r="T764" i="2"/>
  <c r="T754" i="2"/>
  <c r="T750" i="2"/>
  <c r="T542" i="2"/>
  <c r="T598" i="2"/>
  <c r="T682" i="2"/>
  <c r="T955" i="2"/>
  <c r="T658" i="2"/>
  <c r="T986" i="2"/>
  <c r="T684" i="2"/>
  <c r="T715" i="2"/>
  <c r="T383" i="2"/>
  <c r="T830" i="2"/>
  <c r="T564" i="2"/>
  <c r="T793" i="2"/>
  <c r="T453" i="2"/>
  <c r="T631" i="2"/>
  <c r="T326" i="2"/>
  <c r="T416" i="2"/>
  <c r="T471" i="2"/>
  <c r="T863" i="2"/>
  <c r="T698" i="2"/>
  <c r="T621" i="2"/>
  <c r="T710" i="2"/>
  <c r="T560" i="2"/>
  <c r="T476" i="2"/>
  <c r="T544" i="2"/>
  <c r="T264" i="2"/>
  <c r="T947" i="2"/>
  <c r="T532" i="2"/>
  <c r="T728" i="2"/>
  <c r="T813" i="2"/>
  <c r="T814" i="2"/>
  <c r="T967" i="2"/>
  <c r="T1001" i="2"/>
  <c r="T993" i="2"/>
  <c r="T436" i="2"/>
  <c r="T348" i="2"/>
  <c r="T685" i="2"/>
  <c r="T454" i="2"/>
  <c r="T410" i="2"/>
  <c r="T5" i="2"/>
  <c r="T169" i="2"/>
  <c r="T503" i="2"/>
  <c r="T972" i="2"/>
  <c r="T460" i="2"/>
  <c r="T435" i="2"/>
  <c r="T772" i="2"/>
  <c r="T425" i="2"/>
  <c r="T356" i="2"/>
  <c r="T790" i="2"/>
  <c r="T359" i="2"/>
  <c r="T777" i="2"/>
  <c r="T133" i="2"/>
  <c r="T665" i="2"/>
  <c r="T101" i="2"/>
  <c r="T614" i="2"/>
  <c r="T507" i="2"/>
  <c r="T91" i="2"/>
  <c r="T632" i="2"/>
  <c r="T167" i="2"/>
  <c r="T72" i="2"/>
  <c r="T602" i="2"/>
  <c r="T277" i="2"/>
  <c r="T637" i="2"/>
  <c r="T848" i="2"/>
  <c r="T701" i="2"/>
  <c r="T671" i="2"/>
  <c r="T887" i="2"/>
  <c r="T709" i="2"/>
  <c r="T570" i="2"/>
  <c r="T207" i="2"/>
  <c r="T423" i="2"/>
  <c r="T838" i="2"/>
  <c r="T892" i="2"/>
  <c r="T713" i="2"/>
  <c r="T890" i="2"/>
  <c r="T373" i="2"/>
  <c r="T840" i="2"/>
  <c r="T4" i="2"/>
  <c r="T872" i="2"/>
  <c r="T550" i="2"/>
  <c r="T934" i="2"/>
  <c r="T613" i="2"/>
  <c r="T864" i="2"/>
  <c r="T87" i="2"/>
  <c r="T368" i="2"/>
  <c r="T679" i="2"/>
  <c r="T500" i="2"/>
  <c r="T899" i="2"/>
  <c r="T656" i="2"/>
  <c r="T912" i="2"/>
  <c r="T553" i="2"/>
  <c r="T141" i="2"/>
  <c r="T649" i="2"/>
  <c r="T520" i="2"/>
  <c r="T676" i="2"/>
  <c r="T663" i="2"/>
  <c r="T341" i="2"/>
  <c r="T103" i="2"/>
  <c r="T220" i="2"/>
  <c r="T657" i="2"/>
  <c r="T770" i="2"/>
  <c r="T963" i="2"/>
  <c r="T551" i="2"/>
  <c r="T812" i="2"/>
  <c r="T320" i="2"/>
  <c r="T215" i="2"/>
  <c r="T964" i="2"/>
  <c r="T202" i="2"/>
  <c r="T266" i="2"/>
  <c r="T235" i="2"/>
  <c r="T897" i="2"/>
  <c r="T85" i="2"/>
  <c r="T291" i="2"/>
  <c r="AQ4"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8F7EAA-5E06-4AAB-AB66-9B8E58AD1E2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4A49FC3-9511-4B13-994F-1A4190EBDA56}" name="WorksheetConnection_Raw Data!$B$2:$R$1002" type="102" refreshedVersion="8" minRefreshableVersion="5">
    <extLst>
      <ext xmlns:x15="http://schemas.microsoft.com/office/spreadsheetml/2010/11/main" uri="{DE250136-89BD-433C-8126-D09CA5730AF9}">
        <x15:connection id="Range" autoDelete="1">
          <x15:rangePr sourceName="_xlcn.WorksheetConnection_RawDataB2R100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<sst xmlns="http://schemas.openxmlformats.org/spreadsheetml/2006/main" count="23063" uniqueCount="1144">
  <si>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</si>
  <si>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</si>
  <si>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</si>
  <si>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</si>
  <si>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</si>
  <si>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</si>
  <si>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</si>
  <si>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</si>
  <si>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</si>
  <si>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</si>
  <si>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</si>
  <si>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</si>
  <si>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</si>
  <si>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</si>
  <si>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</si>
  <si>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</si>
  <si>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</si>
  <si>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</si>
  <si>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</si>
  <si>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</si>
  <si>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</si>
  <si>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</si>
  <si>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</si>
  <si>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</si>
  <si>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</si>
  <si>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</si>
  <si>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</si>
  <si>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</si>
  <si>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</si>
  <si>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</si>
  <si>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</si>
  <si>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</si>
  <si>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</si>
  <si>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</si>
  <si>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</si>
  <si>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</si>
  <si>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</si>
  <si>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</si>
  <si>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</si>
  <si>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</si>
  <si>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</si>
  <si>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</si>
  <si>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</si>
  <si>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</si>
  <si>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</si>
  <si>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</si>
  <si>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</si>
  <si>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</si>
  <si>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</si>
  <si>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</si>
  <si>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</si>
  <si>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</si>
  <si>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</si>
  <si>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</si>
  <si>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</si>
  <si>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</si>
  <si>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</si>
  <si>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</si>
  <si>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</si>
  <si>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</si>
  <si>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</si>
  <si>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</si>
  <si>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</si>
  <si>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</si>
  <si>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</si>
  <si>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</si>
  <si>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</si>
  <si>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</si>
  <si>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</si>
  <si>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</si>
  <si>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</si>
  <si>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</si>
  <si>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</si>
  <si>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</si>
  <si>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</si>
  <si>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</si>
  <si>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</si>
  <si>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</si>
  <si>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</si>
  <si>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</si>
  <si>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</si>
  <si>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</si>
  <si>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</si>
  <si>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</si>
  <si>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</si>
  <si>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</si>
  <si>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</si>
  <si>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</si>
  <si>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</si>
  <si>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</si>
  <si>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</si>
  <si>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</si>
  <si>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</si>
  <si>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</si>
  <si>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</si>
  <si>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</si>
  <si>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</si>
  <si>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</si>
  <si>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</si>
  <si>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</si>
  <si>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</si>
  <si>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</si>
  <si>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</si>
  <si>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</si>
  <si>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</si>
  <si>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</si>
  <si>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</si>
  <si>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</si>
  <si>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</si>
  <si>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</si>
  <si>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</si>
  <si>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</si>
  <si>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</si>
  <si>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</si>
  <si>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</si>
  <si>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</si>
  <si>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</si>
  <si>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</si>
  <si>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</si>
  <si>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</si>
  <si>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</si>
  <si>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</si>
  <si>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</si>
  <si>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</si>
  <si>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</si>
  <si>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</si>
  <si>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</si>
  <si>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</si>
  <si>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</si>
  <si>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</si>
  <si>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</si>
  <si>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</si>
  <si>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</si>
  <si>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</si>
  <si>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</si>
  <si>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</si>
  <si>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</si>
  <si>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</si>
  <si>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</si>
  <si>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</si>
  <si>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</si>
  <si>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</si>
  <si>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</si>
  <si>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</si>
  <si>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</si>
  <si>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</si>
  <si>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</si>
  <si>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</si>
  <si>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</si>
  <si>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</si>
  <si>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</si>
  <si>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</si>
  <si>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</si>
  <si>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</si>
  <si>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</si>
  <si>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</si>
  <si>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</si>
  <si>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</si>
  <si>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</si>
  <si>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</si>
  <si>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</si>
  <si>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</si>
  <si>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</si>
  <si>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</si>
  <si>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</si>
  <si>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</si>
  <si>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</si>
  <si>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</si>
  <si>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</si>
  <si>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</si>
  <si>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</si>
  <si>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</si>
  <si>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</si>
  <si>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</si>
  <si>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</si>
  <si>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</si>
  <si>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</si>
  <si>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</si>
  <si>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</si>
  <si>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</si>
  <si>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</si>
  <si>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</si>
  <si>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</si>
  <si>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</si>
  <si>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</si>
  <si>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</si>
  <si>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</si>
  <si>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</si>
  <si>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</si>
  <si>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</si>
  <si>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</si>
  <si>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</si>
  <si>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</si>
  <si>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</si>
  <si>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</si>
  <si>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</si>
  <si>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</si>
  <si>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</si>
  <si>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</si>
  <si>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</si>
  <si>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</si>
  <si>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</si>
  <si>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</si>
  <si>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</si>
  <si>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</si>
  <si>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</si>
  <si>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</si>
  <si>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</si>
  <si>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</si>
  <si>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</si>
  <si>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</si>
  <si>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</si>
  <si>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</si>
  <si>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</si>
  <si>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</si>
  <si>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</si>
  <si>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</si>
  <si>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</si>
  <si>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</si>
  <si>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</si>
  <si>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</si>
  <si>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</si>
  <si>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</si>
  <si>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</si>
  <si>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</si>
  <si>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</si>
  <si>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</si>
  <si>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</si>
  <si>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</si>
  <si>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</si>
  <si>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</si>
  <si>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</si>
  <si>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</si>
  <si>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</si>
  <si>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</si>
  <si>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</si>
  <si>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</si>
  <si>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</si>
  <si>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</si>
  <si>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</si>
  <si>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</si>
  <si>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</si>
  <si>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</si>
  <si>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</si>
  <si>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</si>
  <si>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</si>
  <si>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</si>
  <si>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</si>
  <si>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</si>
  <si>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</si>
  <si>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</si>
  <si>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</si>
  <si>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</si>
  <si>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</si>
  <si>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</si>
  <si>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</si>
  <si>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</si>
  <si>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</si>
  <si>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</si>
  <si>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</si>
  <si>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</si>
  <si>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</si>
  <si>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</si>
  <si>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</si>
  <si>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</si>
  <si>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</si>
  <si>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</si>
  <si>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</si>
  <si>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</si>
  <si>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</si>
  <si>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</si>
  <si>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</si>
  <si>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</si>
  <si>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</si>
  <si>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</si>
  <si>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</si>
  <si>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</si>
  <si>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</si>
  <si>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</si>
  <si>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</si>
  <si>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</si>
  <si>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</si>
  <si>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</si>
  <si>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</si>
  <si>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</si>
  <si>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</si>
  <si>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</si>
  <si>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</si>
  <si>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</si>
  <si>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</si>
  <si>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</si>
  <si>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</si>
  <si>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</si>
  <si>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</si>
  <si>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</si>
  <si>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</si>
  <si>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</si>
  <si>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</si>
  <si>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</si>
  <si>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</si>
  <si>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</si>
  <si>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</si>
  <si>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</si>
  <si>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</si>
  <si>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</si>
  <si>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</si>
  <si>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</si>
  <si>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</si>
  <si>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</si>
  <si>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</si>
  <si>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</si>
  <si>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</si>
  <si>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</si>
  <si>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</si>
  <si>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</si>
  <si>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</si>
  <si>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</si>
  <si>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</si>
  <si>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</si>
  <si>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</si>
  <si>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</si>
  <si>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</si>
  <si>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</si>
  <si>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</si>
  <si>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</si>
  <si>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</si>
  <si>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</si>
  <si>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</si>
  <si>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</si>
  <si>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</si>
  <si>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</si>
  <si>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</si>
  <si>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</si>
  <si>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</si>
  <si>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</si>
  <si>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</si>
  <si>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</si>
  <si>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</si>
  <si>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</si>
  <si>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</si>
  <si>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</si>
  <si>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</si>
  <si>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</si>
  <si>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</si>
  <si>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</si>
  <si>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</si>
  <si>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</si>
  <si>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</si>
  <si>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</si>
  <si>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</si>
  <si>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</si>
  <si>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</si>
  <si>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</si>
  <si>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</si>
  <si>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</si>
  <si>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</si>
  <si>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</si>
  <si>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</si>
  <si>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</si>
  <si>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</si>
  <si>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</si>
  <si>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</si>
  <si>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</si>
  <si>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</si>
  <si>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</si>
  <si>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</si>
  <si>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</si>
  <si>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</si>
  <si>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</si>
  <si>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</si>
  <si>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</si>
  <si>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</si>
  <si>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</si>
  <si>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</si>
  <si>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</si>
  <si>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</si>
  <si>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</si>
  <si>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</si>
  <si>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</si>
  <si>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</si>
  <si>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</si>
  <si>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</si>
  <si>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</si>
  <si>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</si>
  <si>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</si>
  <si>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</si>
  <si>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</si>
  <si>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</si>
  <si>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</si>
  <si>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</si>
  <si>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</si>
  <si>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</si>
  <si>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</si>
  <si>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</si>
  <si>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</si>
  <si>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</si>
  <si>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</si>
  <si>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</si>
  <si>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</si>
  <si>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</si>
  <si>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</si>
  <si>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</si>
  <si>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</si>
  <si>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</si>
  <si>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</si>
  <si>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</si>
  <si>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</si>
  <si>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</si>
  <si>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</si>
  <si>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</si>
  <si>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</si>
  <si>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</si>
  <si>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</si>
  <si>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</si>
  <si>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</si>
  <si>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</si>
  <si>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</si>
  <si>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</si>
  <si>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</si>
  <si>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</si>
  <si>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</si>
  <si>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</si>
  <si>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</si>
  <si>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</si>
  <si>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</si>
  <si>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</si>
  <si>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</si>
  <si>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</si>
  <si>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</si>
  <si>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</si>
  <si>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</si>
  <si>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</si>
  <si>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</si>
  <si>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</si>
  <si>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</si>
  <si>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</si>
  <si>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</si>
  <si>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</si>
  <si>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</si>
  <si>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</si>
  <si>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</si>
  <si>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</si>
  <si>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</si>
  <si>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</si>
  <si>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</si>
  <si>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</si>
  <si>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</si>
  <si>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</si>
  <si>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</si>
  <si>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</si>
  <si>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</si>
  <si>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</si>
  <si>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</si>
  <si>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</si>
  <si>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</si>
  <si>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</si>
  <si>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</si>
  <si>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</si>
  <si>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</si>
  <si>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</si>
  <si>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</si>
  <si>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</si>
  <si>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</si>
  <si>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</si>
  <si>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</si>
  <si>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</si>
  <si>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</si>
  <si>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</si>
  <si>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</si>
  <si>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</si>
  <si>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</si>
  <si>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</si>
  <si>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</si>
  <si>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</si>
  <si>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</si>
  <si>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</si>
  <si>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</si>
  <si>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</si>
  <si>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</si>
  <si>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</si>
  <si>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</si>
  <si>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</si>
  <si>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</si>
  <si>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</si>
  <si>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</si>
  <si>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</si>
  <si>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</si>
  <si>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</si>
  <si>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</si>
  <si>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</si>
  <si>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</si>
  <si>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</si>
  <si>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</si>
  <si>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</si>
  <si>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</si>
  <si>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</si>
  <si>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</si>
  <si>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</si>
  <si>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</si>
  <si>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</si>
  <si>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</si>
  <si>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</si>
  <si>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</si>
  <si>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</si>
  <si>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</si>
  <si>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</si>
  <si>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</si>
  <si>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</si>
  <si>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</si>
  <si>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</si>
  <si>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</si>
  <si>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</si>
  <si>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</si>
  <si>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</si>
  <si>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</si>
  <si>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</si>
  <si>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</si>
  <si>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</si>
  <si>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</si>
  <si>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</si>
  <si>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</si>
  <si>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</si>
  <si>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</si>
  <si>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</si>
  <si>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</si>
  <si>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</si>
  <si>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</si>
  <si>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</si>
  <si>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</si>
  <si>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</si>
  <si>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</si>
  <si>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</si>
  <si>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</si>
  <si>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</si>
  <si>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</si>
  <si>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</si>
  <si>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</si>
  <si>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</si>
  <si>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</si>
  <si>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</si>
  <si>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</si>
  <si>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</si>
  <si>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</si>
  <si>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</si>
  <si>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</si>
  <si>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</si>
  <si>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</si>
  <si>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</si>
  <si>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</si>
  <si>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</si>
  <si>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</si>
  <si>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</si>
  <si>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</si>
  <si>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</si>
  <si>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</si>
  <si>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</si>
  <si>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</si>
  <si>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</si>
  <si>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</si>
  <si>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</si>
  <si>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</si>
  <si>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</si>
  <si>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</si>
  <si>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</si>
  <si>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</si>
  <si>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</si>
  <si>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</si>
  <si>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</si>
  <si>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</si>
  <si>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</si>
  <si>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</si>
  <si>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</si>
  <si>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</si>
  <si>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</si>
  <si>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</si>
  <si>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</si>
  <si>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</si>
  <si>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</si>
  <si>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</si>
  <si>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</si>
  <si>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</si>
  <si>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</si>
  <si>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</si>
  <si>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</si>
  <si>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</si>
  <si>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</si>
  <si>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</si>
  <si>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</si>
  <si>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</si>
  <si>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</si>
  <si>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</si>
  <si>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</si>
  <si>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</si>
  <si>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</si>
  <si>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</si>
  <si>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</si>
  <si>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</si>
  <si>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</si>
  <si>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</si>
  <si>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</si>
  <si>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</si>
  <si>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</si>
  <si>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</si>
  <si>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</si>
  <si>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</si>
  <si>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</si>
  <si>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</si>
  <si>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</si>
  <si>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</si>
  <si>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</si>
  <si>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</si>
  <si>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</si>
  <si>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</si>
  <si>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</si>
  <si>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</si>
  <si>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</si>
  <si>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</si>
  <si>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</si>
  <si>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</si>
  <si>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</si>
  <si>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</si>
  <si>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</si>
  <si>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</si>
  <si>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</si>
  <si>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</si>
  <si>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</si>
  <si>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</si>
  <si>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</si>
  <si>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</si>
  <si>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</si>
  <si>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</si>
  <si>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</si>
  <si>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</si>
  <si>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</si>
  <si>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</si>
  <si>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</si>
  <si>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</si>
  <si>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</si>
  <si>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</si>
  <si>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</si>
  <si>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</si>
  <si>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</si>
  <si>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</si>
  <si>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</si>
  <si>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</si>
  <si>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</si>
  <si>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</si>
  <si>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</si>
  <si>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</si>
  <si>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</si>
  <si>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</si>
  <si>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</si>
  <si>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</si>
  <si>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</si>
  <si>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</si>
  <si>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</si>
  <si>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</si>
  <si>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</si>
  <si>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</si>
  <si>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</si>
  <si>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</si>
  <si>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</si>
  <si>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</si>
  <si>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</si>
  <si>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</si>
  <si>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</si>
  <si>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</si>
  <si>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</si>
  <si>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</si>
  <si>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</si>
  <si>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</si>
  <si>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</si>
  <si>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</si>
  <si>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</si>
  <si>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</si>
  <si>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</si>
  <si>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</si>
  <si>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</si>
  <si>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</si>
  <si>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</si>
  <si>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</si>
  <si>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</si>
  <si>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</si>
  <si>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</si>
  <si>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</si>
  <si>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</si>
  <si>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</si>
  <si>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</si>
  <si>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</si>
  <si>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</si>
  <si>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</si>
  <si>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</si>
  <si>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</si>
  <si>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</si>
  <si>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</si>
  <si>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</si>
  <si>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</si>
  <si>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</si>
  <si>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</si>
  <si>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</si>
  <si>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</si>
  <si>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</si>
  <si>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</si>
  <si>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</si>
  <si>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</si>
  <si>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</si>
  <si>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</si>
  <si>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</si>
  <si>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</si>
  <si>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</si>
  <si>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</si>
  <si>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</si>
  <si>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</si>
  <si>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</si>
  <si>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</si>
  <si>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</si>
  <si>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</si>
  <si>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</si>
  <si>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</si>
  <si>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</si>
  <si>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</si>
  <si>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</si>
  <si>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</si>
  <si>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</si>
  <si>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</si>
  <si>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</si>
  <si>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</si>
  <si>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</si>
  <si>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</si>
  <si>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</si>
  <si>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</si>
  <si>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</si>
  <si>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</si>
  <si>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</si>
  <si>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</si>
  <si>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</si>
  <si>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</si>
  <si>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</si>
  <si>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</si>
  <si>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</si>
  <si>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</si>
  <si>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</si>
  <si>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</si>
  <si>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</si>
  <si>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</si>
  <si>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</si>
  <si>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</si>
  <si>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</si>
  <si>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</si>
  <si>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</si>
  <si>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</si>
  <si>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</si>
  <si>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</si>
  <si>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</si>
  <si>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</si>
  <si>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</si>
  <si>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</si>
  <si>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</si>
  <si>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</si>
  <si>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</si>
  <si>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</si>
  <si>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</si>
  <si>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</si>
  <si>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</si>
  <si>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</si>
  <si>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</si>
  <si>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</si>
  <si>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</si>
  <si>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</si>
  <si>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</si>
  <si>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</si>
  <si>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</si>
  <si>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</si>
  <si>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</si>
  <si>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</si>
  <si>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</si>
  <si>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</si>
  <si>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</si>
  <si>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</si>
  <si>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</si>
  <si>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</si>
  <si>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</si>
  <si>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</si>
  <si>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</si>
  <si>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</si>
  <si>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</si>
  <si>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</si>
  <si>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</si>
  <si>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</si>
  <si>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</si>
  <si>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</si>
  <si>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</si>
  <si>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</si>
  <si>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</si>
  <si>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</si>
  <si>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</si>
  <si>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</si>
  <si>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</si>
  <si>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</si>
  <si>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</si>
  <si>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</si>
  <si>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</si>
  <si>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</si>
  <si>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</si>
  <si>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</si>
  <si>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</si>
  <si>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</si>
  <si>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</si>
  <si>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</si>
  <si>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</si>
  <si>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</si>
  <si>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</si>
  <si>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</si>
  <si>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</si>
  <si>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</si>
  <si>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</si>
  <si>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</si>
  <si>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</si>
  <si>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</si>
  <si>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</si>
  <si>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</si>
  <si>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</si>
  <si>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</si>
  <si>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</si>
  <si>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</si>
  <si>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</si>
  <si>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</si>
  <si>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</si>
  <si>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</si>
  <si>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</si>
  <si>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</si>
  <si>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</si>
  <si>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</si>
  <si>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</si>
  <si>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</si>
  <si>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</si>
  <si>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</si>
  <si>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</si>
  <si>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</si>
  <si>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</si>
  <si>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</si>
  <si>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</si>
  <si>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</si>
  <si>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</si>
  <si>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</si>
  <si>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</si>
  <si>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</si>
  <si>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</si>
  <si>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</si>
  <si>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</si>
  <si>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</si>
  <si>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</si>
  <si>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</si>
  <si>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</si>
  <si>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</si>
  <si>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</si>
  <si>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</si>
  <si>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</si>
  <si>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</si>
  <si>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</si>
  <si>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</si>
  <si>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</si>
  <si>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</si>
  <si>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</si>
  <si>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</si>
  <si>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</si>
  <si>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</si>
  <si>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</si>
  <si>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</si>
  <si>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</si>
  <si>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</si>
  <si>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</si>
  <si>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</si>
  <si>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</si>
  <si>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</si>
  <si>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</si>
  <si>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</si>
  <si>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</si>
  <si>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</si>
  <si>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</si>
  <si>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</si>
  <si>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</si>
  <si>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</si>
  <si>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</si>
  <si>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</si>
  <si>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</si>
  <si>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</si>
  <si>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</si>
  <si>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</si>
  <si>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</si>
  <si>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</si>
  <si>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</si>
  <si>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</si>
  <si>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</si>
  <si>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</si>
  <si>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</si>
  <si>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</si>
  <si>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</si>
  <si>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</si>
  <si>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</si>
  <si>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</si>
  <si>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</si>
  <si>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</si>
  <si>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</si>
  <si>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</si>
  <si>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</si>
  <si>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</si>
  <si>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</si>
  <si>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</si>
  <si>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</si>
  <si>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</si>
  <si>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</si>
  <si>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</si>
  <si>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</si>
  <si>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</si>
  <si>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</si>
  <si>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</si>
  <si>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</si>
  <si>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</si>
  <si>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</si>
  <si>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</si>
  <si>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</si>
  <si>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</si>
  <si>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</si>
  <si>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</si>
  <si>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</si>
  <si>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</si>
  <si>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</si>
  <si>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</si>
  <si>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</si>
  <si>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</si>
  <si>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</si>
  <si>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</si>
  <si>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</si>
  <si>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</si>
  <si>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</si>
  <si>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</si>
  <si>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</si>
  <si>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</si>
  <si>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</si>
  <si>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</si>
  <si>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</si>
  <si>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</si>
  <si>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</si>
  <si>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</si>
  <si>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</si>
  <si>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</si>
  <si>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</si>
  <si>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</si>
  <si>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</si>
  <si>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</si>
  <si>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</si>
  <si>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</si>
  <si>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</si>
  <si>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</si>
  <si>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</si>
  <si>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</si>
  <si>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</si>
  <si>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</si>
  <si>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</si>
  <si>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</si>
  <si>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</si>
  <si>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</si>
  <si>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</si>
  <si>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</si>
  <si>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</si>
  <si>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</si>
  <si>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</si>
  <si>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</si>
  <si>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</si>
  <si>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</si>
  <si>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</si>
  <si>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</si>
  <si>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</si>
  <si>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</si>
  <si>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</si>
  <si>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</si>
  <si>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</si>
  <si>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</si>
  <si>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</si>
  <si>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</si>
  <si>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</si>
  <si>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</si>
  <si>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</si>
  <si>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</si>
  <si>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</si>
  <si>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</si>
  <si>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</si>
  <si>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</si>
  <si>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</si>
  <si>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</si>
  <si>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</si>
  <si>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</si>
  <si>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</si>
  <si>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</si>
  <si>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</si>
  <si>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</si>
  <si>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</si>
  <si>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</si>
  <si>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</si>
  <si>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</si>
  <si>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</si>
  <si>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</si>
  <si>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</si>
  <si>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</si>
  <si>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</si>
  <si>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</si>
  <si>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</si>
  <si>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</si>
  <si>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</si>
  <si>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</si>
  <si>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</si>
  <si>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</si>
  <si>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</si>
  <si>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</si>
  <si>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</si>
  <si>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</si>
  <si>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</si>
  <si>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</si>
  <si>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</si>
  <si>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</si>
  <si>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</si>
  <si>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</si>
  <si>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</si>
  <si>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</si>
  <si>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</si>
  <si>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</si>
  <si>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</si>
  <si>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</si>
  <si>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</si>
  <si>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</si>
  <si>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</si>
  <si>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</si>
  <si>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</si>
  <si>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</si>
  <si>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</si>
  <si>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 xml:space="preserve">Total Profit </t>
  </si>
  <si>
    <t xml:space="preserve">Product </t>
  </si>
  <si>
    <t xml:space="preserve">Sales </t>
  </si>
  <si>
    <t xml:space="preserve">Contribution </t>
  </si>
  <si>
    <t>D</t>
  </si>
  <si>
    <t>Total profit (Rs)</t>
  </si>
  <si>
    <t>Inr to usd</t>
  </si>
  <si>
    <t xml:space="preserve">Total Sales </t>
  </si>
  <si>
    <t xml:space="preserve">Avg Rating </t>
  </si>
  <si>
    <t>Max</t>
  </si>
  <si>
    <t>Min</t>
  </si>
  <si>
    <t>Median ( middle value of row )</t>
  </si>
  <si>
    <t xml:space="preserve">Count payment </t>
  </si>
  <si>
    <t xml:space="preserve">Count Rating </t>
  </si>
  <si>
    <t xml:space="preserve">CountA work in numeric and non numberic value </t>
  </si>
  <si>
    <t xml:space="preserve">Sumproduct </t>
  </si>
  <si>
    <t>And (Funtion)</t>
  </si>
  <si>
    <t xml:space="preserve">All the condition should be true </t>
  </si>
  <si>
    <t>Or</t>
  </si>
  <si>
    <t xml:space="preserve">Any one condition should be true </t>
  </si>
  <si>
    <t>And (Function)</t>
  </si>
  <si>
    <t>Or (Function)</t>
  </si>
  <si>
    <t>IF ( funtion)</t>
  </si>
  <si>
    <t>If Rating is high increase the value by 10%</t>
  </si>
  <si>
    <t>A cleaned</t>
  </si>
  <si>
    <t>Sumif (Male)</t>
  </si>
  <si>
    <t>Sumif (Female)</t>
  </si>
  <si>
    <t>Sum total M/F</t>
  </si>
  <si>
    <t>AVG Rating (M)</t>
  </si>
  <si>
    <t>AVG Rating (F)</t>
  </si>
  <si>
    <t>No. of Trans</t>
  </si>
  <si>
    <t>Credit Card</t>
  </si>
  <si>
    <t>Total Spend of Member ,Male</t>
  </si>
  <si>
    <t>Total Spend of Normal , Female</t>
  </si>
  <si>
    <r>
      <t xml:space="preserve">Unique Value </t>
    </r>
    <r>
      <rPr>
        <i/>
        <sz val="11"/>
        <color theme="1"/>
        <rFont val="Cambria"/>
        <family val="1"/>
      </rPr>
      <t>👇</t>
    </r>
  </si>
  <si>
    <t xml:space="preserve">Separate Text to colums </t>
  </si>
  <si>
    <t xml:space="preserve">Left </t>
  </si>
  <si>
    <t>Mid</t>
  </si>
  <si>
    <t xml:space="preserve">Right </t>
  </si>
  <si>
    <t>665-    32-   9167</t>
  </si>
  <si>
    <t xml:space="preserve">Trim remove unwonted spaces </t>
  </si>
  <si>
    <t>Substitute</t>
  </si>
  <si>
    <t>LEN</t>
  </si>
  <si>
    <t xml:space="preserve">Lower </t>
  </si>
  <si>
    <t xml:space="preserve">Upper </t>
  </si>
  <si>
    <t xml:space="preserve">Proper </t>
  </si>
  <si>
    <t>Concatenate</t>
  </si>
  <si>
    <t>Concat</t>
  </si>
  <si>
    <t>Mumma my</t>
  </si>
  <si>
    <t>World</t>
  </si>
  <si>
    <t>Miss You</t>
  </si>
  <si>
    <t xml:space="preserve">Mom </t>
  </si>
  <si>
    <t xml:space="preserve">A lot </t>
  </si>
  <si>
    <t xml:space="preserve">Date Function </t>
  </si>
  <si>
    <t xml:space="preserve">Year </t>
  </si>
  <si>
    <t xml:space="preserve">Month </t>
  </si>
  <si>
    <t xml:space="preserve">Quarter </t>
  </si>
  <si>
    <t>Date (funtion ) Year</t>
  </si>
  <si>
    <t>Month</t>
  </si>
  <si>
    <t>Month - Year</t>
  </si>
  <si>
    <t>Day</t>
  </si>
  <si>
    <t>Day- Month - Year</t>
  </si>
  <si>
    <t>Quarter (Round up)</t>
  </si>
  <si>
    <t>Weeknum</t>
  </si>
  <si>
    <t>Year -  weeknum</t>
  </si>
  <si>
    <t xml:space="preserve">Week_Type </t>
  </si>
  <si>
    <t>Weekends OR Weekdays</t>
  </si>
  <si>
    <t>Weekdays ( function )</t>
  </si>
  <si>
    <t>Vlookup Function</t>
  </si>
  <si>
    <t>Total Sales</t>
  </si>
  <si>
    <t>Return</t>
  </si>
  <si>
    <t>Y</t>
  </si>
  <si>
    <t>N</t>
  </si>
  <si>
    <t>Ifna</t>
  </si>
  <si>
    <t>Invoice Id</t>
  </si>
  <si>
    <t>Hlookup ( Transpone the value )</t>
  </si>
  <si>
    <t>Total Spend of Member, Female</t>
  </si>
  <si>
    <t xml:space="preserve">Cash + Cogs </t>
  </si>
  <si>
    <t xml:space="preserve">Credit card </t>
  </si>
  <si>
    <t>Total sales</t>
  </si>
  <si>
    <t>Index</t>
  </si>
  <si>
    <t>Match</t>
  </si>
  <si>
    <t>Index + Match</t>
  </si>
  <si>
    <t>TAX</t>
  </si>
  <si>
    <t>(Index Gives Values)</t>
  </si>
  <si>
    <t>(Match Gives Row Number)</t>
  </si>
  <si>
    <t>Index + match</t>
  </si>
  <si>
    <t>Unit Price</t>
  </si>
  <si>
    <t>Xlookup ( Like a Index and match)</t>
  </si>
  <si>
    <t>Row Labels</t>
  </si>
  <si>
    <t>Grand Total</t>
  </si>
  <si>
    <t>Column Labels</t>
  </si>
  <si>
    <t>Sum of Total</t>
  </si>
  <si>
    <t>Average of Rating</t>
  </si>
  <si>
    <t>Average of Unit price</t>
  </si>
  <si>
    <t>Count of Invoice ID</t>
  </si>
  <si>
    <t>Max of Total2</t>
  </si>
  <si>
    <t>Months</t>
  </si>
  <si>
    <t>Jan</t>
  </si>
  <si>
    <t>Feb</t>
  </si>
  <si>
    <t>Mar</t>
  </si>
  <si>
    <t>Total Sum of Total</t>
  </si>
  <si>
    <t>Total Average of Rating</t>
  </si>
  <si>
    <t>Sales Dashboards</t>
  </si>
  <si>
    <t>Overview Summary</t>
  </si>
  <si>
    <t>Sales Trend</t>
  </si>
  <si>
    <t xml:space="preserve">Sales Trend by Customer Attributes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</si>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</sst>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409]* #,##0.00_ ;_-[$$-409]* \-#,##0.00\ ;_-[$$-409]* &quot;-&quot;??_ ;_-@_ "/>
    <numFmt numFmtId="165" formatCode="[$-F400]h:mm:ss\ AM/PM"/>
    <numFmt numFmtId="166" formatCode="&quot;$&quot;\ #,##0.00"/>
    <numFmt numFmtId="167" formatCode="_-[$$-409]* #,##0.000_ ;_-[$$-409]* \-#,##0.000\ ;_-[$$-409]* &quot;-&quot;??_ ;_-@_ "/>
    <numFmt numFmtId="168" formatCode="_([$$-409]* #,##0.00_);_([$$-409]* \(#,##0.00\);_([$$-409]* &quot;-&quot;??_);_(@_)"/>
    <numFmt numFmtId="169" formatCode="dddd"/>
    <numFmt numFmtId="170" formatCode="0.0"/>
    <numFmt numFmtId="171" formatCode="&quot;₹&quot;\ #,##0.00"/>
  </numFmts>
  <fonts count="35" x14ac:knownFonts="1">
    <font>
      <sz val="11"/>
      <color theme="1"/>
      <name val="Calibri"/>
      <family val="2"/>
      <scheme val="minor"/>
    </font>
    <font>
      <sz val="11"/>
      <color theme="1"/>
      <name val="Calibri"/>
      <family val="2"/>
      <scheme val="minor"/>
    </font>
    <font>
      <b/>
      <i/>
      <sz val="10"/>
      <color theme="1"/>
      <name val="Calibri"/>
      <family val="2"/>
      <scheme val="minor"/>
    </font>
    <font>
      <sz val="10"/>
      <color theme="1"/>
      <name val="Calibri"/>
      <family val="2"/>
      <scheme val="minor"/>
    </font>
    <font>
      <b/>
      <i/>
      <sz val="13"/>
      <color theme="1"/>
      <name val="Cambria"/>
      <family val="1"/>
    </font>
    <font>
      <sz val="12"/>
      <color theme="1"/>
      <name val="Cambria"/>
      <family val="1"/>
    </font>
    <font>
      <b/>
      <sz val="11"/>
      <color theme="1"/>
      <name val="Calibri"/>
      <family val="2"/>
      <scheme val="minor"/>
    </font>
    <font>
      <b/>
      <i/>
      <sz val="11"/>
      <color theme="1"/>
      <name val="Calibri"/>
      <family val="2"/>
      <scheme val="minor"/>
    </font>
    <font>
      <b/>
      <i/>
      <u/>
      <sz val="13"/>
      <color theme="1"/>
      <name val="Cambria"/>
      <family val="1"/>
    </font>
    <font>
      <b/>
      <i/>
      <sz val="12"/>
      <color theme="1"/>
      <name val="Calibri"/>
      <family val="2"/>
      <scheme val="minor"/>
    </font>
    <font>
      <b/>
      <i/>
      <sz val="11"/>
      <color theme="1"/>
      <name val="Cambria"/>
      <family val="1"/>
    </font>
    <font>
      <b/>
      <i/>
      <u/>
      <sz val="11"/>
      <color theme="1"/>
      <name val="Times New Roman"/>
      <family val="1"/>
    </font>
    <font>
      <b/>
      <i/>
      <sz val="11"/>
      <color theme="1"/>
      <name val="Times New Roman"/>
      <family val="1"/>
    </font>
    <font>
      <sz val="11"/>
      <color theme="1"/>
      <name val="Cambria"/>
      <family val="1"/>
    </font>
    <font>
      <i/>
      <sz val="11"/>
      <color theme="1"/>
      <name val="Calibri"/>
      <family val="2"/>
      <scheme val="minor"/>
    </font>
    <font>
      <i/>
      <sz val="11"/>
      <color theme="1"/>
      <name val="Leelawadee UI"/>
      <family val="2"/>
    </font>
    <font>
      <b/>
      <i/>
      <sz val="11"/>
      <color rgb="FF002060"/>
      <name val="Calibri"/>
      <family val="2"/>
      <scheme val="minor"/>
    </font>
    <font>
      <b/>
      <i/>
      <sz val="12"/>
      <color theme="1"/>
      <name val="Cambria"/>
      <family val="1"/>
    </font>
    <font>
      <sz val="12"/>
      <color theme="1"/>
      <name val="Calibri"/>
      <family val="2"/>
      <scheme val="minor"/>
    </font>
    <font>
      <b/>
      <i/>
      <sz val="13"/>
      <color theme="1"/>
      <name val="Calibri"/>
      <family val="2"/>
      <scheme val="minor"/>
    </font>
    <font>
      <i/>
      <sz val="13"/>
      <color theme="1"/>
      <name val="Cambria"/>
      <family val="1"/>
    </font>
    <font>
      <i/>
      <sz val="11"/>
      <color theme="1"/>
      <name val="Cambria"/>
      <family val="1"/>
    </font>
    <font>
      <b/>
      <i/>
      <u/>
      <sz val="11"/>
      <color theme="1"/>
      <name val="Calibri"/>
      <family val="2"/>
      <scheme val="minor"/>
    </font>
    <font>
      <b/>
      <i/>
      <u/>
      <sz val="11"/>
      <color theme="1"/>
      <name val="Cambria"/>
      <family val="1"/>
    </font>
    <font>
      <b/>
      <sz val="11"/>
      <color theme="1"/>
      <name val="Cambria"/>
      <family val="1"/>
    </font>
    <font>
      <b/>
      <i/>
      <u/>
      <sz val="12"/>
      <color theme="1"/>
      <name val="Cambria"/>
      <family val="1"/>
    </font>
    <font>
      <sz val="14"/>
      <color theme="1"/>
      <name val="Calibri"/>
      <family val="2"/>
      <scheme val="minor"/>
    </font>
    <font>
      <i/>
      <sz val="14"/>
      <color theme="1"/>
      <name val="Cambria"/>
      <family val="1"/>
    </font>
    <font>
      <b/>
      <i/>
      <sz val="14"/>
      <color theme="1"/>
      <name val="Calibri"/>
      <family val="2"/>
      <scheme val="minor"/>
    </font>
    <font>
      <b/>
      <i/>
      <u/>
      <sz val="13"/>
      <color theme="1"/>
      <name val="Calibri"/>
      <family val="2"/>
      <scheme val="minor"/>
    </font>
    <font>
      <i/>
      <sz val="12"/>
      <color theme="1"/>
      <name val="Cambria"/>
      <family val="1"/>
    </font>
    <font>
      <sz val="13"/>
      <color theme="1"/>
      <name val="Cambria"/>
      <family val="1"/>
    </font>
    <font>
      <b/>
      <i/>
      <sz val="22"/>
      <color theme="1"/>
      <name val="Cambria"/>
      <family val="1"/>
    </font>
    <font>
      <b/>
      <i/>
      <sz val="16"/>
      <color theme="1"/>
      <name val="Cambria"/>
      <family val="1"/>
    </font>
    <font>
      <b/>
      <sz val="16"/>
      <color theme="1"/>
      <name val="Cambria"/>
      <family val="1"/>
    </font>
  </fonts>
  <fills count="10">
    <fill>
      <patternFill patternType="none"/>
    </fill>
    <fill>
      <patternFill patternType="gray125"/>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35F52B"/>
        <bgColor indexed="64"/>
      </patternFill>
    </fill>
    <fill>
      <patternFill patternType="solid">
        <fgColor theme="8" tint="0.39997558519241921"/>
        <bgColor indexed="64"/>
      </patternFill>
    </fill>
    <fill>
      <patternFill patternType="solid">
        <fgColor theme="8"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84">
    <xf numFmtId="0" fontId="0" fillId="0" borderId="0" xfId="0"/>
    <xf numFmtId="0" fontId="2" fillId="0" borderId="0" xfId="0" applyFont="1"/>
    <xf numFmtId="0" fontId="3" fillId="0" borderId="0" xfId="0" applyFont="1"/>
    <xf numFmtId="0" fontId="3" fillId="0" borderId="0" xfId="0" applyFont="1" applyAlignment="1">
      <alignment horizontal="center"/>
    </xf>
    <xf numFmtId="0" fontId="3" fillId="0" borderId="0" xfId="1" applyNumberFormat="1" applyFont="1" applyBorder="1"/>
    <xf numFmtId="0" fontId="2" fillId="0" borderId="0" xfId="1" applyNumberFormat="1" applyFont="1" applyFill="1" applyBorder="1" applyAlignment="1"/>
    <xf numFmtId="164" fontId="0" fillId="0" borderId="0" xfId="0" applyNumberFormat="1"/>
    <xf numFmtId="49" fontId="4" fillId="2" borderId="1" xfId="0" applyNumberFormat="1" applyFont="1" applyFill="1" applyBorder="1" applyAlignment="1">
      <alignment horizontal="left"/>
    </xf>
    <xf numFmtId="164" fontId="4" fillId="2" borderId="1" xfId="1" applyNumberFormat="1" applyFont="1" applyFill="1" applyBorder="1" applyAlignment="1">
      <alignment horizontal="left"/>
    </xf>
    <xf numFmtId="1" fontId="4" fillId="2" borderId="1" xfId="0" applyNumberFormat="1" applyFont="1" applyFill="1" applyBorder="1" applyAlignment="1">
      <alignment horizontal="left"/>
    </xf>
    <xf numFmtId="164" fontId="4" fillId="2" borderId="1" xfId="0" applyNumberFormat="1" applyFont="1" applyFill="1" applyBorder="1" applyAlignment="1">
      <alignment horizontal="left"/>
    </xf>
    <xf numFmtId="15" fontId="4" fillId="2" borderId="1" xfId="0" applyNumberFormat="1" applyFont="1" applyFill="1" applyBorder="1" applyAlignment="1">
      <alignment horizontal="left"/>
    </xf>
    <xf numFmtId="165" fontId="4" fillId="2" borderId="1" xfId="0" applyNumberFormat="1" applyFont="1" applyFill="1" applyBorder="1" applyAlignment="1">
      <alignment horizontal="left"/>
    </xf>
    <xf numFmtId="10" fontId="4" fillId="2" borderId="1" xfId="2" applyNumberFormat="1" applyFont="1" applyFill="1" applyBorder="1" applyAlignment="1">
      <alignment horizontal="left" wrapText="1"/>
    </xf>
    <xf numFmtId="49" fontId="5" fillId="0" borderId="1" xfId="0" applyNumberFormat="1" applyFont="1" applyBorder="1"/>
    <xf numFmtId="164" fontId="5" fillId="0" borderId="1" xfId="1" applyNumberFormat="1" applyFont="1" applyBorder="1"/>
    <xf numFmtId="1" fontId="5" fillId="0" borderId="1" xfId="0" applyNumberFormat="1" applyFont="1" applyBorder="1" applyAlignment="1">
      <alignment horizontal="center"/>
    </xf>
    <xf numFmtId="164" fontId="7" fillId="0" borderId="0" xfId="0" applyNumberFormat="1" applyFont="1"/>
    <xf numFmtId="0" fontId="7" fillId="0" borderId="0" xfId="0" applyFont="1"/>
    <xf numFmtId="49" fontId="8" fillId="0" borderId="0" xfId="0" applyNumberFormat="1" applyFont="1" applyAlignment="1">
      <alignment horizontal="left"/>
    </xf>
    <xf numFmtId="0" fontId="6" fillId="0" borderId="0" xfId="0" applyFont="1" applyAlignment="1">
      <alignment horizontal="left" wrapText="1"/>
    </xf>
    <xf numFmtId="164" fontId="0" fillId="0" borderId="1" xfId="0" applyNumberFormat="1" applyBorder="1"/>
    <xf numFmtId="0" fontId="9" fillId="0" borderId="3" xfId="0" applyFont="1" applyBorder="1"/>
    <xf numFmtId="0" fontId="0" fillId="0" borderId="3" xfId="0" applyBorder="1"/>
    <xf numFmtId="164" fontId="10" fillId="0" borderId="3" xfId="0" applyNumberFormat="1" applyFont="1" applyBorder="1"/>
    <xf numFmtId="0" fontId="0" fillId="0" borderId="4" xfId="0" applyBorder="1"/>
    <xf numFmtId="0" fontId="0" fillId="0" borderId="2" xfId="0" applyBorder="1"/>
    <xf numFmtId="9" fontId="0" fillId="0" borderId="6" xfId="2" applyFont="1" applyBorder="1"/>
    <xf numFmtId="0" fontId="0" fillId="0" borderId="7" xfId="0" applyBorder="1"/>
    <xf numFmtId="0" fontId="0" fillId="0" borderId="8" xfId="0" applyBorder="1"/>
    <xf numFmtId="9" fontId="0" fillId="0" borderId="9" xfId="2" applyFont="1" applyBorder="1"/>
    <xf numFmtId="9" fontId="0" fillId="0" borderId="5" xfId="2" applyFont="1" applyBorder="1"/>
    <xf numFmtId="0" fontId="11" fillId="0" borderId="4" xfId="0" applyFont="1" applyBorder="1"/>
    <xf numFmtId="0" fontId="11" fillId="0" borderId="3" xfId="0" applyFont="1" applyBorder="1"/>
    <xf numFmtId="0" fontId="11" fillId="0" borderId="5" xfId="0" applyFont="1" applyBorder="1"/>
    <xf numFmtId="0" fontId="13" fillId="0" borderId="0" xfId="0" applyFont="1"/>
    <xf numFmtId="0" fontId="10" fillId="0" borderId="1" xfId="0" applyFont="1" applyBorder="1"/>
    <xf numFmtId="0" fontId="12" fillId="0" borderId="1" xfId="0" applyFont="1" applyBorder="1"/>
    <xf numFmtId="0" fontId="0" fillId="0" borderId="1" xfId="0" applyBorder="1" applyAlignment="1">
      <alignment wrapText="1"/>
    </xf>
    <xf numFmtId="49" fontId="14" fillId="0" borderId="0" xfId="0" applyNumberFormat="1" applyFont="1"/>
    <xf numFmtId="164" fontId="14" fillId="0" borderId="0" xfId="1" applyNumberFormat="1" applyFont="1"/>
    <xf numFmtId="1" fontId="14" fillId="0" borderId="0" xfId="0" applyNumberFormat="1" applyFont="1" applyAlignment="1">
      <alignment horizontal="center"/>
    </xf>
    <xf numFmtId="164" fontId="14" fillId="0" borderId="0" xfId="0" applyNumberFormat="1" applyFont="1"/>
    <xf numFmtId="15" fontId="14" fillId="0" borderId="0" xfId="0" applyNumberFormat="1" applyFont="1"/>
    <xf numFmtId="165" fontId="14" fillId="0" borderId="0" xfId="0" applyNumberFormat="1" applyFont="1"/>
    <xf numFmtId="10" fontId="14" fillId="0" borderId="0" xfId="2" applyNumberFormat="1" applyFont="1"/>
    <xf numFmtId="0" fontId="14" fillId="3" borderId="0" xfId="0" applyFont="1" applyFill="1"/>
    <xf numFmtId="0" fontId="14" fillId="0" borderId="0" xfId="0" applyFont="1"/>
    <xf numFmtId="164" fontId="15" fillId="0" borderId="1" xfId="0" applyNumberFormat="1" applyFont="1" applyBorder="1"/>
    <xf numFmtId="166" fontId="14" fillId="0" borderId="1" xfId="0" applyNumberFormat="1" applyFont="1" applyBorder="1"/>
    <xf numFmtId="164" fontId="16" fillId="0" borderId="0" xfId="0" applyNumberFormat="1" applyFont="1"/>
    <xf numFmtId="2" fontId="7" fillId="0" borderId="0" xfId="0" applyNumberFormat="1" applyFont="1"/>
    <xf numFmtId="9" fontId="14" fillId="0" borderId="0" xfId="2" applyFont="1"/>
    <xf numFmtId="49" fontId="14" fillId="0" borderId="0" xfId="0" applyNumberFormat="1" applyFont="1" applyAlignment="1">
      <alignment horizontal="right"/>
    </xf>
    <xf numFmtId="49" fontId="4" fillId="2" borderId="1" xfId="0" applyNumberFormat="1" applyFont="1" applyFill="1" applyBorder="1" applyAlignment="1">
      <alignment horizontal="left" wrapText="1"/>
    </xf>
    <xf numFmtId="0" fontId="10" fillId="0" borderId="0" xfId="0" applyFont="1"/>
    <xf numFmtId="0" fontId="17" fillId="0" borderId="0" xfId="0" applyFont="1"/>
    <xf numFmtId="0" fontId="18" fillId="0" borderId="0" xfId="0" applyFont="1"/>
    <xf numFmtId="0" fontId="19" fillId="0" borderId="0" xfId="0" applyFont="1"/>
    <xf numFmtId="49" fontId="21" fillId="0" borderId="1" xfId="0" applyNumberFormat="1" applyFont="1" applyBorder="1"/>
    <xf numFmtId="49" fontId="21" fillId="0" borderId="1" xfId="0" applyNumberFormat="1" applyFont="1" applyBorder="1" applyAlignment="1">
      <alignment horizontal="center"/>
    </xf>
    <xf numFmtId="164" fontId="21" fillId="0" borderId="1" xfId="1" applyNumberFormat="1" applyFont="1" applyBorder="1"/>
    <xf numFmtId="1" fontId="21" fillId="0" borderId="1" xfId="0" applyNumberFormat="1" applyFont="1" applyBorder="1" applyAlignment="1">
      <alignment horizontal="center"/>
    </xf>
    <xf numFmtId="164" fontId="21" fillId="0" borderId="1" xfId="0" applyNumberFormat="1" applyFont="1" applyBorder="1"/>
    <xf numFmtId="15" fontId="21" fillId="0" borderId="1" xfId="0" applyNumberFormat="1" applyFont="1" applyBorder="1"/>
    <xf numFmtId="165" fontId="21" fillId="0" borderId="1" xfId="0" applyNumberFormat="1" applyFont="1" applyBorder="1"/>
    <xf numFmtId="10" fontId="21" fillId="0" borderId="1" xfId="2" applyNumberFormat="1" applyFont="1" applyBorder="1"/>
    <xf numFmtId="2" fontId="21" fillId="0" borderId="1" xfId="0" applyNumberFormat="1" applyFont="1" applyBorder="1" applyAlignment="1">
      <alignment horizontal="right"/>
    </xf>
    <xf numFmtId="49" fontId="21" fillId="0" borderId="1" xfId="0" applyNumberFormat="1" applyFont="1" applyBorder="1" applyAlignment="1">
      <alignment horizontal="right"/>
    </xf>
    <xf numFmtId="0" fontId="20" fillId="0" borderId="0" xfId="0" applyFont="1"/>
    <xf numFmtId="0" fontId="21" fillId="0" borderId="0" xfId="0" applyFont="1"/>
    <xf numFmtId="0" fontId="8" fillId="0" borderId="0" xfId="0" applyFont="1"/>
    <xf numFmtId="0" fontId="19" fillId="0" borderId="4" xfId="0" applyFont="1" applyBorder="1"/>
    <xf numFmtId="0" fontId="19" fillId="0" borderId="3" xfId="0" applyFont="1" applyBorder="1"/>
    <xf numFmtId="0" fontId="22" fillId="0" borderId="3" xfId="0" applyFont="1" applyBorder="1"/>
    <xf numFmtId="0" fontId="10" fillId="0" borderId="5" xfId="0" applyFont="1" applyBorder="1"/>
    <xf numFmtId="0" fontId="21" fillId="0" borderId="6" xfId="0" applyFont="1" applyBorder="1"/>
    <xf numFmtId="0" fontId="21" fillId="0" borderId="9" xfId="0" applyFont="1" applyBorder="1"/>
    <xf numFmtId="0" fontId="21" fillId="0" borderId="1" xfId="0" applyFont="1" applyBorder="1"/>
    <xf numFmtId="0" fontId="23" fillId="0" borderId="1" xfId="0" applyFont="1" applyBorder="1"/>
    <xf numFmtId="49" fontId="10" fillId="0" borderId="1" xfId="0" applyNumberFormat="1" applyFont="1" applyBorder="1"/>
    <xf numFmtId="0" fontId="10" fillId="4" borderId="0" xfId="0" applyFont="1" applyFill="1"/>
    <xf numFmtId="2" fontId="10" fillId="0" borderId="0" xfId="0" applyNumberFormat="1" applyFont="1"/>
    <xf numFmtId="0" fontId="24" fillId="0" borderId="0" xfId="0" applyFont="1"/>
    <xf numFmtId="49" fontId="21" fillId="0" borderId="0" xfId="0" applyNumberFormat="1" applyFont="1"/>
    <xf numFmtId="0" fontId="23" fillId="0" borderId="0" xfId="0" applyFont="1"/>
    <xf numFmtId="0" fontId="25" fillId="0" borderId="0" xfId="0" applyFont="1"/>
    <xf numFmtId="0" fontId="22" fillId="0" borderId="0" xfId="0" applyFont="1"/>
    <xf numFmtId="0" fontId="22" fillId="0" borderId="5" xfId="0" applyFont="1" applyBorder="1"/>
    <xf numFmtId="49" fontId="21" fillId="0" borderId="2" xfId="0" applyNumberFormat="1" applyFont="1" applyBorder="1"/>
    <xf numFmtId="0" fontId="0" fillId="0" borderId="0" xfId="0" applyAlignment="1">
      <alignment horizontal="right"/>
    </xf>
    <xf numFmtId="0" fontId="0" fillId="0" borderId="6" xfId="0" applyBorder="1" applyAlignment="1">
      <alignment horizontal="right"/>
    </xf>
    <xf numFmtId="0" fontId="22" fillId="0" borderId="4" xfId="0" applyFont="1" applyBorder="1"/>
    <xf numFmtId="49" fontId="21" fillId="0" borderId="2" xfId="0" applyNumberFormat="1" applyFont="1" applyBorder="1" applyAlignment="1">
      <alignment horizontal="right"/>
    </xf>
    <xf numFmtId="0" fontId="0" fillId="0" borderId="2" xfId="0" applyBorder="1" applyAlignment="1">
      <alignment horizontal="right"/>
    </xf>
    <xf numFmtId="0" fontId="26" fillId="0" borderId="0" xfId="0" applyFont="1"/>
    <xf numFmtId="49" fontId="27" fillId="0" borderId="0" xfId="0" applyNumberFormat="1" applyFont="1"/>
    <xf numFmtId="0" fontId="28" fillId="0" borderId="0" xfId="0" applyFont="1"/>
    <xf numFmtId="9" fontId="0" fillId="0" borderId="0" xfId="2" applyFont="1"/>
    <xf numFmtId="9" fontId="0" fillId="0" borderId="10" xfId="2" applyFont="1" applyBorder="1"/>
    <xf numFmtId="9" fontId="0" fillId="0" borderId="11" xfId="2" applyFont="1" applyBorder="1"/>
    <xf numFmtId="0" fontId="11" fillId="0" borderId="1" xfId="0" applyFont="1" applyBorder="1"/>
    <xf numFmtId="22" fontId="21" fillId="0" borderId="0" xfId="0" applyNumberFormat="1" applyFont="1"/>
    <xf numFmtId="14" fontId="21" fillId="0" borderId="0" xfId="0" applyNumberFormat="1" applyFont="1"/>
    <xf numFmtId="18" fontId="21" fillId="0" borderId="0" xfId="0" applyNumberFormat="1" applyFont="1"/>
    <xf numFmtId="14" fontId="21" fillId="0" borderId="0" xfId="2" applyNumberFormat="1" applyFont="1"/>
    <xf numFmtId="1" fontId="21" fillId="0" borderId="0" xfId="0" applyNumberFormat="1" applyFont="1"/>
    <xf numFmtId="1" fontId="14" fillId="0" borderId="0" xfId="0" applyNumberFormat="1" applyFont="1"/>
    <xf numFmtId="168" fontId="7" fillId="0" borderId="0" xfId="3" applyNumberFormat="1" applyFont="1"/>
    <xf numFmtId="0" fontId="21" fillId="0" borderId="11" xfId="0" applyFont="1" applyBorder="1"/>
    <xf numFmtId="0" fontId="10" fillId="0" borderId="12" xfId="0" applyFont="1" applyBorder="1"/>
    <xf numFmtId="0" fontId="21" fillId="0" borderId="10" xfId="0" applyFont="1" applyBorder="1"/>
    <xf numFmtId="0" fontId="10" fillId="0" borderId="10" xfId="0" applyFont="1" applyBorder="1"/>
    <xf numFmtId="167" fontId="10" fillId="0" borderId="10" xfId="0" applyNumberFormat="1" applyFont="1" applyBorder="1"/>
    <xf numFmtId="167" fontId="10" fillId="0" borderId="11" xfId="0" applyNumberFormat="1" applyFont="1" applyBorder="1"/>
    <xf numFmtId="0" fontId="29" fillId="0" borderId="3" xfId="0" applyFont="1" applyBorder="1"/>
    <xf numFmtId="0" fontId="4" fillId="0" borderId="3" xfId="0" applyFont="1" applyBorder="1"/>
    <xf numFmtId="0" fontId="4" fillId="0" borderId="5" xfId="0" applyFont="1" applyBorder="1"/>
    <xf numFmtId="0" fontId="10" fillId="0" borderId="6" xfId="0" applyFont="1" applyBorder="1"/>
    <xf numFmtId="1" fontId="21" fillId="0" borderId="0" xfId="0" applyNumberFormat="1" applyFont="1" applyAlignment="1">
      <alignment horizontal="center"/>
    </xf>
    <xf numFmtId="0" fontId="21" fillId="0" borderId="0" xfId="0" applyFont="1" applyAlignment="1">
      <alignment horizontal="right"/>
    </xf>
    <xf numFmtId="169" fontId="21" fillId="0" borderId="0" xfId="3" applyNumberFormat="1" applyFont="1"/>
    <xf numFmtId="0" fontId="0" fillId="0" borderId="1" xfId="0" applyBorder="1"/>
    <xf numFmtId="0" fontId="0" fillId="0" borderId="1" xfId="0" applyBorder="1" applyAlignment="1">
      <alignment horizontal="center"/>
    </xf>
    <xf numFmtId="0" fontId="0" fillId="5" borderId="0" xfId="0" applyFill="1"/>
    <xf numFmtId="49" fontId="30" fillId="0" borderId="1" xfId="0" applyNumberFormat="1" applyFont="1" applyBorder="1" applyAlignment="1">
      <alignment horizontal="left"/>
    </xf>
    <xf numFmtId="164" fontId="30" fillId="0" borderId="1" xfId="1" applyNumberFormat="1" applyFont="1" applyFill="1" applyBorder="1" applyAlignment="1">
      <alignment horizontal="left"/>
    </xf>
    <xf numFmtId="1" fontId="30" fillId="0" borderId="1" xfId="0" applyNumberFormat="1" applyFont="1" applyBorder="1" applyAlignment="1">
      <alignment horizontal="left"/>
    </xf>
    <xf numFmtId="164" fontId="30" fillId="0" borderId="1" xfId="0" applyNumberFormat="1" applyFont="1" applyBorder="1" applyAlignment="1">
      <alignment horizontal="left"/>
    </xf>
    <xf numFmtId="2" fontId="21" fillId="0" borderId="0" xfId="0" applyNumberFormat="1" applyFont="1" applyAlignment="1">
      <alignment horizontal="right"/>
    </xf>
    <xf numFmtId="49" fontId="21" fillId="0" borderId="0" xfId="0" applyNumberFormat="1" applyFont="1" applyAlignment="1">
      <alignment horizontal="right"/>
    </xf>
    <xf numFmtId="49" fontId="20" fillId="0" borderId="1" xfId="0" applyNumberFormat="1" applyFont="1" applyBorder="1" applyAlignment="1">
      <alignment horizontal="left"/>
    </xf>
    <xf numFmtId="0" fontId="31" fillId="0" borderId="1" xfId="0" applyFont="1" applyBorder="1"/>
    <xf numFmtId="0" fontId="0" fillId="0" borderId="1" xfId="0" applyBorder="1" applyAlignment="1">
      <alignment horizontal="right"/>
    </xf>
    <xf numFmtId="49" fontId="21" fillId="6" borderId="1" xfId="0" applyNumberFormat="1" applyFont="1" applyFill="1" applyBorder="1"/>
    <xf numFmtId="0" fontId="6" fillId="0" borderId="0" xfId="0" applyFont="1"/>
    <xf numFmtId="0" fontId="0" fillId="0" borderId="0" xfId="0" pivotButton="1"/>
    <xf numFmtId="0" fontId="0" fillId="0" borderId="0" xfId="0" applyAlignment="1">
      <alignment horizontal="left"/>
    </xf>
    <xf numFmtId="2" fontId="0" fillId="0" borderId="0" xfId="0" applyNumberFormat="1"/>
    <xf numFmtId="44" fontId="0" fillId="0" borderId="0" xfId="0" applyNumberFormat="1"/>
    <xf numFmtId="0" fontId="0" fillId="7" borderId="0" xfId="0" applyFill="1" applyAlignment="1">
      <alignment horizontal="left"/>
    </xf>
    <xf numFmtId="2" fontId="0" fillId="7" borderId="0" xfId="0" applyNumberFormat="1" applyFill="1"/>
    <xf numFmtId="44" fontId="0" fillId="7" borderId="0" xfId="0" applyNumberFormat="1" applyFill="1"/>
    <xf numFmtId="15" fontId="3" fillId="0" borderId="0" xfId="0" applyNumberFormat="1" applyFont="1"/>
    <xf numFmtId="10" fontId="0" fillId="0" borderId="0" xfId="0" applyNumberFormat="1"/>
    <xf numFmtId="9" fontId="0" fillId="0" borderId="0" xfId="0" applyNumberFormat="1"/>
    <xf numFmtId="0" fontId="0" fillId="0" borderId="0" xfId="0" applyAlignment="1">
      <alignment horizontal="center"/>
    </xf>
    <xf numFmtId="1" fontId="4" fillId="2" borderId="1" xfId="0" applyNumberFormat="1" applyFont="1" applyFill="1" applyBorder="1" applyAlignment="1">
      <alignment horizontal="left" wrapText="1"/>
    </xf>
    <xf numFmtId="1" fontId="4" fillId="2" borderId="1" xfId="0" applyNumberFormat="1" applyFont="1" applyFill="1" applyBorder="1" applyAlignment="1">
      <alignment horizontal="center" wrapText="1"/>
    </xf>
    <xf numFmtId="2" fontId="14" fillId="0" borderId="1" xfId="1" applyNumberFormat="1" applyFont="1" applyBorder="1"/>
    <xf numFmtId="1" fontId="14" fillId="0" borderId="1" xfId="1" applyNumberFormat="1" applyFont="1" applyBorder="1"/>
    <xf numFmtId="1" fontId="21" fillId="0" borderId="1" xfId="3" applyNumberFormat="1" applyFont="1" applyBorder="1"/>
    <xf numFmtId="166" fontId="21" fillId="0" borderId="1" xfId="0" applyNumberFormat="1" applyFont="1" applyBorder="1" applyAlignment="1">
      <alignment horizontal="right"/>
    </xf>
    <xf numFmtId="1" fontId="21" fillId="0" borderId="1" xfId="3" applyNumberFormat="1" applyFont="1" applyBorder="1" applyAlignment="1">
      <alignment horizontal="center"/>
    </xf>
    <xf numFmtId="2" fontId="21" fillId="0" borderId="1" xfId="3" applyNumberFormat="1" applyFont="1" applyBorder="1" applyAlignment="1">
      <alignment horizontal="right"/>
    </xf>
    <xf numFmtId="169" fontId="21" fillId="0" borderId="1" xfId="3" applyNumberFormat="1" applyFont="1" applyBorder="1"/>
    <xf numFmtId="0" fontId="21" fillId="0" borderId="1" xfId="0" applyFont="1" applyBorder="1" applyAlignment="1">
      <alignment horizontal="right"/>
    </xf>
    <xf numFmtId="2" fontId="21" fillId="0" borderId="1" xfId="1" applyNumberFormat="1" applyFont="1" applyBorder="1"/>
    <xf numFmtId="1" fontId="21" fillId="0" borderId="1" xfId="1" applyNumberFormat="1" applyFont="1" applyBorder="1"/>
    <xf numFmtId="169" fontId="21" fillId="0" borderId="1" xfId="0" applyNumberFormat="1" applyFont="1" applyBorder="1"/>
    <xf numFmtId="0" fontId="0" fillId="0" borderId="5" xfId="0" applyBorder="1"/>
    <xf numFmtId="0" fontId="0" fillId="0" borderId="6" xfId="0" applyBorder="1"/>
    <xf numFmtId="0" fontId="0" fillId="0" borderId="9" xfId="0" applyBorder="1"/>
    <xf numFmtId="0" fontId="0" fillId="4" borderId="1" xfId="0" applyFill="1" applyBorder="1"/>
    <xf numFmtId="0" fontId="0" fillId="4" borderId="9" xfId="0" applyFill="1" applyBorder="1"/>
    <xf numFmtId="49" fontId="21" fillId="0" borderId="13" xfId="0" applyNumberFormat="1" applyFont="1" applyBorder="1"/>
    <xf numFmtId="0" fontId="0" fillId="0" borderId="14" xfId="0" applyBorder="1"/>
    <xf numFmtId="0" fontId="0" fillId="0" borderId="15" xfId="0" applyBorder="1"/>
    <xf numFmtId="0" fontId="0" fillId="0" borderId="13" xfId="0" applyBorder="1"/>
    <xf numFmtId="0" fontId="0" fillId="0" borderId="3" xfId="0" applyBorder="1" applyAlignment="1">
      <alignment horizontal="right"/>
    </xf>
    <xf numFmtId="0" fontId="0" fillId="0" borderId="5" xfId="0" applyBorder="1" applyAlignment="1">
      <alignment horizontal="right"/>
    </xf>
    <xf numFmtId="15" fontId="0" fillId="0" borderId="6" xfId="0" applyNumberFormat="1" applyBorder="1"/>
    <xf numFmtId="0" fontId="6" fillId="0" borderId="4" xfId="0" applyFont="1" applyBorder="1" applyAlignment="1">
      <alignment wrapText="1"/>
    </xf>
    <xf numFmtId="170" fontId="0" fillId="0" borderId="5" xfId="3" applyNumberFormat="1" applyFont="1" applyBorder="1"/>
    <xf numFmtId="49" fontId="21" fillId="0" borderId="4" xfId="0" applyNumberFormat="1" applyFont="1" applyBorder="1"/>
    <xf numFmtId="0" fontId="7" fillId="0" borderId="3" xfId="0" applyFont="1" applyBorder="1"/>
    <xf numFmtId="0" fontId="7" fillId="0" borderId="5" xfId="0" applyFont="1" applyBorder="1"/>
    <xf numFmtId="0" fontId="0" fillId="0" borderId="0" xfId="0" applyAlignment="1">
      <alignment horizontal="left" indent="1"/>
    </xf>
    <xf numFmtId="0" fontId="0" fillId="7" borderId="0" xfId="0" applyFill="1"/>
    <xf numFmtId="0" fontId="32" fillId="8" borderId="0" xfId="0" applyFont="1" applyFill="1" applyAlignment="1">
      <alignment horizontal="center"/>
    </xf>
    <xf numFmtId="0" fontId="0" fillId="8" borderId="0" xfId="0" applyFill="1" applyAlignment="1">
      <alignment horizontal="center"/>
    </xf>
    <xf numFmtId="0" fontId="33" fillId="9" borderId="0" xfId="0" applyFont="1" applyFill="1" applyAlignment="1">
      <alignment horizontal="center"/>
    </xf>
    <xf numFmtId="0" fontId="10" fillId="9" borderId="0" xfId="0" applyFont="1" applyFill="1" applyAlignment="1">
      <alignment horizontal="center"/>
    </xf>
    <xf numFmtId="0" fontId="34" fillId="9" borderId="0" xfId="0" applyFont="1" applyFill="1" applyAlignment="1">
      <alignment horizontal="center"/>
    </xf>
  </cellXfs>
  <cellStyles count="4">
    <cellStyle name="Comma" xfId="3" builtinId="3"/>
    <cellStyle name="Currency" xfId="1" builtinId="4"/>
    <cellStyle name="Normal" xfId="0" builtinId="0"/>
    <cellStyle name="Percent" xfId="2" builtinId="5"/>
  </cellStyles>
  <dxfs count="67">
    <dxf>
      <fill>
        <patternFill>
          <bgColor theme="5" tint="-0.24994659260841701"/>
        </patternFill>
      </fill>
    </dxf>
    <dxf>
      <fill>
        <patternFill>
          <bgColor theme="5" tint="-0.24994659260841701"/>
        </patternFill>
      </fill>
    </dxf>
    <dxf>
      <fill>
        <patternFill>
          <bgColor rgb="FFFFCCFF"/>
        </patternFill>
      </fill>
    </dxf>
    <dxf>
      <fill>
        <patternFill>
          <bgColor rgb="FFFFCCFF"/>
        </patternFill>
      </fill>
    </dxf>
    <dxf>
      <fill>
        <patternFill>
          <bgColor theme="7" tint="0.59996337778862885"/>
        </patternFill>
      </fill>
    </dxf>
    <dxf>
      <fill>
        <patternFill>
          <bgColor theme="7" tint="0.59996337778862885"/>
        </patternFill>
      </fill>
    </dxf>
    <dxf>
      <fill>
        <patternFill>
          <bgColor rgb="FF75DBFF"/>
        </patternFill>
      </fill>
    </dxf>
    <dxf>
      <fill>
        <patternFill>
          <bgColor theme="7" tint="0.59996337778862885"/>
        </patternFill>
      </fill>
    </dxf>
    <dxf>
      <fill>
        <patternFill>
          <bgColor rgb="FF75DBFF"/>
        </patternFill>
      </fill>
    </dxf>
    <dxf>
      <fill>
        <patternFill>
          <bgColor theme="7" tint="0.59996337778862885"/>
        </patternFill>
      </fill>
    </dxf>
    <dxf>
      <fill>
        <patternFill>
          <bgColor rgb="FFFFCCFF"/>
        </patternFill>
      </fill>
    </dxf>
    <dxf>
      <fill>
        <patternFill>
          <bgColor rgb="FFFFCCFF"/>
        </patternFill>
      </fill>
    </dxf>
    <dxf>
      <fill>
        <patternFill>
          <bgColor theme="5" tint="-0.24994659260841701"/>
        </patternFill>
      </fill>
    </dxf>
    <dxf>
      <fill>
        <patternFill>
          <bgColor theme="5" tint="-0.24994659260841701"/>
        </patternFill>
      </fill>
    </dxf>
    <dxf>
      <fill>
        <patternFill>
          <bgColor theme="7" tint="0.59996337778862885"/>
        </patternFill>
      </fill>
    </dxf>
    <dxf>
      <fill>
        <patternFill>
          <bgColor theme="7" tint="0.59996337778862885"/>
        </patternFill>
      </fill>
    </dxf>
    <dxf>
      <fill>
        <patternFill>
          <bgColor rgb="FF75DBFF"/>
        </patternFill>
      </fill>
    </dxf>
    <dxf>
      <fill>
        <patternFill>
          <bgColor theme="5" tint="-0.24994659260841701"/>
        </patternFill>
      </fill>
    </dxf>
    <dxf>
      <fill>
        <patternFill>
          <bgColor theme="7" tint="0.59996337778862885"/>
        </patternFill>
      </fill>
    </dxf>
    <dxf>
      <fill>
        <patternFill>
          <bgColor rgb="FF75DBFF"/>
        </patternFill>
      </fill>
    </dxf>
    <dxf>
      <fill>
        <patternFill>
          <bgColor theme="7" tint="0.59996337778862885"/>
        </patternFill>
      </fill>
    </dxf>
    <dxf>
      <fill>
        <patternFill>
          <bgColor theme="7" tint="0.59996337778862885"/>
        </patternFill>
      </fill>
    </dxf>
    <dxf>
      <fill>
        <patternFill>
          <bgColor rgb="FF75DBFF"/>
        </patternFill>
      </fill>
    </dxf>
    <dxf>
      <fill>
        <patternFill>
          <bgColor theme="7" tint="0.59996337778862885"/>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border>
        <left style="thin">
          <color theme="1"/>
        </left>
        <right style="thin">
          <color theme="1"/>
        </right>
        <top style="thin">
          <color theme="1"/>
        </top>
        <bottom style="thin">
          <color theme="1"/>
        </bottom>
        <vertical/>
        <horizontal/>
      </border>
    </dxf>
    <dxf>
      <border>
        <left style="thin">
          <color theme="1"/>
        </left>
        <right style="thin">
          <color theme="1"/>
        </right>
        <top style="thin">
          <color theme="1"/>
        </top>
        <bottom style="thin">
          <color theme="1"/>
        </bottom>
        <vertical/>
        <horizontal/>
      </border>
    </dxf>
    <dxf>
      <border>
        <left style="thin">
          <color theme="1"/>
        </left>
        <right style="thin">
          <color theme="1"/>
        </right>
        <top style="thin">
          <color theme="1"/>
        </top>
        <bottom style="thin">
          <color theme="1"/>
        </bottom>
        <vertical/>
        <horizontal/>
      </border>
    </dxf>
    <dxf>
      <border>
        <left style="thin">
          <color theme="1"/>
        </left>
        <right style="thin">
          <color theme="1"/>
        </right>
        <top style="thin">
          <color theme="1"/>
        </top>
        <bottom style="thin">
          <color theme="1"/>
        </bottom>
        <vertical/>
        <horizontal/>
      </border>
    </dxf>
    <dxf>
      <border>
        <left style="thin">
          <color theme="1"/>
        </left>
        <right style="thin">
          <color theme="1"/>
        </right>
        <top style="thin">
          <color theme="1"/>
        </top>
        <bottom style="thin">
          <color theme="1"/>
        </bottom>
        <vertical/>
        <horizontal/>
      </border>
    </dxf>
    <dxf>
      <fill>
        <patternFill>
          <bgColor rgb="FFFFCCFF"/>
        </patternFill>
      </fill>
    </dxf>
    <dxf>
      <fill>
        <patternFill>
          <bgColor theme="7" tint="0.59996337778862885"/>
        </patternFill>
      </fill>
    </dxf>
    <dxf>
      <fill>
        <patternFill>
          <bgColor rgb="FF75DBFF"/>
        </patternFill>
      </fill>
    </dxf>
    <dxf>
      <fill>
        <patternFill>
          <bgColor theme="7" tint="0.59996337778862885"/>
        </patternFill>
      </fill>
    </dxf>
    <dxf>
      <fill>
        <patternFill>
          <bgColor theme="5" tint="-0.24994659260841701"/>
        </patternFill>
      </fill>
    </dxf>
    <dxf>
      <numFmt numFmtId="13" formatCode="0%"/>
    </dxf>
    <dxf>
      <numFmt numFmtId="2" formatCode="0.00"/>
    </dxf>
    <dxf>
      <numFmt numFmtId="13" formatCode="0%"/>
    </dxf>
    <dxf>
      <numFmt numFmtId="14" formatCode="0.00%"/>
    </dxf>
    <dxf>
      <numFmt numFmtId="13" formatCode="0%"/>
    </dxf>
    <dxf>
      <numFmt numFmtId="14" formatCode="0.00%"/>
    </dxf>
    <dxf>
      <alignment horizontal="center"/>
    </dxf>
    <dxf>
      <alignment horizontal="center"/>
    </dxf>
    <dxf>
      <numFmt numFmtId="13" formatCode="0%"/>
    </dxf>
    <dxf>
      <numFmt numFmtId="34" formatCode="_(&quot;$&quot;* #,##0.00_);_(&quot;$&quot;* \(#,##0.00\);_(&quot;$&quot;* &quot;-&quot;??_);_(@_)"/>
    </dxf>
    <dxf>
      <fill>
        <patternFill patternType="solid">
          <bgColor rgb="FF35F52B"/>
        </patternFill>
      </fill>
    </dxf>
    <dxf>
      <fill>
        <patternFill patternType="solid">
          <bgColor rgb="FF35F52B"/>
        </patternFill>
      </fill>
    </dxf>
    <dxf>
      <numFmt numFmtId="2" formatCode="0.00"/>
    </dxf>
    <dxf>
      <numFmt numFmtId="34" formatCode="_(&quot;$&quot;* #,##0.00_);_(&quot;$&quot;* \(#,##0.00\);_(&quot;$&quot;* &quot;-&quot;??_);_(@_)"/>
    </dxf>
    <dxf>
      <alignment horizontal="center"/>
    </dxf>
    <dxf>
      <alignment horizontal="center"/>
    </dxf>
    <dxf>
      <numFmt numFmtId="13" formatCode="0%"/>
    </dxf>
    <dxf>
      <numFmt numFmtId="13" formatCode="0%"/>
    </dxf>
    <dxf>
      <numFmt numFmtId="2" formatCode="0.00"/>
    </dxf>
    <dxf>
      <numFmt numFmtId="34" formatCode="_(&quot;$&quot;* #,##0.00_);_(&quot;$&quot;* \(#,##0.00\);_(&quot;$&quot;* &quot;-&quot;??_);_(@_)"/>
    </dxf>
    <dxf>
      <fill>
        <patternFill patternType="solid">
          <bgColor rgb="FF35F52B"/>
        </patternFill>
      </fill>
    </dxf>
    <dxf>
      <fill>
        <patternFill patternType="solid">
          <bgColor rgb="FF35F52B"/>
        </patternFill>
      </fill>
    </dxf>
    <dxf>
      <numFmt numFmtId="2" formatCode="0.00"/>
    </dxf>
    <dxf>
      <numFmt numFmtId="34" formatCode="_(&quot;$&quot;* #,##0.00_);_(&quot;$&quot;* \(#,##0.00\);_(&quot;$&quot;* &quot;-&quot;??_);_(@_)"/>
    </dxf>
  </dxfs>
  <tableStyles count="0" defaultTableStyle="TableStyleMedium2" defaultPivotStyle="PivotStyleLight16"/>
  <colors>
    <mruColors>
      <color rgb="FF35F52B"/>
      <color rgb="FF98C5F6"/>
      <color rgb="FF75DBFF"/>
      <color rgb="FFFFCC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5.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eetMetadata" Target="metadata.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(1).xlsx]Pivot Tables !PivotTable6</c:name>
    <c:fmtId val="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'!$C$10:$C$11</c:f>
              <c:strCache>
                <c:ptCount val="1"/>
                <c:pt idx="0">
                  <c:v>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'!$B$12:$B$15</c:f>
              <c:strCache>
                <c:ptCount val="3"/>
                <c:pt idx="0">
                  <c:v>Jan</c:v>
                </c:pt>
                <c:pt idx="1">
                  <c:v>Feb</c:v>
                </c:pt>
                <c:pt idx="2">
                  <c:v>Mar</c:v>
                </c:pt>
              </c:strCache>
            </c:strRef>
          </c:cat>
          <c:val>
            <c:numRef>
              <c:f>'Pivot Tables '!$C$12:$C$15</c:f>
              <c:numCache>
                <c:formatCode>0.00</c:formatCode>
                <c:ptCount val="3"/>
                <c:pt idx="0">
                  <c:v>38681.128499999999</c:v>
                </c:pt>
                <c:pt idx="1">
                  <c:v>29860.120500000005</c:v>
                </c:pt>
                <c:pt idx="2">
                  <c:v>37659.121500000008</c:v>
                </c:pt>
              </c:numCache>
            </c:numRef>
          </c:val>
          <c:smooth val="0"/>
          <c:extLst>
            <c:ext xmlns:c16="http://schemas.microsoft.com/office/drawing/2014/chart" uri="{C3380CC4-5D6E-409C-BE32-E72D297353CC}">
              <c16:uniqueId val="{00000000-54FB-4CC8-BC07-FECFB968229A}"/>
            </c:ext>
          </c:extLst>
        </c:ser>
        <c:ser>
          <c:idx val="1"/>
          <c:order val="1"/>
          <c:tx>
            <c:strRef>
              <c:f>'Pivot Tables '!$D$10:$D$11</c:f>
              <c:strCache>
                <c:ptCount val="1"/>
                <c:pt idx="0">
                  <c:v>B</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'!$B$12:$B$15</c:f>
              <c:strCache>
                <c:ptCount val="3"/>
                <c:pt idx="0">
                  <c:v>Jan</c:v>
                </c:pt>
                <c:pt idx="1">
                  <c:v>Feb</c:v>
                </c:pt>
                <c:pt idx="2">
                  <c:v>Mar</c:v>
                </c:pt>
              </c:strCache>
            </c:strRef>
          </c:cat>
          <c:val>
            <c:numRef>
              <c:f>'Pivot Tables '!$D$12:$D$15</c:f>
              <c:numCache>
                <c:formatCode>0.00</c:formatCode>
                <c:ptCount val="3"/>
                <c:pt idx="0">
                  <c:v>37176.058500000014</c:v>
                </c:pt>
                <c:pt idx="1">
                  <c:v>34424.270999999993</c:v>
                </c:pt>
                <c:pt idx="2">
                  <c:v>34597.342499999999</c:v>
                </c:pt>
              </c:numCache>
            </c:numRef>
          </c:val>
          <c:smooth val="0"/>
          <c:extLst>
            <c:ext xmlns:c16="http://schemas.microsoft.com/office/drawing/2014/chart" uri="{C3380CC4-5D6E-409C-BE32-E72D297353CC}">
              <c16:uniqueId val="{00000001-54FB-4CC8-BC07-FECFB968229A}"/>
            </c:ext>
          </c:extLst>
        </c:ser>
        <c:ser>
          <c:idx val="2"/>
          <c:order val="2"/>
          <c:tx>
            <c:strRef>
              <c:f>'Pivot Tables '!$E$10:$E$11</c:f>
              <c:strCache>
                <c:ptCount val="1"/>
                <c:pt idx="0">
                  <c:v>C</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'!$B$12:$B$15</c:f>
              <c:strCache>
                <c:ptCount val="3"/>
                <c:pt idx="0">
                  <c:v>Jan</c:v>
                </c:pt>
                <c:pt idx="1">
                  <c:v>Feb</c:v>
                </c:pt>
                <c:pt idx="2">
                  <c:v>Mar</c:v>
                </c:pt>
              </c:strCache>
            </c:strRef>
          </c:cat>
          <c:val>
            <c:numRef>
              <c:f>'Pivot Tables '!$E$12:$E$15</c:f>
              <c:numCache>
                <c:formatCode>0.00</c:formatCode>
                <c:ptCount val="3"/>
                <c:pt idx="0">
                  <c:v>40434.68099999999</c:v>
                </c:pt>
                <c:pt idx="1">
                  <c:v>32934.982500000006</c:v>
                </c:pt>
                <c:pt idx="2">
                  <c:v>37199.042999999998</c:v>
                </c:pt>
              </c:numCache>
            </c:numRef>
          </c:val>
          <c:smooth val="0"/>
          <c:extLst>
            <c:ext xmlns:c16="http://schemas.microsoft.com/office/drawing/2014/chart" uri="{C3380CC4-5D6E-409C-BE32-E72D297353CC}">
              <c16:uniqueId val="{00000002-54FB-4CC8-BC07-FECFB968229A}"/>
            </c:ext>
          </c:extLst>
        </c:ser>
        <c:dLbls>
          <c:showLegendKey val="0"/>
          <c:showVal val="0"/>
          <c:showCatName val="0"/>
          <c:showSerName val="0"/>
          <c:showPercent val="0"/>
          <c:showBubbleSize val="0"/>
        </c:dLbls>
        <c:marker val="1"/>
        <c:smooth val="0"/>
        <c:axId val="1986660991"/>
        <c:axId val="1986659071"/>
      </c:lineChart>
      <c:catAx>
        <c:axId val="19866609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59071"/>
        <c:crosses val="autoZero"/>
        <c:auto val="1"/>
        <c:lblAlgn val="ctr"/>
        <c:lblOffset val="100"/>
        <c:noMultiLvlLbl val="0"/>
      </c:catAx>
      <c:valAx>
        <c:axId val="1986659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6099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(1).xlsx]Pivot Tables !PivotTable8</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19293157439747E-2"/>
          <c:y val="8.6740358260773684E-2"/>
          <c:w val="0.9123701637286421"/>
          <c:h val="0.8167240433027223"/>
        </c:manualLayout>
      </c:layout>
      <c:barChart>
        <c:barDir val="bar"/>
        <c:grouping val="percentStacked"/>
        <c:varyColors val="0"/>
        <c:ser>
          <c:idx val="0"/>
          <c:order val="0"/>
          <c:tx>
            <c:strRef>
              <c:f>'Pivot Tables '!$C$20:$C$21</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'!$B$22:$B$25</c:f>
              <c:strCache>
                <c:ptCount val="3"/>
                <c:pt idx="0">
                  <c:v>A</c:v>
                </c:pt>
                <c:pt idx="1">
                  <c:v>B</c:v>
                </c:pt>
                <c:pt idx="2">
                  <c:v>C</c:v>
                </c:pt>
              </c:strCache>
            </c:strRef>
          </c:cat>
          <c:val>
            <c:numRef>
              <c:f>'Pivot Tables '!$C$22:$C$25</c:f>
              <c:numCache>
                <c:formatCode>0%</c:formatCode>
                <c:ptCount val="3"/>
                <c:pt idx="0">
                  <c:v>0.5015911597031576</c:v>
                </c:pt>
                <c:pt idx="1">
                  <c:v>0.4983941173399733</c:v>
                </c:pt>
                <c:pt idx="2">
                  <c:v>0.55789259866217222</c:v>
                </c:pt>
              </c:numCache>
            </c:numRef>
          </c:val>
          <c:extLst>
            <c:ext xmlns:c16="http://schemas.microsoft.com/office/drawing/2014/chart" uri="{C3380CC4-5D6E-409C-BE32-E72D297353CC}">
              <c16:uniqueId val="{00000008-9E4C-4A38-B940-64D9CEAB4A29}"/>
            </c:ext>
          </c:extLst>
        </c:ser>
        <c:ser>
          <c:idx val="1"/>
          <c:order val="1"/>
          <c:tx>
            <c:strRef>
              <c:f>'Pivot Tables '!$D$20:$D$21</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'!$B$22:$B$25</c:f>
              <c:strCache>
                <c:ptCount val="3"/>
                <c:pt idx="0">
                  <c:v>A</c:v>
                </c:pt>
                <c:pt idx="1">
                  <c:v>B</c:v>
                </c:pt>
                <c:pt idx="2">
                  <c:v>C</c:v>
                </c:pt>
              </c:strCache>
            </c:strRef>
          </c:cat>
          <c:val>
            <c:numRef>
              <c:f>'Pivot Tables '!$D$22:$D$25</c:f>
              <c:numCache>
                <c:formatCode>0%</c:formatCode>
                <c:ptCount val="3"/>
                <c:pt idx="0">
                  <c:v>0.4984088402968424</c:v>
                </c:pt>
                <c:pt idx="1">
                  <c:v>0.5016058826600267</c:v>
                </c:pt>
                <c:pt idx="2">
                  <c:v>0.44210740133782778</c:v>
                </c:pt>
              </c:numCache>
            </c:numRef>
          </c:val>
          <c:extLst>
            <c:ext xmlns:c16="http://schemas.microsoft.com/office/drawing/2014/chart" uri="{C3380CC4-5D6E-409C-BE32-E72D297353CC}">
              <c16:uniqueId val="{0000000A-9E4C-4A38-B940-64D9CEAB4A29}"/>
            </c:ext>
          </c:extLst>
        </c:ser>
        <c:dLbls>
          <c:dLblPos val="ctr"/>
          <c:showLegendKey val="0"/>
          <c:showVal val="1"/>
          <c:showCatName val="0"/>
          <c:showSerName val="0"/>
          <c:showPercent val="0"/>
          <c:showBubbleSize val="0"/>
        </c:dLbls>
        <c:gapWidth val="150"/>
        <c:overlap val="100"/>
        <c:serLines>
          <c:spPr>
            <a:ln w="9525" cap="flat" cmpd="sng" algn="ctr">
              <a:solidFill>
                <a:schemeClr val="lt1">
                  <a:lumMod val="95000"/>
                  <a:alpha val="54000"/>
                </a:schemeClr>
              </a:solidFill>
              <a:round/>
            </a:ln>
            <a:effectLst/>
          </c:spPr>
        </c:serLines>
        <c:axId val="40059999"/>
        <c:axId val="40056639"/>
      </c:barChart>
      <c:catAx>
        <c:axId val="4005999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0056639"/>
        <c:crosses val="autoZero"/>
        <c:auto val="1"/>
        <c:lblAlgn val="ctr"/>
        <c:lblOffset val="100"/>
        <c:noMultiLvlLbl val="0"/>
      </c:catAx>
      <c:valAx>
        <c:axId val="400566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100" b="1"/>
                  <a:t>Sales</a:t>
                </a:r>
                <a:r>
                  <a:rPr lang="en-IN" sz="1100" b="1" baseline="0"/>
                  <a:t> X Gender</a:t>
                </a:r>
              </a:p>
            </c:rich>
          </c:tx>
          <c:layout>
            <c:manualLayout>
              <c:xMode val="edge"/>
              <c:yMode val="edge"/>
              <c:x val="0.41301952903971989"/>
              <c:y val="3.4631484945211698E-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59999"/>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(1).xlsx]Pivot Tables !PivotTable7</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2735688673198E-2"/>
          <c:y val="0.15052937566146263"/>
          <c:w val="0.76214705253110238"/>
          <c:h val="0.53036745406824148"/>
        </c:manualLayout>
      </c:layout>
      <c:area3DChart>
        <c:grouping val="stacked"/>
        <c:varyColors val="0"/>
        <c:ser>
          <c:idx val="0"/>
          <c:order val="0"/>
          <c:tx>
            <c:strRef>
              <c:f>'Pivot Tables '!$C$43:$C$46</c:f>
              <c:strCache>
                <c:ptCount val="1"/>
                <c:pt idx="0">
                  <c:v>Jan</c:v>
                </c:pt>
              </c:strCache>
            </c:strRef>
          </c:tx>
          <c:spPr>
            <a:solidFill>
              <a:schemeClr val="accent1">
                <a:alpha val="35000"/>
              </a:schemeClr>
            </a:solidFill>
            <a:ln w="9525">
              <a:solidFill>
                <a:schemeClr val="accent1"/>
              </a:solidFill>
            </a:ln>
            <a:effectLst/>
            <a:sp3d contourW="9525">
              <a:contourClr>
                <a:schemeClr val="accent1"/>
              </a:contourClr>
            </a:sp3d>
          </c:spPr>
          <c:cat>
            <c:multiLvlStrRef>
              <c:f>'Pivot Tables '!$B$47:$B$57</c:f>
              <c:multiLvlStrCache>
                <c:ptCount val="6"/>
                <c:lvl>
                  <c:pt idx="0">
                    <c:v>Sum of Total</c:v>
                  </c:pt>
                  <c:pt idx="1">
                    <c:v>Average of Rating</c:v>
                  </c:pt>
                  <c:pt idx="2">
                    <c:v>Sum of Total</c:v>
                  </c:pt>
                  <c:pt idx="3">
                    <c:v>Average of Rating</c:v>
                  </c:pt>
                  <c:pt idx="4">
                    <c:v>Sum of Total</c:v>
                  </c:pt>
                  <c:pt idx="5">
                    <c:v>Average of Rating</c:v>
                  </c:pt>
                </c:lvl>
                <c:lvl>
                  <c:pt idx="0">
                    <c:v>A</c:v>
                  </c:pt>
                  <c:pt idx="2">
                    <c:v>B</c:v>
                  </c:pt>
                  <c:pt idx="4">
                    <c:v>C</c:v>
                  </c:pt>
                </c:lvl>
              </c:multiLvlStrCache>
            </c:multiLvlStrRef>
          </c:cat>
          <c:val>
            <c:numRef>
              <c:f>'Pivot Tables '!$C$47:$C$57</c:f>
              <c:numCache>
                <c:formatCode>General</c:formatCode>
                <c:ptCount val="6"/>
                <c:pt idx="0">
                  <c:v>38681.128499999999</c:v>
                </c:pt>
                <c:pt idx="1">
                  <c:v>7.0781512605042014</c:v>
                </c:pt>
                <c:pt idx="2">
                  <c:v>37176.058500000014</c:v>
                </c:pt>
                <c:pt idx="3">
                  <c:v>6.8018018018018029</c:v>
                </c:pt>
                <c:pt idx="4">
                  <c:v>40434.68099999999</c:v>
                </c:pt>
                <c:pt idx="5">
                  <c:v>7.1549180327868829</c:v>
                </c:pt>
              </c:numCache>
            </c:numRef>
          </c:val>
          <c:extLst>
            <c:ext xmlns:c16="http://schemas.microsoft.com/office/drawing/2014/chart" uri="{C3380CC4-5D6E-409C-BE32-E72D297353CC}">
              <c16:uniqueId val="{00000000-0E86-4FE8-B28A-0C52E33F723B}"/>
            </c:ext>
          </c:extLst>
        </c:ser>
        <c:ser>
          <c:idx val="1"/>
          <c:order val="1"/>
          <c:tx>
            <c:strRef>
              <c:f>'Pivot Tables '!$D$43:$D$46</c:f>
              <c:strCache>
                <c:ptCount val="1"/>
                <c:pt idx="0">
                  <c:v>Feb</c:v>
                </c:pt>
              </c:strCache>
            </c:strRef>
          </c:tx>
          <c:spPr>
            <a:solidFill>
              <a:schemeClr val="accent2">
                <a:alpha val="35000"/>
              </a:schemeClr>
            </a:solidFill>
            <a:ln w="9525">
              <a:solidFill>
                <a:schemeClr val="accent2"/>
              </a:solidFill>
            </a:ln>
            <a:effectLst/>
            <a:sp3d contourW="9525">
              <a:contourClr>
                <a:schemeClr val="accent2"/>
              </a:contourClr>
            </a:sp3d>
          </c:spPr>
          <c:cat>
            <c:multiLvlStrRef>
              <c:f>'Pivot Tables '!$B$47:$B$57</c:f>
              <c:multiLvlStrCache>
                <c:ptCount val="6"/>
                <c:lvl>
                  <c:pt idx="0">
                    <c:v>Sum of Total</c:v>
                  </c:pt>
                  <c:pt idx="1">
                    <c:v>Average of Rating</c:v>
                  </c:pt>
                  <c:pt idx="2">
                    <c:v>Sum of Total</c:v>
                  </c:pt>
                  <c:pt idx="3">
                    <c:v>Average of Rating</c:v>
                  </c:pt>
                  <c:pt idx="4">
                    <c:v>Sum of Total</c:v>
                  </c:pt>
                  <c:pt idx="5">
                    <c:v>Average of Rating</c:v>
                  </c:pt>
                </c:lvl>
                <c:lvl>
                  <c:pt idx="0">
                    <c:v>A</c:v>
                  </c:pt>
                  <c:pt idx="2">
                    <c:v>B</c:v>
                  </c:pt>
                  <c:pt idx="4">
                    <c:v>C</c:v>
                  </c:pt>
                </c:lvl>
              </c:multiLvlStrCache>
            </c:multiLvlStrRef>
          </c:cat>
          <c:val>
            <c:numRef>
              <c:f>'Pivot Tables '!$D$47:$D$57</c:f>
              <c:numCache>
                <c:formatCode>General</c:formatCode>
                <c:ptCount val="6"/>
                <c:pt idx="0">
                  <c:v>29860.120500000005</c:v>
                </c:pt>
                <c:pt idx="1">
                  <c:v>7.0074468085106414</c:v>
                </c:pt>
                <c:pt idx="2">
                  <c:v>34424.270999999993</c:v>
                </c:pt>
                <c:pt idx="3">
                  <c:v>7.0082568807339465</c:v>
                </c:pt>
                <c:pt idx="4">
                  <c:v>32934.982500000006</c:v>
                </c:pt>
                <c:pt idx="5">
                  <c:v>7.2</c:v>
                </c:pt>
              </c:numCache>
            </c:numRef>
          </c:val>
          <c:extLst>
            <c:ext xmlns:c16="http://schemas.microsoft.com/office/drawing/2014/chart" uri="{C3380CC4-5D6E-409C-BE32-E72D297353CC}">
              <c16:uniqueId val="{00000001-0E86-4FE8-B28A-0C52E33F723B}"/>
            </c:ext>
          </c:extLst>
        </c:ser>
        <c:ser>
          <c:idx val="2"/>
          <c:order val="2"/>
          <c:tx>
            <c:strRef>
              <c:f>'Pivot Tables '!$E$43:$E$46</c:f>
              <c:strCache>
                <c:ptCount val="1"/>
                <c:pt idx="0">
                  <c:v>Mar</c:v>
                </c:pt>
              </c:strCache>
            </c:strRef>
          </c:tx>
          <c:spPr>
            <a:solidFill>
              <a:schemeClr val="accent3">
                <a:alpha val="35000"/>
              </a:schemeClr>
            </a:solidFill>
            <a:ln w="9525">
              <a:solidFill>
                <a:schemeClr val="accent3"/>
              </a:solidFill>
            </a:ln>
            <a:effectLst/>
            <a:sp3d contourW="9525">
              <a:contourClr>
                <a:schemeClr val="accent3"/>
              </a:contourClr>
            </a:sp3d>
          </c:spPr>
          <c:cat>
            <c:multiLvlStrRef>
              <c:f>'Pivot Tables '!$B$47:$B$57</c:f>
              <c:multiLvlStrCache>
                <c:ptCount val="6"/>
                <c:lvl>
                  <c:pt idx="0">
                    <c:v>Sum of Total</c:v>
                  </c:pt>
                  <c:pt idx="1">
                    <c:v>Average of Rating</c:v>
                  </c:pt>
                  <c:pt idx="2">
                    <c:v>Sum of Total</c:v>
                  </c:pt>
                  <c:pt idx="3">
                    <c:v>Average of Rating</c:v>
                  </c:pt>
                  <c:pt idx="4">
                    <c:v>Sum of Total</c:v>
                  </c:pt>
                  <c:pt idx="5">
                    <c:v>Average of Rating</c:v>
                  </c:pt>
                </c:lvl>
                <c:lvl>
                  <c:pt idx="0">
                    <c:v>A</c:v>
                  </c:pt>
                  <c:pt idx="2">
                    <c:v>B</c:v>
                  </c:pt>
                  <c:pt idx="4">
                    <c:v>C</c:v>
                  </c:pt>
                </c:lvl>
              </c:multiLvlStrCache>
            </c:multiLvlStrRef>
          </c:cat>
          <c:val>
            <c:numRef>
              <c:f>'Pivot Tables '!$E$47:$E$57</c:f>
              <c:numCache>
                <c:formatCode>General</c:formatCode>
                <c:ptCount val="6"/>
                <c:pt idx="0">
                  <c:v>37659.121500000008</c:v>
                </c:pt>
                <c:pt idx="1">
                  <c:v>6.9937007874015773</c:v>
                </c:pt>
                <c:pt idx="2">
                  <c:v>34597.342499999999</c:v>
                </c:pt>
                <c:pt idx="3">
                  <c:v>6.649107142857142</c:v>
                </c:pt>
                <c:pt idx="4">
                  <c:v>37199.042999999998</c:v>
                </c:pt>
                <c:pt idx="5">
                  <c:v>6.8584905660377329</c:v>
                </c:pt>
              </c:numCache>
            </c:numRef>
          </c:val>
          <c:extLst>
            <c:ext xmlns:c16="http://schemas.microsoft.com/office/drawing/2014/chart" uri="{C3380CC4-5D6E-409C-BE32-E72D297353CC}">
              <c16:uniqueId val="{00000002-0E86-4FE8-B28A-0C52E33F723B}"/>
            </c:ext>
          </c:extLst>
        </c:ser>
        <c:dLbls>
          <c:showLegendKey val="0"/>
          <c:showVal val="0"/>
          <c:showCatName val="0"/>
          <c:showSerName val="0"/>
          <c:showPercent val="0"/>
          <c:showBubbleSize val="0"/>
        </c:dLbls>
        <c:axId val="414669727"/>
        <c:axId val="414668287"/>
        <c:axId val="0"/>
      </c:area3DChart>
      <c:catAx>
        <c:axId val="414669727"/>
        <c:scaling>
          <c:orientation val="minMax"/>
        </c:scaling>
        <c:delete val="0"/>
        <c:axPos val="b"/>
        <c:numFmt formatCode="General" sourceLinked="1"/>
        <c:majorTickMark val="out"/>
        <c:minorTickMark val="none"/>
        <c:tickLblPos val="nextTo"/>
        <c:spPr>
          <a:noFill/>
          <a:ln w="9525">
            <a:solidFill>
              <a:schemeClr val="tx1">
                <a:lumMod val="5000"/>
                <a:lumOff val="9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4668287"/>
        <c:crosses val="autoZero"/>
        <c:auto val="1"/>
        <c:lblAlgn val="ctr"/>
        <c:lblOffset val="100"/>
        <c:noMultiLvlLbl val="0"/>
      </c:catAx>
      <c:valAx>
        <c:axId val="414668287"/>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spPr>
          <a:noFill/>
          <a:ln w="9525">
            <a:solidFill>
              <a:schemeClr val="tx1">
                <a:lumMod val="5000"/>
                <a:lumOff val="9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46697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(1).xlsx]Pivot Tables !PivotTable8</c:name>
    <c:fmtId val="1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19293157439747E-2"/>
          <c:y val="8.6740358260773684E-2"/>
          <c:w val="0.9123701637286421"/>
          <c:h val="0.8167240433027223"/>
        </c:manualLayout>
      </c:layout>
      <c:barChart>
        <c:barDir val="bar"/>
        <c:grouping val="percentStacked"/>
        <c:varyColors val="0"/>
        <c:ser>
          <c:idx val="0"/>
          <c:order val="0"/>
          <c:tx>
            <c:strRef>
              <c:f>'Pivot Tables '!$C$20:$C$21</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'!$B$22:$B$25</c:f>
              <c:strCache>
                <c:ptCount val="3"/>
                <c:pt idx="0">
                  <c:v>A</c:v>
                </c:pt>
                <c:pt idx="1">
                  <c:v>B</c:v>
                </c:pt>
                <c:pt idx="2">
                  <c:v>C</c:v>
                </c:pt>
              </c:strCache>
            </c:strRef>
          </c:cat>
          <c:val>
            <c:numRef>
              <c:f>'Pivot Tables '!$C$22:$C$25</c:f>
              <c:numCache>
                <c:formatCode>0%</c:formatCode>
                <c:ptCount val="3"/>
                <c:pt idx="0">
                  <c:v>0.5015911597031576</c:v>
                </c:pt>
                <c:pt idx="1">
                  <c:v>0.4983941173399733</c:v>
                </c:pt>
                <c:pt idx="2">
                  <c:v>0.55789259866217222</c:v>
                </c:pt>
              </c:numCache>
            </c:numRef>
          </c:val>
          <c:extLst>
            <c:ext xmlns:c16="http://schemas.microsoft.com/office/drawing/2014/chart" uri="{C3380CC4-5D6E-409C-BE32-E72D297353CC}">
              <c16:uniqueId val="{00000000-2125-412E-81A8-07CE87B8C2B4}"/>
            </c:ext>
          </c:extLst>
        </c:ser>
        <c:ser>
          <c:idx val="1"/>
          <c:order val="1"/>
          <c:tx>
            <c:strRef>
              <c:f>'Pivot Tables '!$D$20:$D$21</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'!$B$22:$B$25</c:f>
              <c:strCache>
                <c:ptCount val="3"/>
                <c:pt idx="0">
                  <c:v>A</c:v>
                </c:pt>
                <c:pt idx="1">
                  <c:v>B</c:v>
                </c:pt>
                <c:pt idx="2">
                  <c:v>C</c:v>
                </c:pt>
              </c:strCache>
            </c:strRef>
          </c:cat>
          <c:val>
            <c:numRef>
              <c:f>'Pivot Tables '!$D$22:$D$25</c:f>
              <c:numCache>
                <c:formatCode>0%</c:formatCode>
                <c:ptCount val="3"/>
                <c:pt idx="0">
                  <c:v>0.4984088402968424</c:v>
                </c:pt>
                <c:pt idx="1">
                  <c:v>0.5016058826600267</c:v>
                </c:pt>
                <c:pt idx="2">
                  <c:v>0.44210740133782778</c:v>
                </c:pt>
              </c:numCache>
            </c:numRef>
          </c:val>
          <c:extLst>
            <c:ext xmlns:c16="http://schemas.microsoft.com/office/drawing/2014/chart" uri="{C3380CC4-5D6E-409C-BE32-E72D297353CC}">
              <c16:uniqueId val="{00000001-2125-412E-81A8-07CE87B8C2B4}"/>
            </c:ext>
          </c:extLst>
        </c:ser>
        <c:dLbls>
          <c:dLblPos val="ctr"/>
          <c:showLegendKey val="0"/>
          <c:showVal val="1"/>
          <c:showCatName val="0"/>
          <c:showSerName val="0"/>
          <c:showPercent val="0"/>
          <c:showBubbleSize val="0"/>
        </c:dLbls>
        <c:gapWidth val="150"/>
        <c:overlap val="100"/>
        <c:serLines>
          <c:spPr>
            <a:ln w="9525" cap="flat" cmpd="sng" algn="ctr">
              <a:solidFill>
                <a:schemeClr val="lt1">
                  <a:lumMod val="95000"/>
                  <a:alpha val="54000"/>
                </a:schemeClr>
              </a:solidFill>
              <a:round/>
            </a:ln>
            <a:effectLst/>
          </c:spPr>
        </c:serLines>
        <c:axId val="40059999"/>
        <c:axId val="40056639"/>
      </c:barChart>
      <c:catAx>
        <c:axId val="4005999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0056639"/>
        <c:crosses val="autoZero"/>
        <c:auto val="1"/>
        <c:lblAlgn val="ctr"/>
        <c:lblOffset val="100"/>
        <c:noMultiLvlLbl val="0"/>
      </c:catAx>
      <c:valAx>
        <c:axId val="400566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400" b="1" cap="none" spc="50">
                    <a:ln w="9525" cmpd="sng">
                      <a:solidFill>
                        <a:schemeClr val="accent1"/>
                      </a:solidFill>
                      <a:prstDash val="solid"/>
                    </a:ln>
                    <a:solidFill>
                      <a:srgbClr val="70AD47">
                        <a:tint val="1000"/>
                      </a:srgbClr>
                    </a:solidFill>
                    <a:effectLst>
                      <a:glow rad="38100">
                        <a:schemeClr val="accent1">
                          <a:alpha val="40000"/>
                        </a:schemeClr>
                      </a:glow>
                    </a:effectLst>
                  </a:rPr>
                  <a:t>Sales</a:t>
                </a:r>
                <a:r>
                  <a:rPr lang="en-IN" sz="1400" b="1" cap="none" spc="50" baseline="0">
                    <a:ln w="9525" cmpd="sng">
                      <a:solidFill>
                        <a:schemeClr val="accent1"/>
                      </a:solidFill>
                      <a:prstDash val="solid"/>
                    </a:ln>
                    <a:solidFill>
                      <a:srgbClr val="70AD47">
                        <a:tint val="1000"/>
                      </a:srgbClr>
                    </a:solidFill>
                    <a:effectLst>
                      <a:glow rad="38100">
                        <a:schemeClr val="accent1">
                          <a:alpha val="40000"/>
                        </a:schemeClr>
                      </a:glow>
                    </a:effectLst>
                  </a:rPr>
                  <a:t> X Gender</a:t>
                </a:r>
              </a:p>
            </c:rich>
          </c:tx>
          <c:layout>
            <c:manualLayout>
              <c:xMode val="edge"/>
              <c:yMode val="edge"/>
              <c:x val="0.41301952903971989"/>
              <c:y val="3.4631484945211698E-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059999"/>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(1).xlsx]Dashboards!PivotTable4</c:name>
    <c:fmtId val="1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Dashboards!$D$31:$D$32</c:f>
              <c:strCache>
                <c:ptCount val="1"/>
                <c:pt idx="0">
                  <c:v>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Dashboards!$C$33:$C$36</c:f>
              <c:strCache>
                <c:ptCount val="3"/>
                <c:pt idx="0">
                  <c:v>Cash</c:v>
                </c:pt>
                <c:pt idx="1">
                  <c:v>Credit card</c:v>
                </c:pt>
                <c:pt idx="2">
                  <c:v>Ewallet</c:v>
                </c:pt>
              </c:strCache>
            </c:strRef>
          </c:cat>
          <c:val>
            <c:numRef>
              <c:f>Dashboards!$D$33:$D$36</c:f>
              <c:numCache>
                <c:formatCode>0%</c:formatCode>
                <c:ptCount val="3"/>
                <c:pt idx="0">
                  <c:v>0.30106303935678635</c:v>
                </c:pt>
                <c:pt idx="1">
                  <c:v>0.32842822405319078</c:v>
                </c:pt>
                <c:pt idx="2">
                  <c:v>0.35751666693077411</c:v>
                </c:pt>
              </c:numCache>
            </c:numRef>
          </c:val>
          <c:smooth val="0"/>
          <c:extLst>
            <c:ext xmlns:c16="http://schemas.microsoft.com/office/drawing/2014/chart" uri="{C3380CC4-5D6E-409C-BE32-E72D297353CC}">
              <c16:uniqueId val="{00000000-6F69-4536-AB70-0A9009E691D3}"/>
            </c:ext>
          </c:extLst>
        </c:ser>
        <c:ser>
          <c:idx val="1"/>
          <c:order val="1"/>
          <c:tx>
            <c:strRef>
              <c:f>Dashboards!$E$31:$E$32</c:f>
              <c:strCache>
                <c:ptCount val="1"/>
                <c:pt idx="0">
                  <c:v>B</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Dashboards!$C$33:$C$36</c:f>
              <c:strCache>
                <c:ptCount val="3"/>
                <c:pt idx="0">
                  <c:v>Cash</c:v>
                </c:pt>
                <c:pt idx="1">
                  <c:v>Credit card</c:v>
                </c:pt>
                <c:pt idx="2">
                  <c:v>Ewallet</c:v>
                </c:pt>
              </c:strCache>
            </c:strRef>
          </c:cat>
          <c:val>
            <c:numRef>
              <c:f>Dashboards!$E$33:$E$36</c:f>
              <c:numCache>
                <c:formatCode>0%</c:formatCode>
                <c:ptCount val="3"/>
                <c:pt idx="0">
                  <c:v>0.31495002030629754</c:v>
                </c:pt>
                <c:pt idx="1">
                  <c:v>0.37060575204566831</c:v>
                </c:pt>
                <c:pt idx="2">
                  <c:v>0.3046859472748597</c:v>
                </c:pt>
              </c:numCache>
            </c:numRef>
          </c:val>
          <c:smooth val="0"/>
          <c:extLst>
            <c:ext xmlns:c16="http://schemas.microsoft.com/office/drawing/2014/chart" uri="{C3380CC4-5D6E-409C-BE32-E72D297353CC}">
              <c16:uniqueId val="{00000001-6F69-4536-AB70-0A9009E691D3}"/>
            </c:ext>
          </c:extLst>
        </c:ser>
        <c:ser>
          <c:idx val="2"/>
          <c:order val="2"/>
          <c:tx>
            <c:strRef>
              <c:f>Dashboards!$F$31:$F$32</c:f>
              <c:strCache>
                <c:ptCount val="1"/>
                <c:pt idx="0">
                  <c:v>C</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Dashboards!$C$33:$C$36</c:f>
              <c:strCache>
                <c:ptCount val="3"/>
                <c:pt idx="0">
                  <c:v>Cash</c:v>
                </c:pt>
                <c:pt idx="1">
                  <c:v>Credit card</c:v>
                </c:pt>
                <c:pt idx="2">
                  <c:v>Ewallet</c:v>
                </c:pt>
              </c:strCache>
            </c:strRef>
          </c:cat>
          <c:val>
            <c:numRef>
              <c:f>Dashboards!$F$33:$F$36</c:f>
              <c:numCache>
                <c:formatCode>0%</c:formatCode>
                <c:ptCount val="3"/>
                <c:pt idx="0">
                  <c:v>0.38398694033691599</c:v>
                </c:pt>
                <c:pt idx="1">
                  <c:v>0.30096602390114086</c:v>
                </c:pt>
                <c:pt idx="2">
                  <c:v>0.33779738579436625</c:v>
                </c:pt>
              </c:numCache>
            </c:numRef>
          </c:val>
          <c:smooth val="0"/>
          <c:extLst>
            <c:ext xmlns:c16="http://schemas.microsoft.com/office/drawing/2014/chart" uri="{C3380CC4-5D6E-409C-BE32-E72D297353CC}">
              <c16:uniqueId val="{00000002-6F69-4536-AB70-0A9009E691D3}"/>
            </c:ext>
          </c:extLst>
        </c:ser>
        <c:dLbls>
          <c:showLegendKey val="0"/>
          <c:showVal val="0"/>
          <c:showCatName val="0"/>
          <c:showSerName val="0"/>
          <c:showPercent val="0"/>
          <c:showBubbleSize val="0"/>
        </c:dLbls>
        <c:marker val="1"/>
        <c:smooth val="0"/>
        <c:axId val="1451460624"/>
        <c:axId val="1451462064"/>
      </c:lineChart>
      <c:catAx>
        <c:axId val="14514606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462064"/>
        <c:crosses val="autoZero"/>
        <c:auto val="1"/>
        <c:lblAlgn val="ctr"/>
        <c:lblOffset val="100"/>
        <c:noMultiLvlLbl val="0"/>
      </c:catAx>
      <c:valAx>
        <c:axId val="1451462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4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(1).xlsx]Pivot Tables !PivotTable6</c:name>
    <c:fmtId val="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'!$C$10:$C$11</c:f>
              <c:strCache>
                <c:ptCount val="1"/>
                <c:pt idx="0">
                  <c:v>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'!$B$12:$B$15</c:f>
              <c:strCache>
                <c:ptCount val="3"/>
                <c:pt idx="0">
                  <c:v>Jan</c:v>
                </c:pt>
                <c:pt idx="1">
                  <c:v>Feb</c:v>
                </c:pt>
                <c:pt idx="2">
                  <c:v>Mar</c:v>
                </c:pt>
              </c:strCache>
            </c:strRef>
          </c:cat>
          <c:val>
            <c:numRef>
              <c:f>'Pivot Tables '!$C$12:$C$15</c:f>
              <c:numCache>
                <c:formatCode>0.00</c:formatCode>
                <c:ptCount val="3"/>
                <c:pt idx="0">
                  <c:v>38681.128499999999</c:v>
                </c:pt>
                <c:pt idx="1">
                  <c:v>29860.120500000005</c:v>
                </c:pt>
                <c:pt idx="2">
                  <c:v>37659.121500000008</c:v>
                </c:pt>
              </c:numCache>
            </c:numRef>
          </c:val>
          <c:smooth val="0"/>
          <c:extLst>
            <c:ext xmlns:c16="http://schemas.microsoft.com/office/drawing/2014/chart" uri="{C3380CC4-5D6E-409C-BE32-E72D297353CC}">
              <c16:uniqueId val="{00000000-F164-4D6F-8300-1AACECAED790}"/>
            </c:ext>
          </c:extLst>
        </c:ser>
        <c:ser>
          <c:idx val="1"/>
          <c:order val="1"/>
          <c:tx>
            <c:strRef>
              <c:f>'Pivot Tables '!$D$10:$D$11</c:f>
              <c:strCache>
                <c:ptCount val="1"/>
                <c:pt idx="0">
                  <c:v>B</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'!$B$12:$B$15</c:f>
              <c:strCache>
                <c:ptCount val="3"/>
                <c:pt idx="0">
                  <c:v>Jan</c:v>
                </c:pt>
                <c:pt idx="1">
                  <c:v>Feb</c:v>
                </c:pt>
                <c:pt idx="2">
                  <c:v>Mar</c:v>
                </c:pt>
              </c:strCache>
            </c:strRef>
          </c:cat>
          <c:val>
            <c:numRef>
              <c:f>'Pivot Tables '!$D$12:$D$15</c:f>
              <c:numCache>
                <c:formatCode>0.00</c:formatCode>
                <c:ptCount val="3"/>
                <c:pt idx="0">
                  <c:v>37176.058500000014</c:v>
                </c:pt>
                <c:pt idx="1">
                  <c:v>34424.270999999993</c:v>
                </c:pt>
                <c:pt idx="2">
                  <c:v>34597.342499999999</c:v>
                </c:pt>
              </c:numCache>
            </c:numRef>
          </c:val>
          <c:smooth val="0"/>
          <c:extLst>
            <c:ext xmlns:c16="http://schemas.microsoft.com/office/drawing/2014/chart" uri="{C3380CC4-5D6E-409C-BE32-E72D297353CC}">
              <c16:uniqueId val="{00000001-F164-4D6F-8300-1AACECAED790}"/>
            </c:ext>
          </c:extLst>
        </c:ser>
        <c:ser>
          <c:idx val="2"/>
          <c:order val="2"/>
          <c:tx>
            <c:strRef>
              <c:f>'Pivot Tables '!$E$10:$E$11</c:f>
              <c:strCache>
                <c:ptCount val="1"/>
                <c:pt idx="0">
                  <c:v>C</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'!$B$12:$B$15</c:f>
              <c:strCache>
                <c:ptCount val="3"/>
                <c:pt idx="0">
                  <c:v>Jan</c:v>
                </c:pt>
                <c:pt idx="1">
                  <c:v>Feb</c:v>
                </c:pt>
                <c:pt idx="2">
                  <c:v>Mar</c:v>
                </c:pt>
              </c:strCache>
            </c:strRef>
          </c:cat>
          <c:val>
            <c:numRef>
              <c:f>'Pivot Tables '!$E$12:$E$15</c:f>
              <c:numCache>
                <c:formatCode>0.00</c:formatCode>
                <c:ptCount val="3"/>
                <c:pt idx="0">
                  <c:v>40434.68099999999</c:v>
                </c:pt>
                <c:pt idx="1">
                  <c:v>32934.982500000006</c:v>
                </c:pt>
                <c:pt idx="2">
                  <c:v>37199.042999999998</c:v>
                </c:pt>
              </c:numCache>
            </c:numRef>
          </c:val>
          <c:smooth val="0"/>
          <c:extLst>
            <c:ext xmlns:c16="http://schemas.microsoft.com/office/drawing/2014/chart" uri="{C3380CC4-5D6E-409C-BE32-E72D297353CC}">
              <c16:uniqueId val="{00000002-F164-4D6F-8300-1AACECAED790}"/>
            </c:ext>
          </c:extLst>
        </c:ser>
        <c:dLbls>
          <c:showLegendKey val="0"/>
          <c:showVal val="0"/>
          <c:showCatName val="0"/>
          <c:showSerName val="0"/>
          <c:showPercent val="0"/>
          <c:showBubbleSize val="0"/>
        </c:dLbls>
        <c:marker val="1"/>
        <c:smooth val="0"/>
        <c:axId val="1986660991"/>
        <c:axId val="1986659071"/>
      </c:lineChart>
      <c:catAx>
        <c:axId val="19866609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59071"/>
        <c:crosses val="autoZero"/>
        <c:auto val="1"/>
        <c:lblAlgn val="ctr"/>
        <c:lblOffset val="100"/>
        <c:noMultiLvlLbl val="0"/>
      </c:catAx>
      <c:valAx>
        <c:axId val="1986659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6099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(1).xlsx]Pivot Tables !PivotTable7</c:name>
    <c:fmtId val="2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35000"/>
            </a:schemeClr>
          </a:solidFill>
          <a:ln w="9525">
            <a:solidFill>
              <a:schemeClr val="accent1"/>
            </a:solidFill>
          </a:ln>
          <a:effectLst/>
          <a:sp3d contourW="9525">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2735688673198E-2"/>
          <c:y val="0.15052937566146263"/>
          <c:w val="0.76214705253110238"/>
          <c:h val="0.53036745406824148"/>
        </c:manualLayout>
      </c:layout>
      <c:area3DChart>
        <c:grouping val="stacked"/>
        <c:varyColors val="0"/>
        <c:ser>
          <c:idx val="0"/>
          <c:order val="0"/>
          <c:tx>
            <c:strRef>
              <c:f>'Pivot Tables '!$C$43:$C$46</c:f>
              <c:strCache>
                <c:ptCount val="1"/>
                <c:pt idx="0">
                  <c:v>Jan</c:v>
                </c:pt>
              </c:strCache>
            </c:strRef>
          </c:tx>
          <c:spPr>
            <a:solidFill>
              <a:schemeClr val="accent1">
                <a:alpha val="35000"/>
              </a:schemeClr>
            </a:solidFill>
            <a:ln w="9525">
              <a:solidFill>
                <a:schemeClr val="accent1"/>
              </a:solidFill>
            </a:ln>
            <a:effectLst/>
            <a:sp3d contourW="9525">
              <a:contourClr>
                <a:schemeClr val="accent1"/>
              </a:contourClr>
            </a:sp3d>
          </c:spPr>
          <c:cat>
            <c:multiLvlStrRef>
              <c:f>'Pivot Tables '!$B$47:$B$57</c:f>
              <c:multiLvlStrCache>
                <c:ptCount val="6"/>
                <c:lvl>
                  <c:pt idx="0">
                    <c:v>Sum of Total</c:v>
                  </c:pt>
                  <c:pt idx="1">
                    <c:v>Average of Rating</c:v>
                  </c:pt>
                  <c:pt idx="2">
                    <c:v>Sum of Total</c:v>
                  </c:pt>
                  <c:pt idx="3">
                    <c:v>Average of Rating</c:v>
                  </c:pt>
                  <c:pt idx="4">
                    <c:v>Sum of Total</c:v>
                  </c:pt>
                  <c:pt idx="5">
                    <c:v>Average of Rating</c:v>
                  </c:pt>
                </c:lvl>
                <c:lvl>
                  <c:pt idx="0">
                    <c:v>A</c:v>
                  </c:pt>
                  <c:pt idx="2">
                    <c:v>B</c:v>
                  </c:pt>
                  <c:pt idx="4">
                    <c:v>C</c:v>
                  </c:pt>
                </c:lvl>
              </c:multiLvlStrCache>
            </c:multiLvlStrRef>
          </c:cat>
          <c:val>
            <c:numRef>
              <c:f>'Pivot Tables '!$C$47:$C$57</c:f>
              <c:numCache>
                <c:formatCode>General</c:formatCode>
                <c:ptCount val="6"/>
                <c:pt idx="0">
                  <c:v>38681.128499999999</c:v>
                </c:pt>
                <c:pt idx="1">
                  <c:v>7.0781512605042014</c:v>
                </c:pt>
                <c:pt idx="2">
                  <c:v>37176.058500000014</c:v>
                </c:pt>
                <c:pt idx="3">
                  <c:v>6.8018018018018029</c:v>
                </c:pt>
                <c:pt idx="4">
                  <c:v>40434.68099999999</c:v>
                </c:pt>
                <c:pt idx="5">
                  <c:v>7.1549180327868829</c:v>
                </c:pt>
              </c:numCache>
            </c:numRef>
          </c:val>
          <c:extLst>
            <c:ext xmlns:c16="http://schemas.microsoft.com/office/drawing/2014/chart" uri="{C3380CC4-5D6E-409C-BE32-E72D297353CC}">
              <c16:uniqueId val="{00000000-1C70-4EB7-9A74-B4E8C6407CF3}"/>
            </c:ext>
          </c:extLst>
        </c:ser>
        <c:ser>
          <c:idx val="1"/>
          <c:order val="1"/>
          <c:tx>
            <c:strRef>
              <c:f>'Pivot Tables '!$D$43:$D$46</c:f>
              <c:strCache>
                <c:ptCount val="1"/>
                <c:pt idx="0">
                  <c:v>Feb</c:v>
                </c:pt>
              </c:strCache>
            </c:strRef>
          </c:tx>
          <c:spPr>
            <a:solidFill>
              <a:schemeClr val="accent2">
                <a:alpha val="35000"/>
              </a:schemeClr>
            </a:solidFill>
            <a:ln w="9525">
              <a:solidFill>
                <a:schemeClr val="accent2"/>
              </a:solidFill>
            </a:ln>
            <a:effectLst/>
            <a:sp3d contourW="9525">
              <a:contourClr>
                <a:schemeClr val="accent2"/>
              </a:contourClr>
            </a:sp3d>
          </c:spPr>
          <c:cat>
            <c:multiLvlStrRef>
              <c:f>'Pivot Tables '!$B$47:$B$57</c:f>
              <c:multiLvlStrCache>
                <c:ptCount val="6"/>
                <c:lvl>
                  <c:pt idx="0">
                    <c:v>Sum of Total</c:v>
                  </c:pt>
                  <c:pt idx="1">
                    <c:v>Average of Rating</c:v>
                  </c:pt>
                  <c:pt idx="2">
                    <c:v>Sum of Total</c:v>
                  </c:pt>
                  <c:pt idx="3">
                    <c:v>Average of Rating</c:v>
                  </c:pt>
                  <c:pt idx="4">
                    <c:v>Sum of Total</c:v>
                  </c:pt>
                  <c:pt idx="5">
                    <c:v>Average of Rating</c:v>
                  </c:pt>
                </c:lvl>
                <c:lvl>
                  <c:pt idx="0">
                    <c:v>A</c:v>
                  </c:pt>
                  <c:pt idx="2">
                    <c:v>B</c:v>
                  </c:pt>
                  <c:pt idx="4">
                    <c:v>C</c:v>
                  </c:pt>
                </c:lvl>
              </c:multiLvlStrCache>
            </c:multiLvlStrRef>
          </c:cat>
          <c:val>
            <c:numRef>
              <c:f>'Pivot Tables '!$D$47:$D$57</c:f>
              <c:numCache>
                <c:formatCode>General</c:formatCode>
                <c:ptCount val="6"/>
                <c:pt idx="0">
                  <c:v>29860.120500000005</c:v>
                </c:pt>
                <c:pt idx="1">
                  <c:v>7.0074468085106414</c:v>
                </c:pt>
                <c:pt idx="2">
                  <c:v>34424.270999999993</c:v>
                </c:pt>
                <c:pt idx="3">
                  <c:v>7.0082568807339465</c:v>
                </c:pt>
                <c:pt idx="4">
                  <c:v>32934.982500000006</c:v>
                </c:pt>
                <c:pt idx="5">
                  <c:v>7.2</c:v>
                </c:pt>
              </c:numCache>
            </c:numRef>
          </c:val>
          <c:extLst>
            <c:ext xmlns:c16="http://schemas.microsoft.com/office/drawing/2014/chart" uri="{C3380CC4-5D6E-409C-BE32-E72D297353CC}">
              <c16:uniqueId val="{00000001-1C70-4EB7-9A74-B4E8C6407CF3}"/>
            </c:ext>
          </c:extLst>
        </c:ser>
        <c:ser>
          <c:idx val="2"/>
          <c:order val="2"/>
          <c:tx>
            <c:strRef>
              <c:f>'Pivot Tables '!$E$43:$E$46</c:f>
              <c:strCache>
                <c:ptCount val="1"/>
                <c:pt idx="0">
                  <c:v>Mar</c:v>
                </c:pt>
              </c:strCache>
            </c:strRef>
          </c:tx>
          <c:spPr>
            <a:solidFill>
              <a:schemeClr val="accent3">
                <a:alpha val="35000"/>
              </a:schemeClr>
            </a:solidFill>
            <a:ln w="9525">
              <a:solidFill>
                <a:schemeClr val="accent3"/>
              </a:solidFill>
            </a:ln>
            <a:effectLst/>
            <a:sp3d contourW="9525">
              <a:contourClr>
                <a:schemeClr val="accent3"/>
              </a:contourClr>
            </a:sp3d>
          </c:spPr>
          <c:cat>
            <c:multiLvlStrRef>
              <c:f>'Pivot Tables '!$B$47:$B$57</c:f>
              <c:multiLvlStrCache>
                <c:ptCount val="6"/>
                <c:lvl>
                  <c:pt idx="0">
                    <c:v>Sum of Total</c:v>
                  </c:pt>
                  <c:pt idx="1">
                    <c:v>Average of Rating</c:v>
                  </c:pt>
                  <c:pt idx="2">
                    <c:v>Sum of Total</c:v>
                  </c:pt>
                  <c:pt idx="3">
                    <c:v>Average of Rating</c:v>
                  </c:pt>
                  <c:pt idx="4">
                    <c:v>Sum of Total</c:v>
                  </c:pt>
                  <c:pt idx="5">
                    <c:v>Average of Rating</c:v>
                  </c:pt>
                </c:lvl>
                <c:lvl>
                  <c:pt idx="0">
                    <c:v>A</c:v>
                  </c:pt>
                  <c:pt idx="2">
                    <c:v>B</c:v>
                  </c:pt>
                  <c:pt idx="4">
                    <c:v>C</c:v>
                  </c:pt>
                </c:lvl>
              </c:multiLvlStrCache>
            </c:multiLvlStrRef>
          </c:cat>
          <c:val>
            <c:numRef>
              <c:f>'Pivot Tables '!$E$47:$E$57</c:f>
              <c:numCache>
                <c:formatCode>General</c:formatCode>
                <c:ptCount val="6"/>
                <c:pt idx="0">
                  <c:v>37659.121500000008</c:v>
                </c:pt>
                <c:pt idx="1">
                  <c:v>6.9937007874015773</c:v>
                </c:pt>
                <c:pt idx="2">
                  <c:v>34597.342499999999</c:v>
                </c:pt>
                <c:pt idx="3">
                  <c:v>6.649107142857142</c:v>
                </c:pt>
                <c:pt idx="4">
                  <c:v>37199.042999999998</c:v>
                </c:pt>
                <c:pt idx="5">
                  <c:v>6.8584905660377329</c:v>
                </c:pt>
              </c:numCache>
            </c:numRef>
          </c:val>
          <c:extLst>
            <c:ext xmlns:c16="http://schemas.microsoft.com/office/drawing/2014/chart" uri="{C3380CC4-5D6E-409C-BE32-E72D297353CC}">
              <c16:uniqueId val="{00000002-1C70-4EB7-9A74-B4E8C6407CF3}"/>
            </c:ext>
          </c:extLst>
        </c:ser>
        <c:dLbls>
          <c:showLegendKey val="0"/>
          <c:showVal val="0"/>
          <c:showCatName val="0"/>
          <c:showSerName val="0"/>
          <c:showPercent val="0"/>
          <c:showBubbleSize val="0"/>
        </c:dLbls>
        <c:axId val="414669727"/>
        <c:axId val="414668287"/>
        <c:axId val="0"/>
      </c:area3DChart>
      <c:catAx>
        <c:axId val="414669727"/>
        <c:scaling>
          <c:orientation val="minMax"/>
        </c:scaling>
        <c:delete val="0"/>
        <c:axPos val="b"/>
        <c:numFmt formatCode="General" sourceLinked="1"/>
        <c:majorTickMark val="out"/>
        <c:minorTickMark val="none"/>
        <c:tickLblPos val="nextTo"/>
        <c:spPr>
          <a:noFill/>
          <a:ln w="9525">
            <a:solidFill>
              <a:schemeClr val="tx1">
                <a:lumMod val="5000"/>
                <a:lumOff val="9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4668287"/>
        <c:crosses val="autoZero"/>
        <c:auto val="1"/>
        <c:lblAlgn val="ctr"/>
        <c:lblOffset val="100"/>
        <c:noMultiLvlLbl val="0"/>
      </c:catAx>
      <c:valAx>
        <c:axId val="414668287"/>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spPr>
          <a:noFill/>
          <a:ln w="9525">
            <a:solidFill>
              <a:schemeClr val="tx1">
                <a:lumMod val="5000"/>
                <a:lumOff val="9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146697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(1).xlsx]Dashboards!PivotTable6</c:name>
    <c:fmtId val="2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Dashboards!$C$73:$C$74</c:f>
              <c:strCache>
                <c:ptCount val="1"/>
                <c:pt idx="0">
                  <c:v>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Dashboards!$B$75:$B$81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Dashboards!$C$75:$C$81</c:f>
              <c:numCache>
                <c:formatCode>0%</c:formatCode>
                <c:ptCount val="6"/>
                <c:pt idx="0">
                  <c:v>0.33709874177850724</c:v>
                </c:pt>
                <c:pt idx="1">
                  <c:v>0.30075019479929388</c:v>
                </c:pt>
                <c:pt idx="2">
                  <c:v>0.30569326187815216</c:v>
                </c:pt>
                <c:pt idx="3">
                  <c:v>0.25608447855528926</c:v>
                </c:pt>
                <c:pt idx="4">
                  <c:v>0.41619753646700214</c:v>
                </c:pt>
                <c:pt idx="5">
                  <c:v>0.35144604749177738</c:v>
                </c:pt>
              </c:numCache>
            </c:numRef>
          </c:val>
          <c:extLst>
            <c:ext xmlns:c16="http://schemas.microsoft.com/office/drawing/2014/chart" uri="{C3380CC4-5D6E-409C-BE32-E72D297353CC}">
              <c16:uniqueId val="{00000000-B3C2-4C58-9D1D-1730D599E56B}"/>
            </c:ext>
          </c:extLst>
        </c:ser>
        <c:ser>
          <c:idx val="1"/>
          <c:order val="1"/>
          <c:tx>
            <c:strRef>
              <c:f>Dashboards!$D$73:$D$74</c:f>
              <c:strCache>
                <c:ptCount val="1"/>
                <c:pt idx="0">
                  <c:v>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Dashboards!$B$75:$B$81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Dashboards!$D$75:$D$81</c:f>
              <c:numCache>
                <c:formatCode>0%</c:formatCode>
                <c:ptCount val="6"/>
                <c:pt idx="0">
                  <c:v>0.31380600165835648</c:v>
                </c:pt>
                <c:pt idx="1">
                  <c:v>0.3022382100506768</c:v>
                </c:pt>
                <c:pt idx="2">
                  <c:v>0.27099351277919664</c:v>
                </c:pt>
                <c:pt idx="3">
                  <c:v>0.40616266228513342</c:v>
                </c:pt>
                <c:pt idx="4">
                  <c:v>0.32581769793434551</c:v>
                </c:pt>
                <c:pt idx="5">
                  <c:v>0.36261201155931289</c:v>
                </c:pt>
              </c:numCache>
            </c:numRef>
          </c:val>
          <c:extLst>
            <c:ext xmlns:c16="http://schemas.microsoft.com/office/drawing/2014/chart" uri="{C3380CC4-5D6E-409C-BE32-E72D297353CC}">
              <c16:uniqueId val="{00000001-B3C2-4C58-9D1D-1730D599E56B}"/>
            </c:ext>
          </c:extLst>
        </c:ser>
        <c:ser>
          <c:idx val="2"/>
          <c:order val="2"/>
          <c:tx>
            <c:strRef>
              <c:f>Dashboards!$E$73:$E$74</c:f>
              <c:strCache>
                <c:ptCount val="1"/>
                <c:pt idx="0">
                  <c:v>C</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Dashboards!$B$75:$B$81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Dashboards!$E$75:$E$81</c:f>
              <c:numCache>
                <c:formatCode>0%</c:formatCode>
                <c:ptCount val="6"/>
                <c:pt idx="0">
                  <c:v>0.34909525656313634</c:v>
                </c:pt>
                <c:pt idx="1">
                  <c:v>0.39701159515002932</c:v>
                </c:pt>
                <c:pt idx="2">
                  <c:v>0.42331322534265109</c:v>
                </c:pt>
                <c:pt idx="3">
                  <c:v>0.33775285915957726</c:v>
                </c:pt>
                <c:pt idx="4">
                  <c:v>0.25798476559865224</c:v>
                </c:pt>
                <c:pt idx="5">
                  <c:v>0.28594194094890985</c:v>
                </c:pt>
              </c:numCache>
            </c:numRef>
          </c:val>
          <c:extLst>
            <c:ext xmlns:c16="http://schemas.microsoft.com/office/drawing/2014/chart" uri="{C3380CC4-5D6E-409C-BE32-E72D297353CC}">
              <c16:uniqueId val="{00000002-B3C2-4C58-9D1D-1730D599E56B}"/>
            </c:ext>
          </c:extLst>
        </c:ser>
        <c:dLbls>
          <c:showLegendKey val="0"/>
          <c:showVal val="0"/>
          <c:showCatName val="0"/>
          <c:showSerName val="0"/>
          <c:showPercent val="0"/>
          <c:showBubbleSize val="0"/>
        </c:dLbls>
        <c:gapWidth val="150"/>
        <c:shape val="box"/>
        <c:axId val="525372416"/>
        <c:axId val="525370496"/>
        <c:axId val="1445104464"/>
      </c:bar3DChart>
      <c:catAx>
        <c:axId val="525372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5370496"/>
        <c:crosses val="autoZero"/>
        <c:auto val="1"/>
        <c:lblAlgn val="ctr"/>
        <c:lblOffset val="100"/>
        <c:noMultiLvlLbl val="0"/>
      </c:catAx>
      <c:valAx>
        <c:axId val="52537049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72416"/>
        <c:crosses val="autoZero"/>
        <c:crossBetween val="between"/>
      </c:valAx>
      <c:serAx>
        <c:axId val="144510446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70496"/>
        <c:crosses val="autoZero"/>
      </c:serAx>
      <c:spPr>
        <a:noFill/>
        <a:ln>
          <a:noFill/>
        </a:ln>
        <a:effectLst/>
      </c:spPr>
    </c:plotArea>
    <c:legend>
      <c:legendPos val="r"/>
      <c:layout>
        <c:manualLayout>
          <c:xMode val="edge"/>
          <c:yMode val="edge"/>
          <c:x val="0.86041666666666672"/>
          <c:y val="0.21903834937299504"/>
          <c:w val="0.12291666666666666"/>
          <c:h val="0.477568897637795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(Business analyst ) Sachin W1 (1).xlsx]Dashboards!PivotTable7</c:name>
    <c:fmtId val="3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Dashboards!$C$90:$C$91</c:f>
              <c:strCache>
                <c:ptCount val="1"/>
                <c:pt idx="0">
                  <c:v>Electronic accessories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Dashboards!$B$92:$B$95</c:f>
              <c:strCache>
                <c:ptCount val="3"/>
                <c:pt idx="0">
                  <c:v>A</c:v>
                </c:pt>
                <c:pt idx="1">
                  <c:v>B</c:v>
                </c:pt>
                <c:pt idx="2">
                  <c:v>C</c:v>
                </c:pt>
              </c:strCache>
            </c:strRef>
          </c:cat>
          <c:val>
            <c:numRef>
              <c:f>Dashboards!$C$92:$C$95</c:f>
              <c:numCache>
                <c:formatCode>0%</c:formatCode>
                <c:ptCount val="3"/>
                <c:pt idx="0">
                  <c:v>0.17247692652823657</c:v>
                </c:pt>
                <c:pt idx="1">
                  <c:v>0.16056325133002916</c:v>
                </c:pt>
                <c:pt idx="2">
                  <c:v>0.17155825640413006</c:v>
                </c:pt>
              </c:numCache>
            </c:numRef>
          </c:val>
          <c:extLst>
            <c:ext xmlns:c16="http://schemas.microsoft.com/office/drawing/2014/chart" uri="{C3380CC4-5D6E-409C-BE32-E72D297353CC}">
              <c16:uniqueId val="{00000000-228F-4258-9425-509A4EE23001}"/>
            </c:ext>
          </c:extLst>
        </c:ser>
        <c:ser>
          <c:idx val="1"/>
          <c:order val="1"/>
          <c:tx>
            <c:strRef>
              <c:f>Dashboards!$D$90:$D$91</c:f>
              <c:strCache>
                <c:ptCount val="1"/>
                <c:pt idx="0">
                  <c:v>Fashion accessories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Dashboards!$B$92:$B$95</c:f>
              <c:strCache>
                <c:ptCount val="3"/>
                <c:pt idx="0">
                  <c:v>A</c:v>
                </c:pt>
                <c:pt idx="1">
                  <c:v>B</c:v>
                </c:pt>
                <c:pt idx="2">
                  <c:v>C</c:v>
                </c:pt>
              </c:strCache>
            </c:strRef>
          </c:cat>
          <c:val>
            <c:numRef>
              <c:f>Dashboards!$D$92:$D$95</c:f>
              <c:numCache>
                <c:formatCode>0%</c:formatCode>
                <c:ptCount val="3"/>
                <c:pt idx="0">
                  <c:v>0.15378956234432342</c:v>
                </c:pt>
                <c:pt idx="1">
                  <c:v>0.15455439079681521</c:v>
                </c:pt>
                <c:pt idx="2">
                  <c:v>0.194992513546317</c:v>
                </c:pt>
              </c:numCache>
            </c:numRef>
          </c:val>
          <c:extLst>
            <c:ext xmlns:c16="http://schemas.microsoft.com/office/drawing/2014/chart" uri="{C3380CC4-5D6E-409C-BE32-E72D297353CC}">
              <c16:uniqueId val="{00000001-228F-4258-9425-509A4EE23001}"/>
            </c:ext>
          </c:extLst>
        </c:ser>
        <c:ser>
          <c:idx val="2"/>
          <c:order val="2"/>
          <c:tx>
            <c:strRef>
              <c:f>Dashboards!$E$90:$E$91</c:f>
              <c:strCache>
                <c:ptCount val="1"/>
                <c:pt idx="0">
                  <c:v>Food and beverages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Dashboards!$B$92:$B$95</c:f>
              <c:strCache>
                <c:ptCount val="3"/>
                <c:pt idx="0">
                  <c:v>A</c:v>
                </c:pt>
                <c:pt idx="1">
                  <c:v>B</c:v>
                </c:pt>
                <c:pt idx="2">
                  <c:v>C</c:v>
                </c:pt>
              </c:strCache>
            </c:strRef>
          </c:cat>
          <c:val>
            <c:numRef>
              <c:f>Dashboards!$E$92:$E$95</c:f>
              <c:numCache>
                <c:formatCode>0%</c:formatCode>
                <c:ptCount val="3"/>
                <c:pt idx="0">
                  <c:v>0.16161055200838495</c:v>
                </c:pt>
                <c:pt idx="1">
                  <c:v>0.1432695106536799</c:v>
                </c:pt>
                <c:pt idx="2">
                  <c:v>0.21495100876485332</c:v>
                </c:pt>
              </c:numCache>
            </c:numRef>
          </c:val>
          <c:extLst>
            <c:ext xmlns:c16="http://schemas.microsoft.com/office/drawing/2014/chart" uri="{C3380CC4-5D6E-409C-BE32-E72D297353CC}">
              <c16:uniqueId val="{00000002-228F-4258-9425-509A4EE23001}"/>
            </c:ext>
          </c:extLst>
        </c:ser>
        <c:ser>
          <c:idx val="3"/>
          <c:order val="3"/>
          <c:tx>
            <c:strRef>
              <c:f>Dashboards!$F$90:$F$91</c:f>
              <c:strCache>
                <c:ptCount val="1"/>
                <c:pt idx="0">
                  <c:v>Health and beauty</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Dashboards!$B$92:$B$95</c:f>
              <c:strCache>
                <c:ptCount val="3"/>
                <c:pt idx="0">
                  <c:v>A</c:v>
                </c:pt>
                <c:pt idx="1">
                  <c:v>B</c:v>
                </c:pt>
                <c:pt idx="2">
                  <c:v>C</c:v>
                </c:pt>
              </c:strCache>
            </c:strRef>
          </c:cat>
          <c:val>
            <c:numRef>
              <c:f>Dashboards!$F$92:$F$95</c:f>
              <c:numCache>
                <c:formatCode>0%</c:formatCode>
                <c:ptCount val="3"/>
                <c:pt idx="0">
                  <c:v>0.11862249576615172</c:v>
                </c:pt>
                <c:pt idx="1">
                  <c:v>0.18814593223851461</c:v>
                </c:pt>
                <c:pt idx="2">
                  <c:v>0.1502715056180928</c:v>
                </c:pt>
              </c:numCache>
            </c:numRef>
          </c:val>
          <c:extLst>
            <c:ext xmlns:c16="http://schemas.microsoft.com/office/drawing/2014/chart" uri="{C3380CC4-5D6E-409C-BE32-E72D297353CC}">
              <c16:uniqueId val="{00000003-228F-4258-9425-509A4EE23001}"/>
            </c:ext>
          </c:extLst>
        </c:ser>
        <c:ser>
          <c:idx val="4"/>
          <c:order val="4"/>
          <c:tx>
            <c:strRef>
              <c:f>Dashboards!$G$90:$G$91</c:f>
              <c:strCache>
                <c:ptCount val="1"/>
                <c:pt idx="0">
                  <c:v>Home and lifestyle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Dashboards!$B$92:$B$95</c:f>
              <c:strCache>
                <c:ptCount val="3"/>
                <c:pt idx="0">
                  <c:v>A</c:v>
                </c:pt>
                <c:pt idx="1">
                  <c:v>B</c:v>
                </c:pt>
                <c:pt idx="2">
                  <c:v>C</c:v>
                </c:pt>
              </c:strCache>
            </c:strRef>
          </c:cat>
          <c:val>
            <c:numRef>
              <c:f>Dashboards!$G$92:$G$95</c:f>
              <c:numCache>
                <c:formatCode>0%</c:formatCode>
                <c:ptCount val="3"/>
                <c:pt idx="0">
                  <c:v>0.21108396698107562</c:v>
                </c:pt>
                <c:pt idx="1">
                  <c:v>0.16524999248571101</c:v>
                </c:pt>
                <c:pt idx="2">
                  <c:v>0.12567346982575039</c:v>
                </c:pt>
              </c:numCache>
            </c:numRef>
          </c:val>
          <c:extLst>
            <c:ext xmlns:c16="http://schemas.microsoft.com/office/drawing/2014/chart" uri="{C3380CC4-5D6E-409C-BE32-E72D297353CC}">
              <c16:uniqueId val="{00000004-228F-4258-9425-509A4EE23001}"/>
            </c:ext>
          </c:extLst>
        </c:ser>
        <c:ser>
          <c:idx val="5"/>
          <c:order val="5"/>
          <c:tx>
            <c:strRef>
              <c:f>Dashboards!$H$90:$H$91</c:f>
              <c:strCache>
                <c:ptCount val="1"/>
                <c:pt idx="0">
                  <c:v>Sports and travel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Dashboards!$B$92:$B$95</c:f>
              <c:strCache>
                <c:ptCount val="3"/>
                <c:pt idx="0">
                  <c:v>A</c:v>
                </c:pt>
                <c:pt idx="1">
                  <c:v>B</c:v>
                </c:pt>
                <c:pt idx="2">
                  <c:v>C</c:v>
                </c:pt>
              </c:strCache>
            </c:strRef>
          </c:cat>
          <c:val>
            <c:numRef>
              <c:f>Dashboards!$H$92:$H$95</c:f>
              <c:numCache>
                <c:formatCode>0%</c:formatCode>
                <c:ptCount val="3"/>
                <c:pt idx="0">
                  <c:v>0.18241649637182764</c:v>
                </c:pt>
                <c:pt idx="1">
                  <c:v>0.18821692249525018</c:v>
                </c:pt>
                <c:pt idx="2">
                  <c:v>0.14255324584085646</c:v>
                </c:pt>
              </c:numCache>
            </c:numRef>
          </c:val>
          <c:extLst>
            <c:ext xmlns:c16="http://schemas.microsoft.com/office/drawing/2014/chart" uri="{C3380CC4-5D6E-409C-BE32-E72D297353CC}">
              <c16:uniqueId val="{00000005-228F-4258-9425-509A4EE23001}"/>
            </c:ext>
          </c:extLst>
        </c:ser>
        <c:dLbls>
          <c:showLegendKey val="0"/>
          <c:showVal val="1"/>
          <c:showCatName val="0"/>
          <c:showSerName val="0"/>
          <c:showPercent val="0"/>
          <c:showBubbleSize val="0"/>
        </c:dLbls>
        <c:gapWidth val="79"/>
        <c:shape val="box"/>
        <c:axId val="752692400"/>
        <c:axId val="752695760"/>
        <c:axId val="0"/>
      </c:bar3DChart>
      <c:catAx>
        <c:axId val="75269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2695760"/>
        <c:crosses val="autoZero"/>
        <c:auto val="1"/>
        <c:lblAlgn val="ctr"/>
        <c:lblOffset val="100"/>
        <c:noMultiLvlLbl val="0"/>
      </c:catAx>
      <c:valAx>
        <c:axId val="752695760"/>
        <c:scaling>
          <c:orientation val="minMax"/>
        </c:scaling>
        <c:delete val="1"/>
        <c:axPos val="b"/>
        <c:numFmt formatCode="0%" sourceLinked="1"/>
        <c:majorTickMark val="none"/>
        <c:minorTickMark val="none"/>
        <c:tickLblPos val="nextTo"/>
        <c:crossAx val="75269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1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spPr>
      <a:ln w="9525">
        <a:solidFill>
          <a:schemeClr val="tx1">
            <a:lumMod val="5000"/>
            <a:lumOff val="95000"/>
          </a:schemeClr>
        </a:solidFill>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35000"/>
        </a:schemeClr>
      </a:solidFill>
      <a:ln w="9525">
        <a:solidFill>
          <a:schemeClr val="phClr"/>
        </a:solidFill>
      </a:ln>
    </cs:spPr>
  </cs:dataPoint>
  <cs:dataPoint3D>
    <cs:lnRef idx="0">
      <cs:styleClr val="auto"/>
    </cs:lnRef>
    <cs:fillRef idx="0">
      <cs:styleClr val="auto"/>
    </cs:fillRef>
    <cs:effectRef idx="0"/>
    <cs:fontRef idx="minor">
      <a:schemeClr val="tx1"/>
    </cs:fontRef>
    <cs:spPr>
      <a:solidFill>
        <a:schemeClr val="phClr">
          <a:alpha val="35000"/>
        </a:schemeClr>
      </a:solidFill>
      <a:ln w="9525">
        <a:solidFill>
          <a:schemeClr val="phClr"/>
        </a:solidFill>
      </a:ln>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spPr>
      <a:ln w="9525" cap="flat" cmpd="sng" algn="ctr">
        <a:solidFill>
          <a:schemeClr val="tx1">
            <a:lumMod val="5000"/>
            <a:lumOff val="9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spPr>
      <a:ln w="9525">
        <a:solidFill>
          <a:schemeClr val="tx1">
            <a:lumMod val="5000"/>
            <a:lumOff val="95000"/>
          </a:schemeClr>
        </a:solidFill>
      </a:ln>
    </cs:spPr>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1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spPr>
      <a:ln w="9525">
        <a:solidFill>
          <a:schemeClr val="tx1">
            <a:lumMod val="5000"/>
            <a:lumOff val="95000"/>
          </a:schemeClr>
        </a:solidFill>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35000"/>
        </a:schemeClr>
      </a:solidFill>
      <a:ln w="9525">
        <a:solidFill>
          <a:schemeClr val="phClr"/>
        </a:solidFill>
      </a:ln>
    </cs:spPr>
  </cs:dataPoint>
  <cs:dataPoint3D>
    <cs:lnRef idx="0">
      <cs:styleClr val="auto"/>
    </cs:lnRef>
    <cs:fillRef idx="0">
      <cs:styleClr val="auto"/>
    </cs:fillRef>
    <cs:effectRef idx="0"/>
    <cs:fontRef idx="minor">
      <a:schemeClr val="tx1"/>
    </cs:fontRef>
    <cs:spPr>
      <a:solidFill>
        <a:schemeClr val="phClr">
          <a:alpha val="35000"/>
        </a:schemeClr>
      </a:solidFill>
      <a:ln w="9525">
        <a:solidFill>
          <a:schemeClr val="phClr"/>
        </a:solidFill>
      </a:ln>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spPr>
      <a:ln w="9525" cap="flat" cmpd="sng" algn="ctr">
        <a:solidFill>
          <a:schemeClr val="tx1">
            <a:lumMod val="5000"/>
            <a:lumOff val="9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spPr>
      <a:ln w="9525">
        <a:solidFill>
          <a:schemeClr val="tx1">
            <a:lumMod val="5000"/>
            <a:lumOff val="95000"/>
          </a:schemeClr>
        </a:solidFill>
      </a:ln>
    </cs:spPr>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8</xdr:col>
      <xdr:colOff>299650</xdr:colOff>
      <xdr:row>2</xdr:row>
      <xdr:rowOff>134377</xdr:rowOff>
    </xdr:from>
    <xdr:to>
      <xdr:col>21</xdr:col>
      <xdr:colOff>85811</xdr:colOff>
      <xdr:row>19</xdr:row>
      <xdr:rowOff>137297</xdr:rowOff>
    </xdr:to>
    <xdr:graphicFrame macro="">
      <xdr:nvGraphicFramePr>
        <xdr:cNvPr id="4" name="Chart 3">
          <a:extLst>
            <a:ext uri="{FF2B5EF4-FFF2-40B4-BE49-F238E27FC236}">
              <a16:creationId xmlns:a16="http://schemas.microsoft.com/office/drawing/2014/main" id="{51147AFE-0B82-5B03-69C9-F9CD91947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308919</xdr:colOff>
      <xdr:row>21</xdr:row>
      <xdr:rowOff>34325</xdr:rowOff>
    </xdr:from>
    <xdr:to>
      <xdr:col>21</xdr:col>
      <xdr:colOff>283176</xdr:colOff>
      <xdr:row>32</xdr:row>
      <xdr:rowOff>171622</xdr:rowOff>
    </xdr:to>
    <xdr:graphicFrame macro="">
      <xdr:nvGraphicFramePr>
        <xdr:cNvPr id="5" name="Chart 4">
          <a:extLst>
            <a:ext uri="{FF2B5EF4-FFF2-40B4-BE49-F238E27FC236}">
              <a16:creationId xmlns:a16="http://schemas.microsoft.com/office/drawing/2014/main" id="{BE734AA8-0709-D0FC-D632-867941228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1101328</xdr:colOff>
      <xdr:row>34</xdr:row>
      <xdr:rowOff>111718</xdr:rowOff>
    </xdr:from>
    <xdr:to>
      <xdr:col>20</xdr:col>
      <xdr:colOff>138908</xdr:colOff>
      <xdr:row>51</xdr:row>
      <xdr:rowOff>69451</xdr:rowOff>
    </xdr:to>
    <xdr:graphicFrame macro="">
      <xdr:nvGraphicFramePr>
        <xdr:cNvPr id="2" name="Chart 1">
          <a:extLst>
            <a:ext uri="{FF2B5EF4-FFF2-40B4-BE49-F238E27FC236}">
              <a16:creationId xmlns:a16="http://schemas.microsoft.com/office/drawing/2014/main" id="{D6877FF6-1FBE-160D-B21B-B33141ECF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9524</xdr:colOff>
      <xdr:row>14</xdr:row>
      <xdr:rowOff>76200</xdr:rowOff>
    </xdr:from>
    <xdr:to>
      <xdr:col>23</xdr:col>
      <xdr:colOff>180975</xdr:colOff>
      <xdr:row>31</xdr:row>
      <xdr:rowOff>57150</xdr:rowOff>
    </xdr:to>
    <xdr:graphicFrame macro="">
      <xdr:nvGraphicFramePr>
        <xdr:cNvPr id="2" name="Chart 1">
          <a:extLst>
            <a:ext uri="{FF2B5EF4-FFF2-40B4-BE49-F238E27FC236}">
              <a16:creationId xmlns:a16="http://schemas.microsoft.com/office/drawing/2014/main" id="{EEF23719-4421-4DA1-BE03-61F0C60B5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32</xdr:row>
      <xdr:rowOff>38100</xdr:rowOff>
    </xdr:from>
    <xdr:to>
      <xdr:col>14</xdr:col>
      <xdr:colOff>1152525</xdr:colOff>
      <xdr:row>47</xdr:row>
      <xdr:rowOff>19050</xdr:rowOff>
    </xdr:to>
    <xdr:graphicFrame macro="">
      <xdr:nvGraphicFramePr>
        <xdr:cNvPr id="4" name="Chart 3">
          <a:extLst>
            <a:ext uri="{FF2B5EF4-FFF2-40B4-BE49-F238E27FC236}">
              <a16:creationId xmlns:a16="http://schemas.microsoft.com/office/drawing/2014/main" id="{F1DD8D29-0767-49E1-13B2-AFE702175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342900</xdr:colOff>
      <xdr:row>14</xdr:row>
      <xdr:rowOff>66675</xdr:rowOff>
    </xdr:from>
    <xdr:to>
      <xdr:col>15</xdr:col>
      <xdr:colOff>11982</xdr:colOff>
      <xdr:row>31</xdr:row>
      <xdr:rowOff>35861</xdr:rowOff>
    </xdr:to>
    <xdr:graphicFrame macro="">
      <xdr:nvGraphicFramePr>
        <xdr:cNvPr id="5" name="Chart 4">
          <a:extLst>
            <a:ext uri="{FF2B5EF4-FFF2-40B4-BE49-F238E27FC236}">
              <a16:creationId xmlns:a16="http://schemas.microsoft.com/office/drawing/2014/main" id="{EB266FCF-3DE4-4612-A4A5-884C6BF1F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60157</xdr:colOff>
      <xdr:row>51</xdr:row>
      <xdr:rowOff>30079</xdr:rowOff>
    </xdr:from>
    <xdr:to>
      <xdr:col>13</xdr:col>
      <xdr:colOff>1107512</xdr:colOff>
      <xdr:row>67</xdr:row>
      <xdr:rowOff>144578</xdr:rowOff>
    </xdr:to>
    <xdr:graphicFrame macro="">
      <xdr:nvGraphicFramePr>
        <xdr:cNvPr id="6" name="Chart 5">
          <a:extLst>
            <a:ext uri="{FF2B5EF4-FFF2-40B4-BE49-F238E27FC236}">
              <a16:creationId xmlns:a16="http://schemas.microsoft.com/office/drawing/2014/main" id="{D2B0D18A-755D-441A-8358-0A0424AB8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90237</xdr:colOff>
      <xdr:row>68</xdr:row>
      <xdr:rowOff>87229</xdr:rowOff>
    </xdr:from>
    <xdr:to>
      <xdr:col>13</xdr:col>
      <xdr:colOff>1092868</xdr:colOff>
      <xdr:row>85</xdr:row>
      <xdr:rowOff>50131</xdr:rowOff>
    </xdr:to>
    <xdr:graphicFrame macro="">
      <xdr:nvGraphicFramePr>
        <xdr:cNvPr id="7" name="Chart 6">
          <a:extLst>
            <a:ext uri="{FF2B5EF4-FFF2-40B4-BE49-F238E27FC236}">
              <a16:creationId xmlns:a16="http://schemas.microsoft.com/office/drawing/2014/main" id="{6C1019F8-E14C-2422-4688-1E494BD5E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170447</xdr:colOff>
      <xdr:row>85</xdr:row>
      <xdr:rowOff>117307</xdr:rowOff>
    </xdr:from>
    <xdr:to>
      <xdr:col>14</xdr:col>
      <xdr:colOff>852236</xdr:colOff>
      <xdr:row>100</xdr:row>
      <xdr:rowOff>3007</xdr:rowOff>
    </xdr:to>
    <xdr:graphicFrame macro="">
      <xdr:nvGraphicFramePr>
        <xdr:cNvPr id="8" name="Chart 7">
          <a:extLst>
            <a:ext uri="{FF2B5EF4-FFF2-40B4-BE49-F238E27FC236}">
              <a16:creationId xmlns:a16="http://schemas.microsoft.com/office/drawing/2014/main" id="{03CBF6D7-2399-449E-8E3A-5BEA66E4B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423110</xdr:colOff>
      <xdr:row>5</xdr:row>
      <xdr:rowOff>50132</xdr:rowOff>
    </xdr:from>
    <xdr:to>
      <xdr:col>2</xdr:col>
      <xdr:colOff>747963</xdr:colOff>
      <xdr:row>11</xdr:row>
      <xdr:rowOff>170448</xdr:rowOff>
    </xdr:to>
    <mc:AlternateContent xmlns:mc="http://schemas.openxmlformats.org/markup-compatibility/2006" xmlns:a14="http://schemas.microsoft.com/office/drawing/2010/main">
      <mc:Choice Requires="a14">
        <xdr:graphicFrame macro="">
          <xdr:nvGraphicFramePr>
            <xdr:cNvPr id="9" name="Branch">
              <a:extLst>
                <a:ext uri="{FF2B5EF4-FFF2-40B4-BE49-F238E27FC236}">
                  <a16:creationId xmlns:a16="http://schemas.microsoft.com/office/drawing/2014/main" id="{F8A795A0-2820-B30C-BDB0-1BFDB6C558CE}"/>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423110" y="1102895"/>
              <a:ext cx="1828800" cy="1263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969545</xdr:colOff>
      <xdr:row>5</xdr:row>
      <xdr:rowOff>30079</xdr:rowOff>
    </xdr:from>
    <xdr:to>
      <xdr:col>4</xdr:col>
      <xdr:colOff>171450</xdr:colOff>
      <xdr:row>11</xdr:row>
      <xdr:rowOff>180474</xdr:rowOff>
    </xdr:to>
    <mc:AlternateContent xmlns:mc="http://schemas.openxmlformats.org/markup-compatibility/2006" xmlns:a14="http://schemas.microsoft.com/office/drawing/2010/main">
      <mc:Choice Requires="a14">
        <xdr:graphicFrame macro="">
          <xdr:nvGraphicFramePr>
            <xdr:cNvPr id="10" name="Customer type">
              <a:extLst>
                <a:ext uri="{FF2B5EF4-FFF2-40B4-BE49-F238E27FC236}">
                  <a16:creationId xmlns:a16="http://schemas.microsoft.com/office/drawing/2014/main" id="{43513C46-8831-F121-8E05-75828EFF11E1}"/>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2473492" y="1082842"/>
              <a:ext cx="1828800" cy="12933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984585</xdr:colOff>
      <xdr:row>5</xdr:row>
      <xdr:rowOff>50132</xdr:rowOff>
    </xdr:from>
    <xdr:to>
      <xdr:col>7</xdr:col>
      <xdr:colOff>427122</xdr:colOff>
      <xdr:row>11</xdr:row>
      <xdr:rowOff>160421</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EF47E3A3-DCE2-4529-4ED5-15C64DFA63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408822" y="1102895"/>
              <a:ext cx="1828800" cy="1253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297781</xdr:colOff>
      <xdr:row>5</xdr:row>
      <xdr:rowOff>50132</xdr:rowOff>
    </xdr:from>
    <xdr:to>
      <xdr:col>5</xdr:col>
      <xdr:colOff>833186</xdr:colOff>
      <xdr:row>11</xdr:row>
      <xdr:rowOff>150395</xdr:rowOff>
    </xdr:to>
    <mc:AlternateContent xmlns:mc="http://schemas.openxmlformats.org/markup-compatibility/2006" xmlns:a14="http://schemas.microsoft.com/office/drawing/2010/main">
      <mc:Choice Requires="a14">
        <xdr:graphicFrame macro="">
          <xdr:nvGraphicFramePr>
            <xdr:cNvPr id="12" name="Payment">
              <a:extLst>
                <a:ext uri="{FF2B5EF4-FFF2-40B4-BE49-F238E27FC236}">
                  <a16:creationId xmlns:a16="http://schemas.microsoft.com/office/drawing/2014/main" id="{9806DE2B-AF93-3D5D-286F-B58A058AD187}"/>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4428623" y="1102895"/>
              <a:ext cx="1828800" cy="12432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553452</xdr:colOff>
      <xdr:row>5</xdr:row>
      <xdr:rowOff>80210</xdr:rowOff>
    </xdr:from>
    <xdr:to>
      <xdr:col>9</xdr:col>
      <xdr:colOff>507331</xdr:colOff>
      <xdr:row>12</xdr:row>
      <xdr:rowOff>10026</xdr:rowOff>
    </xdr:to>
    <mc:AlternateContent xmlns:mc="http://schemas.openxmlformats.org/markup-compatibility/2006" xmlns:a14="http://schemas.microsoft.com/office/drawing/2010/main">
      <mc:Choice Requires="a14">
        <xdr:graphicFrame macro="">
          <xdr:nvGraphicFramePr>
            <xdr:cNvPr id="13" name="Product line">
              <a:extLst>
                <a:ext uri="{FF2B5EF4-FFF2-40B4-BE49-F238E27FC236}">
                  <a16:creationId xmlns:a16="http://schemas.microsoft.com/office/drawing/2014/main" id="{9028BEBA-5D82-D01F-1BBA-8734CE54B261}"/>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8363952" y="1132973"/>
              <a:ext cx="1828800" cy="1263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Board%20infinity%20Sachin%20EXCEL%20B.Analyst%20%20(1).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S" refreshedDate="45521.503347337966" createdVersion="8" refreshedVersion="8" minRefreshableVersion="3" recordCount="1000" xr:uid="{E2A0ED2B-A644-4EBA-803F-682195E598A8}">
  <cacheSource type="worksheet">
    <worksheetSource ref="B2:S1002" sheet="Raw Data"/>
  </cacheSource>
  <cacheFields count="20">
    <cacheField name="Invoice ID" numFmtId="0">
      <sharedItems/>
    </cacheField>
    <cacheField name="Branch" numFmtId="0">
      <sharedItems count="3">
        <s v="A"/>
        <s v="C"/>
        <s v="B"/>
      </sharedItems>
    </cacheField>
    <cacheField name="City" numFmtId="0">
      <sharedItems/>
    </cacheField>
    <cacheField name="Customer type" numFmtId="0">
      <sharedItems/>
    </cacheField>
    <cacheField name="Gender" numFmtId="0">
      <sharedItems count="2">
        <s v="Female"/>
        <s v="Male"/>
      </sharedItems>
    </cacheField>
    <cacheField name="Product line" numFmtId="0">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5">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9"/>
    </cacheField>
    <cacheField name="Time" numFmtId="0">
      <sharedItems containsSemiMixedTypes="0" containsString="0" containsNumber="1" minValue="0.41666666666666669" maxValue="0.87430555555555556"/>
    </cacheField>
    <cacheField name="Payment" numFmtId="0">
      <sharedItems count="3">
        <s v="Ewallet"/>
        <s v="Cash"/>
        <s v="Credit card"/>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sharedItems containsSemiMixedTypes="0" containsString="0" containsNumber="1" containsInteger="1" minValue="1" maxValue="3"/>
    </cacheField>
    <cacheField name="Days (Date)" numFmtId="0" databaseField="0">
      <fieldGroup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Months (Date)"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S" refreshedDate="45521.505925925929" createdVersion="8" refreshedVersion="8" minRefreshableVersion="3" recordCount="1000" xr:uid="{DBC3EDB9-3804-4506-94E0-FCD6AA6C1451}">
  <cacheSource type="worksheet">
    <worksheetSource ref="B3:AI1003" sheet="Modified "/>
  </cacheSource>
  <cacheFields count="36">
    <cacheField name="Invoice ID" numFmtId="49">
      <sharedItems/>
    </cacheField>
    <cacheField name="Branch" numFmtId="49">
      <sharedItems count="3">
        <s v="A"/>
        <s v="C"/>
        <s v="B"/>
      </sharedItems>
    </cacheField>
    <cacheField name="City" numFmtId="49">
      <sharedItems/>
    </cacheField>
    <cacheField name="Customer type" numFmtId="49">
      <sharedItems/>
    </cacheField>
    <cacheField name="Gender" numFmtId="49">
      <sharedItems/>
    </cacheField>
    <cacheField name="Product line" numFmtId="49">
      <sharedItems/>
    </cacheField>
    <cacheField name="Unit price" numFmtId="164">
      <sharedItems containsSemiMixedTypes="0" containsString="0" containsNumber="1" minValue="10.08" maxValue="99.96"/>
    </cacheField>
    <cacheField name="Quantity" numFmtId="1">
      <sharedItems containsSemiMixedTypes="0" containsString="0" containsNumber="1" containsInteger="1" minValue="1" maxValue="10"/>
    </cacheField>
    <cacheField name="Tax 5%" numFmtId="164">
      <sharedItems containsSemiMixedTypes="0" containsString="0" containsNumber="1" minValue="0.50849999999999995" maxValue="49.65"/>
    </cacheField>
    <cacheField name="Total" numFmtId="164">
      <sharedItems containsSemiMixedTypes="0" containsString="0" containsNumber="1" minValue="10.6785" maxValue="1042.6500000000001"/>
    </cacheField>
    <cacheField name="Date" numFmtId="15">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35"/>
    </cacheField>
    <cacheField name="Time" numFmtId="165">
      <sharedItems containsSemiMixedTypes="0" containsNonDate="0" containsDate="1" containsString="0" minDate="1899-12-30T10:00:00" maxDate="1899-12-30T20:59:00"/>
    </cacheField>
    <cacheField name="Payment" numFmtId="49">
      <sharedItems/>
    </cacheField>
    <cacheField name="cogs" numFmtId="164">
      <sharedItems containsSemiMixedTypes="0" containsString="0" containsNumber="1" minValue="10.17" maxValue="993"/>
    </cacheField>
    <cacheField name="gross margin percentage" numFmtId="10">
      <sharedItems containsSemiMixedTypes="0" containsString="0" containsNumber="1" minValue="4.7619047620000003" maxValue="4.7619047620000003"/>
    </cacheField>
    <cacheField name="gross income" numFmtId="164">
      <sharedItems containsSemiMixedTypes="0" containsString="0" containsNumber="1" minValue="0.50849999999999995" maxValue="49.65"/>
    </cacheField>
    <cacheField name="Rating" numFmtId="0">
      <sharedItems containsSemiMixedTypes="0" containsString="0" containsNumber="1" minValue="4" maxValue="10"/>
    </cacheField>
    <cacheField name="Total Profit " numFmtId="164">
      <sharedItems containsSemiMixedTypes="0" containsString="0" containsNumber="1" minValue="0.50849999999999973" maxValue="49.650000000000091"/>
    </cacheField>
    <cacheField name="Total profit (Rs)" numFmtId="166">
      <sharedItems containsSemiMixedTypes="0" containsString="0" containsNumber="1" minValue="38.137499999999982" maxValue="3723.7500000000068"/>
    </cacheField>
    <cacheField name="And (Function)" numFmtId="166">
      <sharedItems/>
    </cacheField>
    <cacheField name="Or (Function)" numFmtId="166">
      <sharedItems/>
    </cacheField>
    <cacheField name="IF ( funtion)" numFmtId="166">
      <sharedItems/>
    </cacheField>
    <cacheField name="If Rating is high increase the value by 10%" numFmtId="2">
      <sharedItems containsBlank="1" containsMixedTypes="1" containsNumber="1" minValue="1.528" maxValue="7.4690000000000003"/>
    </cacheField>
    <cacheField name="Day" numFmtId="1">
      <sharedItems containsString="0" containsBlank="1" containsNumber="1" containsInteger="1" minValue="1" maxValue="29"/>
    </cacheField>
    <cacheField name="Month" numFmtId="0">
      <sharedItems containsString="0" containsBlank="1" containsNumber="1" containsInteger="1" minValue="1" maxValue="3"/>
    </cacheField>
    <cacheField name="Date (funtion ) Year" numFmtId="1">
      <sharedItems containsString="0" containsBlank="1" containsNumber="1" containsInteger="1" minValue="2019" maxValue="2019"/>
    </cacheField>
    <cacheField name="Month - Year" numFmtId="166">
      <sharedItems containsBlank="1"/>
    </cacheField>
    <cacheField name="Day- Month - Year" numFmtId="166">
      <sharedItems containsBlank="1"/>
    </cacheField>
    <cacheField name="Quarter (Round up)" numFmtId="1">
      <sharedItems containsString="0" containsBlank="1" containsNumber="1" containsInteger="1" minValue="1" maxValue="1"/>
    </cacheField>
    <cacheField name="Weeknum" numFmtId="1">
      <sharedItems containsString="0" containsBlank="1" containsNumber="1" containsInteger="1" minValue="1" maxValue="13"/>
    </cacheField>
    <cacheField name="Year -  weeknum" numFmtId="0">
      <sharedItems containsBlank="1"/>
    </cacheField>
    <cacheField name="Week_Type " numFmtId="1">
      <sharedItems containsString="0" containsBlank="1" containsNumber="1" containsInteger="1" minValue="1" maxValue="7"/>
    </cacheField>
    <cacheField name="Weekends OR Weekdays" numFmtId="0">
      <sharedItems containsBlank="1"/>
    </cacheField>
    <cacheField name="Weekdays ( function )" numFmtId="0">
      <sharedItems containsNonDate="0" containsDate="1" containsString="0" containsBlank="1" minDate="1899-12-31T00:00:00" maxDate="1900-01-07T00:00:00"/>
    </cacheField>
    <cacheField name="Days (Date)" numFmtId="0" databaseField="0">
      <fieldGroup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Months (Date)"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S" refreshedDate="45522.621881018516" createdVersion="8" refreshedVersion="8" minRefreshableVersion="3" recordCount="1000" xr:uid="{FC45B5B6-7111-494E-9D56-2C27EA90BD73}">
  <cacheSource type="worksheet">
    <worksheetSource ref="B3:AI1003" sheet="Modified 1" r:id="rId2"/>
  </cacheSource>
  <cacheFields count="36">
    <cacheField name="Invoice ID" numFmtId="49">
      <sharedItems/>
    </cacheField>
    <cacheField name="Branch" numFmtId="49">
      <sharedItems count="3">
        <s v="A"/>
        <s v="C"/>
        <s v="B"/>
      </sharedItems>
    </cacheField>
    <cacheField name="City" numFmtId="49">
      <sharedItems/>
    </cacheField>
    <cacheField name="Customer type" numFmtId="49">
      <sharedItems count="2">
        <s v="Member"/>
        <s v="Normal"/>
      </sharedItems>
    </cacheField>
    <cacheField name="Gender" numFmtId="49">
      <sharedItems count="2">
        <s v="Female"/>
        <s v="Male"/>
      </sharedItems>
    </cacheField>
    <cacheField name="Product line" numFmtId="49">
      <sharedItems count="6">
        <s v="Health and beauty"/>
        <s v="Electronic accessories"/>
        <s v="Home and lifestyle"/>
        <s v="Sports and travel"/>
        <s v="Food and beverages"/>
        <s v="Fashion accessories"/>
      </sharedItems>
    </cacheField>
    <cacheField name="Unit price" numFmtId="44">
      <sharedItems containsSemiMixedTypes="0" containsString="0" containsNumber="1" minValue="10.08" maxValue="99.96"/>
    </cacheField>
    <cacheField name="Quantity" numFmtId="1">
      <sharedItems containsSemiMixedTypes="0" containsString="0" containsNumber="1" containsInteger="1" minValue="1" maxValue="10"/>
    </cacheField>
    <cacheField name="Tax 5%" numFmtId="44">
      <sharedItems containsSemiMixedTypes="0" containsString="0" containsNumber="1" minValue="0.50849999999999995" maxValue="49.65"/>
    </cacheField>
    <cacheField name="Total" numFmtId="44">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5">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35"/>
    </cacheField>
    <cacheField name="Time" numFmtId="165">
      <sharedItems containsSemiMixedTypes="0" containsNonDate="0" containsDate="1" containsString="0" minDate="1899-12-30T10:00:00" maxDate="1899-12-30T20:59:00"/>
    </cacheField>
    <cacheField name="Payment" numFmtId="49">
      <sharedItems count="3">
        <s v="Ewallet"/>
        <s v="Cash"/>
        <s v="Credit card"/>
      </sharedItems>
    </cacheField>
    <cacheField name="cogs" numFmtId="44">
      <sharedItems containsSemiMixedTypes="0" containsString="0" containsNumber="1" minValue="10.17" maxValue="993"/>
    </cacheField>
    <cacheField name="gross margin percentage" numFmtId="10">
      <sharedItems containsSemiMixedTypes="0" containsString="0" containsNumber="1" minValue="4.7619047620000003" maxValue="4.7619047620000003"/>
    </cacheField>
    <cacheField name="gross income" numFmtId="44">
      <sharedItems containsSemiMixedTypes="0" containsString="0" containsNumber="1" minValue="0.50849999999999995" maxValue="49.65"/>
    </cacheField>
    <cacheField name="Rating" numFmtId="2">
      <sharedItems containsSemiMixedTypes="0" containsString="0" containsNumber="1" minValue="4" maxValue="10"/>
    </cacheField>
    <cacheField name="Total Profit " numFmtId="44">
      <sharedItems containsSemiMixedTypes="0" containsString="0" containsNumber="1" minValue="0.50849999999999973" maxValue="49.650000000000091"/>
    </cacheField>
    <cacheField name="Total Profit in RS" numFmtId="171">
      <sharedItems containsSemiMixedTypes="0" containsString="0" containsNumber="1" minValue="42.673319999999975" maxValue="4166.6280000000079"/>
    </cacheField>
    <cacheField name="And (Function)" numFmtId="0">
      <sharedItems/>
    </cacheField>
    <cacheField name="Or (Function)" numFmtId="0">
      <sharedItems/>
    </cacheField>
    <cacheField name="(If Function)" numFmtId="0">
      <sharedItems/>
    </cacheField>
    <cacheField name="If Rating is High then increased the value by 10%" numFmtId="2">
      <sharedItems containsMixedTypes="1" containsNumber="1" minValue="1.0130000000000001" maxValue="9.9920000000000009"/>
    </cacheField>
    <cacheField name="Day " numFmtId="0">
      <sharedItems containsSemiMixedTypes="0" containsString="0" containsNumber="1" containsInteger="1" minValue="1" maxValue="31"/>
    </cacheField>
    <cacheField name="Month " numFmtId="0">
      <sharedItems containsSemiMixedTypes="0" containsString="0" containsNumber="1" containsInteger="1" minValue="1" maxValue="3"/>
    </cacheField>
    <cacheField name="Year" numFmtId="0">
      <sharedItems containsSemiMixedTypes="0" containsString="0" containsNumber="1" containsInteger="1" minValue="2019" maxValue="2019"/>
    </cacheField>
    <cacheField name="Month - Year" numFmtId="0">
      <sharedItems containsBlank="1"/>
    </cacheField>
    <cacheField name="Day - Month - Year" numFmtId="0">
      <sharedItems containsBlank="1" count="24">
        <s v="5-1-2019"/>
        <s v="8-3-2019"/>
        <s v="3-3-2019"/>
        <s v="27-1-2019"/>
        <s v="8-2-2019"/>
        <s v="25-3-2019"/>
        <s v="25-2-2019"/>
        <s v="24-2-2019"/>
        <s v="10-1-2019"/>
        <s v="20-2-2019"/>
        <s v="6-2-2019"/>
        <s v="9-3-2019"/>
        <s v="12-2-2019"/>
        <s v="7-2-2019"/>
        <s v="29-3-2019"/>
        <s v="15-1-2019"/>
        <s v="11-3-2019"/>
        <s v="1-1-2019"/>
        <s v="21-1-2019"/>
        <s v="5-3-2019"/>
        <s v="15-3-2019"/>
        <s v="17-2-2019"/>
        <s v="2-3-2019"/>
        <m/>
      </sharedItems>
    </cacheField>
    <cacheField name="Quarter             ( Round up)" numFmtId="0">
      <sharedItems containsString="0" containsBlank="1" containsNumber="1" containsInteger="1" minValue="1" maxValue="1"/>
    </cacheField>
    <cacheField name="Weeknum" numFmtId="0">
      <sharedItems containsSemiMixedTypes="0" containsString="0" containsNumber="1" containsInteger="1" minValue="1" maxValue="13"/>
    </cacheField>
    <cacheField name="Year - Weeknum" numFmtId="0">
      <sharedItems/>
    </cacheField>
    <cacheField name="Week_ Type" numFmtId="0">
      <sharedItems containsSemiMixedTypes="0" containsString="0" containsNumber="1" containsInteger="1" minValue="1" maxValue="7"/>
    </cacheField>
    <cacheField name="Weekends OR Weekdays" numFmtId="0">
      <sharedItems/>
    </cacheField>
    <cacheField name="Weekdays ( Funtion)" numFmtId="169">
      <sharedItems containsSemiMixedTypes="0" containsNonDate="0" containsDate="1" containsString="0" minDate="1899-12-31T00:00:00" maxDate="1900-01-07T00:00:00"/>
    </cacheField>
    <cacheField name="Days (Date)" numFmtId="0" databaseField="0">
      <fieldGroup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Months (Date)"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s>
  <extLst>
    <ext xmlns:x14="http://schemas.microsoft.com/office/spreadsheetml/2009/9/main" uri="{725AE2AE-9491-48be-B2B4-4EB974FC3084}">
      <x14:pivotCacheDefinition pivotCacheId="92104384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 refreshedDate="45524.595447800923" backgroundQuery="1" createdVersion="8" refreshedVersion="8" minRefreshableVersion="3" recordCount="0" supportSubquery="1" supportAdvancedDrill="1" xr:uid="{A79EF011-038F-469D-91B2-2DCB9440A4B3}">
  <cacheSource type="external" connectionId="1"/>
  <cacheFields count="7">
    <cacheField name="[Range].[Branch].[Branch]" caption="Branch" numFmtId="0" hierarchy="1" level="1">
      <sharedItems count="3">
        <s v="A"/>
        <s v="B"/>
        <s v="C"/>
      </sharedItems>
    </cacheField>
    <cacheField name="[Measures].[Sum of Total]" caption="Sum of Total" numFmtId="0" hierarchy="19" level="32767"/>
    <cacheField name="[Measures].[Average of Rating]" caption="Average of Rating" numFmtId="0" hierarchy="21" level="32767"/>
    <cacheField name="[Measures].[Average of Unit price]" caption="Average of Unit price" numFmtId="0" hierarchy="23" level="32767"/>
    <cacheField name="[Measures].[Count of Invoice ID]" caption="Count of Invoice ID" numFmtId="0" hierarchy="24" level="32767"/>
    <cacheField name="[Measures].[Max of Total]" caption="Max of Total" numFmtId="0" hierarchy="25" level="32767"/>
    <cacheField name="[Range].[Customer type].[Customer type]" caption="Customer type" numFmtId="0" hierarchy="3" level="1">
      <sharedItems containsSemiMixedTypes="0" containsNonDate="0" containsString="0"/>
    </cacheField>
  </cacheFields>
  <cacheHierarchies count="26">
    <cacheHierarchy uniqueName="[Range].[Invoice ID]" caption="Invoice ID" attribute="1" defaultMemberUniqueName="[Range].[Invoice ID].[All]" allUniqueName="[Range].[Invoice ID].[All]" dimensionUniqueName="[Range]" displayFolder="" count="2"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cacheHierarchy uniqueName="[Range].[Customer type]" caption="Customer type" attribute="1" defaultMemberUniqueName="[Range].[Customer type].[All]" allUniqueName="[Range].[Customer type].[All]" dimensionUniqueName="[Range]" displayFolder="" count="2" memberValueDatatype="130" unbalanced="0">
      <fieldsUsage count="2">
        <fieldUsage x="-1"/>
        <fieldUsage x="6"/>
      </fieldsUsage>
    </cacheHierarchy>
    <cacheHierarchy uniqueName="[Range].[Gender]" caption="Gender" attribute="1" defaultMemberUniqueName="[Range].[Gender].[All]" allUniqueName="[Range].[Gender].[All]" dimensionUniqueName="[Range]" displayFolder="" count="2" memberValueDatatype="130" unbalanced="0"/>
    <cacheHierarchy uniqueName="[Range].[Product line]" caption="Product line" attribute="1" defaultMemberUniqueName="[Range].[Product line].[All]" allUniqueName="[Range].[Product line].[All]" dimensionUniqueName="[Range]" displayFolder="" count="2" memberValueDatatype="130" unbalanced="0"/>
    <cacheHierarchy uniqueName="[Range].[Unit price]" caption="Unit price" attribute="1" defaultMemberUniqueName="[Range].[Unit price].[All]" allUniqueName="[Range].[Unit price].[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Tax 5%]" caption="Tax 5%" attribute="1" defaultMemberUniqueName="[Range].[Tax 5%].[All]" allUniqueName="[Range].[Tax 5%].[All]" dimensionUniqueName="[Range]" displayFolder="" count="2" memberValueDatatype="5" unbalanced="0"/>
    <cacheHierarchy uniqueName="[Range].[Total]" caption="Total" attribute="1" defaultMemberUniqueName="[Range].[Total].[All]" allUniqueName="[Range].[Total].[All]" dimensionUniqueName="[Range]" displayFolder="" count="2" memberValueDatatype="5" unbalanced="0"/>
    <cacheHierarchy uniqueName="[Range].[Date]" caption="Date" attribute="1" defaultMemberUniqueName="[Range].[Date].[All]" allUniqueName="[Range].[Date].[All]" dimensionUniqueName="[Range]" displayFolder="" count="2" memberValueDatatype="20" unbalanced="0"/>
    <cacheHierarchy uniqueName="[Range].[Time]" caption="Time" attribute="1" defaultMemberUniqueName="[Range].[Time].[All]" allUniqueName="[Range].[Time].[All]" dimensionUniqueName="[Range]" displayFolder="" count="2" memberValueDatatype="5" unbalanced="0"/>
    <cacheHierarchy uniqueName="[Range].[Payment]" caption="Payment" attribute="1" defaultMemberUniqueName="[Range].[Payment].[All]" allUniqueName="[Range].[Payment].[All]" dimensionUniqueName="[Range]" displayFolder="" count="2" memberValueDatatype="130" unbalanced="0"/>
    <cacheHierarchy uniqueName="[Range].[cogs]" caption="cogs" attribute="1" defaultMemberUniqueName="[Range].[cogs].[All]" allUniqueName="[Range].[cogs].[All]" dimensionUniqueName="[Range]" displayFolder="" count="2" memberValueDatatype="5" unbalanced="0"/>
    <cacheHierarchy uniqueName="[Range].[gross margin percentage]" caption="gross margin percentage" attribute="1" defaultMemberUniqueName="[Range].[gross margin percentage].[All]" allUniqueName="[Range].[gross margin percentage].[All]" dimensionUniqueName="[Range]" displayFolder="" count="2" memberValueDatatype="5" unbalanced="0"/>
    <cacheHierarchy uniqueName="[Range].[gross income]" caption="gross income" attribute="1" defaultMemberUniqueName="[Range].[gross income].[All]" allUniqueName="[Range].[gross incom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caption="Sum of Total"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Average of Unit price]" caption="Average of Unit price"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Invoice ID]" caption="Count of Invoice ID" measure="1" displayFolder="" measureGroup="Range" count="0" oneField="1" hidden="1">
      <fieldsUsage count="1">
        <fieldUsage x="4"/>
      </fieldsUsage>
      <extLst>
        <ext xmlns:x15="http://schemas.microsoft.com/office/spreadsheetml/2010/11/main" uri="{B97F6D7D-B522-45F9-BDA1-12C45D357490}">
          <x15:cacheHierarchy aggregatedColumn="0"/>
        </ext>
      </extLst>
    </cacheHierarchy>
    <cacheHierarchy uniqueName="[Measures].[Max of Total]" caption="Max of Total"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 refreshedDate="45524.59544837963" backgroundQuery="1" createdVersion="8" refreshedVersion="8" minRefreshableVersion="3" recordCount="0" supportSubquery="1" supportAdvancedDrill="1" xr:uid="{D2EB207E-E863-4EF8-B172-AC69C8FBD369}">
  <cacheSource type="external" connectionId="1"/>
  <cacheFields count="7">
    <cacheField name="[Range].[Branch].[Branch]" caption="Branch" numFmtId="0" hierarchy="1" level="1">
      <sharedItems count="3">
        <s v="A"/>
        <s v="B"/>
        <s v="C"/>
      </sharedItems>
    </cacheField>
    <cacheField name="[Measures].[Sum of Total]" caption="Sum of Total" numFmtId="0" hierarchy="19" level="32767"/>
    <cacheField name="[Measures].[Average of Rating]" caption="Average of Rating" numFmtId="0" hierarchy="21" level="32767"/>
    <cacheField name="[Measures].[Average of Unit price]" caption="Average of Unit price" numFmtId="0" hierarchy="23" level="32767"/>
    <cacheField name="[Measures].[Count of Invoice ID]" caption="Count of Invoice ID" numFmtId="0" hierarchy="24" level="32767"/>
    <cacheField name="[Measures].[Max of Total]" caption="Max of Total" numFmtId="0" hierarchy="25" level="32767"/>
    <cacheField name="[Range].[Customer type].[Customer type]" caption="Customer type" numFmtId="0" hierarchy="3" level="1">
      <sharedItems containsSemiMixedTypes="0" containsNonDate="0" containsString="0"/>
    </cacheField>
  </cacheFields>
  <cacheHierarchies count="26">
    <cacheHierarchy uniqueName="[Range].[Invoice ID]" caption="Invoice ID" attribute="1" defaultMemberUniqueName="[Range].[Invoice ID].[All]" allUniqueName="[Range].[Invoice ID].[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Customer type]" caption="Customer type" attribute="1" defaultMemberUniqueName="[Range].[Customer type].[All]" allUniqueName="[Range].[Customer type].[All]" dimensionUniqueName="[Range]" displayFolder="" count="2" memberValueDatatype="130" unbalanced="0">
      <fieldsUsage count="2">
        <fieldUsage x="-1"/>
        <fieldUsage x="6"/>
      </fieldsUsage>
    </cacheHierarchy>
    <cacheHierarchy uniqueName="[Range].[Gender]" caption="Gender" attribute="1" defaultMemberUniqueName="[Range].[Gender].[All]" allUniqueName="[Range].[Gender].[All]" dimensionUniqueName="[Range]" displayFolder="" count="0" memberValueDatatype="130" unbalanced="0"/>
    <cacheHierarchy uniqueName="[Range].[Product line]" caption="Product line" attribute="1" defaultMemberUniqueName="[Range].[Product line].[All]" allUniqueName="[Range].[Product lin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Tax 5%]" caption="Tax 5%" attribute="1" defaultMemberUniqueName="[Range].[Tax 5%].[All]" allUniqueName="[Range].[Tax 5%].[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20" unbalanced="0"/>
    <cacheHierarchy uniqueName="[Range].[Time]" caption="Time" attribute="1" defaultMemberUniqueName="[Range].[Time].[All]" allUniqueName="[Range].[Time].[All]" dimensionUniqueName="[Range]" displayFolder="" count="0" memberValueDatatype="5" unbalanced="0"/>
    <cacheHierarchy uniqueName="[Range].[Payment]" caption="Payment" attribute="1" defaultMemberUniqueName="[Range].[Payment].[All]" allUniqueName="[Range].[Payment].[All]" dimensionUniqueName="[Range]" displayFolder="" count="0" memberValueDatatype="130" unbalanced="0"/>
    <cacheHierarchy uniqueName="[Range].[cogs]" caption="cogs" attribute="1" defaultMemberUniqueName="[Range].[cogs].[All]" allUniqueName="[Range].[cogs].[All]" dimensionUniqueName="[Range]" displayFolder="" count="0" memberValueDatatype="5" unbalanced="0"/>
    <cacheHierarchy uniqueName="[Range].[gross margin percentage]" caption="gross margin percentage" attribute="1" defaultMemberUniqueName="[Range].[gross margin percentage].[All]" allUniqueName="[Range].[gross margin percentage].[All]" dimensionUniqueName="[Range]" displayFolder="" count="0" memberValueDatatype="5" unbalanced="0"/>
    <cacheHierarchy uniqueName="[Range].[gross income]" caption="gross income" attribute="1" defaultMemberUniqueName="[Range].[gross income].[All]" allUniqueName="[Range].[gross incom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caption="Sum of Total"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Average of Unit price]" caption="Average of Unit price"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Invoice ID]" caption="Count of Invoice ID" measure="1" displayFolder="" measureGroup="Range" count="0" oneField="1" hidden="1">
      <fieldsUsage count="1">
        <fieldUsage x="4"/>
      </fieldsUsage>
      <extLst>
        <ext xmlns:x15="http://schemas.microsoft.com/office/spreadsheetml/2010/11/main" uri="{B97F6D7D-B522-45F9-BDA1-12C45D357490}">
          <x15:cacheHierarchy aggregatedColumn="0"/>
        </ext>
      </extLst>
    </cacheHierarchy>
    <cacheHierarchy uniqueName="[Measures].[Max of Total]" caption="Max of Total"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 refreshedDate="45524.593565277777" backgroundQuery="1" createdVersion="3" refreshedVersion="8" minRefreshableVersion="3" recordCount="0" supportSubquery="1" supportAdvancedDrill="1" xr:uid="{9D13D8B5-6E0C-421D-9817-825E3C29508E}">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Invoice ID]" caption="Invoice ID" attribute="1" defaultMemberUniqueName="[Range].[Invoice ID].[All]" allUniqueName="[Range].[Invoice ID].[All]" dimensionUniqueName="[Range]" displayFolder="" count="0" memberValueDatatype="130" unbalanced="0"/>
    <cacheHierarchy uniqueName="[Range].[Branch]" caption="Branch" attribute="1" defaultMemberUniqueName="[Range].[Branch].[All]" allUniqueName="[Range].[Branch].[All]" dimensionUniqueName="[Range]" displayFolder="" count="2" memberValueDatatype="130" unbalanced="0"/>
    <cacheHierarchy uniqueName="[Range].[City]" caption="City" attribute="1" defaultMemberUniqueName="[Range].[City].[All]" allUniqueName="[Range].[City].[All]" dimensionUniqueName="[Range]" displayFolder="" count="0" memberValueDatatype="130" unbalanced="0"/>
    <cacheHierarchy uniqueName="[Range].[Customer type]" caption="Customer type" attribute="1" defaultMemberUniqueName="[Range].[Customer type].[All]" allUniqueName="[Range].[Customer type].[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Product line]" caption="Product line" attribute="1" defaultMemberUniqueName="[Range].[Product line].[All]" allUniqueName="[Range].[Product line].[All]" dimensionUniqueName="[Range]" displayFolder="" count="2"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Tax 5%]" caption="Tax 5%" attribute="1" defaultMemberUniqueName="[Range].[Tax 5%].[All]" allUniqueName="[Range].[Tax 5%].[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defaultMemberUniqueName="[Range].[Date].[All]" allUniqueName="[Range].[Date].[All]" dimensionUniqueName="[Range]" displayFolder="" count="0" memberValueDatatype="20" unbalanced="0"/>
    <cacheHierarchy uniqueName="[Range].[Time]" caption="Time" attribute="1" defaultMemberUniqueName="[Range].[Time].[All]" allUniqueName="[Range].[Time].[All]" dimensionUniqueName="[Range]" displayFolder="" count="0" memberValueDatatype="5" unbalanced="0"/>
    <cacheHierarchy uniqueName="[Range].[Payment]" caption="Payment" attribute="1" defaultMemberUniqueName="[Range].[Payment].[All]" allUniqueName="[Range].[Payment].[All]" dimensionUniqueName="[Range]" displayFolder="" count="2" memberValueDatatype="130" unbalanced="0"/>
    <cacheHierarchy uniqueName="[Range].[cogs]" caption="cogs" attribute="1" defaultMemberUniqueName="[Range].[cogs].[All]" allUniqueName="[Range].[cogs].[All]" dimensionUniqueName="[Range]" displayFolder="" count="0" memberValueDatatype="5" unbalanced="0"/>
    <cacheHierarchy uniqueName="[Range].[gross margin percentage]" caption="gross margin percentage" attribute="1" defaultMemberUniqueName="[Range].[gross margin percentage].[All]" allUniqueName="[Range].[gross margin percentage].[All]" dimensionUniqueName="[Range]" displayFolder="" count="0" memberValueDatatype="5" unbalanced="0"/>
    <cacheHierarchy uniqueName="[Range].[gross income]" caption="gross income" attribute="1" defaultMemberUniqueName="[Range].[gross income].[All]" allUniqueName="[Range].[gross incom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caption="Sum of Total" measure="1" displayFolder="" measureGroup="Range" count="0" hidden="1">
      <extLst>
        <ext xmlns:x15="http://schemas.microsoft.com/office/spreadsheetml/2010/11/main" uri="{B97F6D7D-B522-45F9-BDA1-12C45D357490}">
          <x15:cacheHierarchy aggregatedColumn="9"/>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Sum of Unit price]" caption="Sum of Unit price" measure="1" displayFolder="" measureGroup="Range" count="0" hidden="1">
      <extLst>
        <ext xmlns:x15="http://schemas.microsoft.com/office/spreadsheetml/2010/11/main" uri="{B97F6D7D-B522-45F9-BDA1-12C45D357490}">
          <x15:cacheHierarchy aggregatedColumn="6"/>
        </ext>
      </extLst>
    </cacheHierarchy>
    <cacheHierarchy uniqueName="[Measures].[Average of Unit price]" caption="Average of Unit price" measure="1" displayFolder="" measureGroup="Range" count="0" hidden="1">
      <extLst>
        <ext xmlns:x15="http://schemas.microsoft.com/office/spreadsheetml/2010/11/main" uri="{B97F6D7D-B522-45F9-BDA1-12C45D357490}">
          <x15:cacheHierarchy aggregatedColumn="6"/>
        </ext>
      </extLst>
    </cacheHierarchy>
    <cacheHierarchy uniqueName="[Measures].[Count of Invoice ID]" caption="Count of Invoice ID" measure="1" displayFolder="" measureGroup="Range" count="0" hidden="1">
      <extLst>
        <ext xmlns:x15="http://schemas.microsoft.com/office/spreadsheetml/2010/11/main" uri="{B97F6D7D-B522-45F9-BDA1-12C45D357490}">
          <x15:cacheHierarchy aggregatedColumn="0"/>
        </ext>
      </extLst>
    </cacheHierarchy>
    <cacheHierarchy uniqueName="[Measures].[Max of Total]" caption="Max of Total" measure="1" displayFolder="" measureGroup="Rang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25569552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s v="Member"/>
    <x v="0"/>
    <s v="Health and beauty"/>
    <n v="74.69"/>
    <n v="7"/>
    <n v="26.141500000000001"/>
    <n v="548.97149999999999"/>
    <x v="0"/>
    <n v="0.54722222222222228"/>
    <x v="0"/>
    <x v="0"/>
    <n v="4.7619047620000003"/>
    <n v="26.141500000000001"/>
    <n v="9.1"/>
    <n v="1"/>
  </r>
  <r>
    <s v="226-31-3081"/>
    <x v="1"/>
    <s v="Naypyitaw"/>
    <s v="Normal"/>
    <x v="0"/>
    <s v="Electronic accessories"/>
    <n v="15.28"/>
    <n v="5"/>
    <n v="3.82"/>
    <n v="80.22"/>
    <x v="1"/>
    <n v="0.43680555555555556"/>
    <x v="1"/>
    <x v="1"/>
    <n v="4.7619047620000003"/>
    <n v="3.82"/>
    <n v="9.6"/>
    <n v="3"/>
  </r>
  <r>
    <s v="631-41-3108"/>
    <x v="0"/>
    <s v="Yangon"/>
    <s v="Normal"/>
    <x v="1"/>
    <s v="Home and lifestyle"/>
    <n v="46.33"/>
    <n v="7"/>
    <n v="16.215499999999999"/>
    <n v="340.52550000000002"/>
    <x v="2"/>
    <n v="0.55763888888888891"/>
    <x v="2"/>
    <x v="2"/>
    <n v="4.7619047620000003"/>
    <n v="16.215499999999999"/>
    <n v="7.4"/>
    <n v="3"/>
  </r>
  <r>
    <s v="123-19-1176"/>
    <x v="0"/>
    <s v="Yangon"/>
    <s v="Member"/>
    <x v="1"/>
    <s v="Health and beauty"/>
    <n v="58.22"/>
    <n v="8"/>
    <n v="23.288"/>
    <n v="489.048"/>
    <x v="3"/>
    <n v="0.85624999999999996"/>
    <x v="0"/>
    <x v="3"/>
    <n v="4.7619047620000003"/>
    <n v="23.288"/>
    <n v="8.4"/>
    <n v="1"/>
  </r>
  <r>
    <s v="373-73-7910"/>
    <x v="0"/>
    <s v="Yangon"/>
    <s v="Normal"/>
    <x v="1"/>
    <s v="Sports and travel"/>
    <n v="86.31"/>
    <n v="7"/>
    <n v="30.208500000000001"/>
    <n v="634.37850000000003"/>
    <x v="4"/>
    <n v="0.44236111111111109"/>
    <x v="0"/>
    <x v="4"/>
    <n v="4.7619047620000003"/>
    <n v="30.208500000000001"/>
    <n v="5.3"/>
    <n v="2"/>
  </r>
  <r>
    <s v="699-14-3026"/>
    <x v="1"/>
    <s v="Naypyitaw"/>
    <s v="Normal"/>
    <x v="1"/>
    <s v="Electronic accessories"/>
    <n v="85.39"/>
    <n v="7"/>
    <n v="29.886500000000002"/>
    <n v="627.61649999999997"/>
    <x v="5"/>
    <n v="0.77083333333333337"/>
    <x v="0"/>
    <x v="5"/>
    <n v="4.7619047620000003"/>
    <n v="29.886500000000002"/>
    <n v="4.0999999999999996"/>
    <n v="3"/>
  </r>
  <r>
    <s v="355-53-5943"/>
    <x v="0"/>
    <s v="Yangon"/>
    <s v="Member"/>
    <x v="0"/>
    <s v="Electronic accessories"/>
    <n v="68.84"/>
    <n v="6"/>
    <n v="20.652000000000001"/>
    <n v="433.69200000000001"/>
    <x v="6"/>
    <n v="0.60833333333333328"/>
    <x v="0"/>
    <x v="6"/>
    <n v="4.7619047620000003"/>
    <n v="20.652000000000001"/>
    <n v="5.8"/>
    <n v="2"/>
  </r>
  <r>
    <s v="315-22-5665"/>
    <x v="1"/>
    <s v="Naypyitaw"/>
    <s v="Normal"/>
    <x v="0"/>
    <s v="Home and lifestyle"/>
    <n v="73.56"/>
    <n v="10"/>
    <n v="36.78"/>
    <n v="772.38"/>
    <x v="7"/>
    <n v="0.48472222222222222"/>
    <x v="0"/>
    <x v="7"/>
    <n v="4.7619047620000003"/>
    <n v="36.78"/>
    <n v="8"/>
    <n v="2"/>
  </r>
  <r>
    <s v="665-32-9167"/>
    <x v="0"/>
    <s v="Yangon"/>
    <s v="Member"/>
    <x v="0"/>
    <s v="Health and beauty"/>
    <n v="36.26"/>
    <n v="2"/>
    <n v="3.6259999999999999"/>
    <n v="76.146000000000001"/>
    <x v="8"/>
    <n v="0.71875"/>
    <x v="2"/>
    <x v="8"/>
    <n v="4.7619047620000003"/>
    <n v="3.6259999999999999"/>
    <n v="7.2"/>
    <n v="1"/>
  </r>
  <r>
    <s v="692-92-5582"/>
    <x v="2"/>
    <s v="Mandalay"/>
    <s v="Member"/>
    <x v="0"/>
    <s v="Food and beverages"/>
    <n v="54.84"/>
    <n v="3"/>
    <n v="8.2260000000000009"/>
    <n v="172.74600000000001"/>
    <x v="9"/>
    <n v="0.56041666666666667"/>
    <x v="2"/>
    <x v="9"/>
    <n v="4.7619047620000003"/>
    <n v="8.2260000000000009"/>
    <n v="5.9"/>
    <n v="2"/>
  </r>
  <r>
    <s v="351-62-0822"/>
    <x v="2"/>
    <s v="Mandalay"/>
    <s v="Member"/>
    <x v="0"/>
    <s v="Fashion accessories"/>
    <n v="14.48"/>
    <n v="4"/>
    <n v="2.8959999999999999"/>
    <n v="60.816000000000003"/>
    <x v="10"/>
    <n v="0.75486111111111109"/>
    <x v="0"/>
    <x v="10"/>
    <n v="4.7619047620000003"/>
    <n v="2.8959999999999999"/>
    <n v="4.5"/>
    <n v="2"/>
  </r>
  <r>
    <s v="529-56-3974"/>
    <x v="2"/>
    <s v="Mandalay"/>
    <s v="Member"/>
    <x v="1"/>
    <s v="Electronic accessories"/>
    <n v="25.51"/>
    <n v="4"/>
    <n v="5.1020000000000003"/>
    <n v="107.142"/>
    <x v="11"/>
    <n v="0.7104166666666667"/>
    <x v="1"/>
    <x v="11"/>
    <n v="4.7619047620000003"/>
    <n v="5.1020000000000003"/>
    <n v="6.8"/>
    <n v="3"/>
  </r>
  <r>
    <s v="365-64-0515"/>
    <x v="0"/>
    <s v="Yangon"/>
    <s v="Normal"/>
    <x v="0"/>
    <s v="Electronic accessories"/>
    <n v="46.95"/>
    <n v="5"/>
    <n v="11.737500000000001"/>
    <n v="246.48750000000001"/>
    <x v="12"/>
    <n v="0.43402777777777779"/>
    <x v="0"/>
    <x v="12"/>
    <n v="4.7619047620000003"/>
    <n v="11.737500000000001"/>
    <n v="7.1"/>
    <n v="2"/>
  </r>
  <r>
    <s v="252-56-2699"/>
    <x v="0"/>
    <s v="Yangon"/>
    <s v="Normal"/>
    <x v="1"/>
    <s v="Food and beverages"/>
    <n v="43.19"/>
    <n v="10"/>
    <n v="21.594999999999999"/>
    <n v="453.495"/>
    <x v="13"/>
    <n v="0.7"/>
    <x v="0"/>
    <x v="13"/>
    <n v="4.7619047620000003"/>
    <n v="21.594999999999999"/>
    <n v="8.1999999999999993"/>
    <n v="2"/>
  </r>
  <r>
    <s v="829-34-3910"/>
    <x v="0"/>
    <s v="Yangon"/>
    <s v="Normal"/>
    <x v="0"/>
    <s v="Health and beauty"/>
    <n v="71.38"/>
    <n v="10"/>
    <n v="35.69"/>
    <n v="749.49"/>
    <x v="14"/>
    <n v="0.80625000000000002"/>
    <x v="1"/>
    <x v="14"/>
    <n v="4.7619047620000003"/>
    <n v="35.69"/>
    <n v="5.7"/>
    <n v="3"/>
  </r>
  <r>
    <s v="299-46-1805"/>
    <x v="2"/>
    <s v="Mandalay"/>
    <s v="Member"/>
    <x v="0"/>
    <s v="Sports and travel"/>
    <n v="93.72"/>
    <n v="6"/>
    <n v="28.116"/>
    <n v="590.43600000000004"/>
    <x v="15"/>
    <n v="0.67986111111111114"/>
    <x v="1"/>
    <x v="15"/>
    <n v="4.7619047620000003"/>
    <n v="28.116"/>
    <n v="4.5"/>
    <n v="1"/>
  </r>
  <r>
    <s v="656-95-9349"/>
    <x v="0"/>
    <s v="Yangon"/>
    <s v="Member"/>
    <x v="0"/>
    <s v="Health and beauty"/>
    <n v="68.930000000000007"/>
    <n v="7"/>
    <n v="24.125499999999999"/>
    <n v="506.63549999999998"/>
    <x v="16"/>
    <n v="0.46041666666666664"/>
    <x v="2"/>
    <x v="16"/>
    <n v="4.7619047620000003"/>
    <n v="24.125499999999999"/>
    <n v="4.5999999999999996"/>
    <n v="3"/>
  </r>
  <r>
    <s v="765-26-6951"/>
    <x v="0"/>
    <s v="Yangon"/>
    <s v="Normal"/>
    <x v="1"/>
    <s v="Sports and travel"/>
    <n v="72.61"/>
    <n v="6"/>
    <n v="21.783000000000001"/>
    <n v="457.44299999999998"/>
    <x v="17"/>
    <n v="0.44374999999999998"/>
    <x v="2"/>
    <x v="17"/>
    <n v="4.7619047620000003"/>
    <n v="21.783000000000001"/>
    <n v="6.9"/>
    <n v="1"/>
  </r>
  <r>
    <s v="329-62-1586"/>
    <x v="0"/>
    <s v="Yangon"/>
    <s v="Normal"/>
    <x v="1"/>
    <s v="Food and beverages"/>
    <n v="54.67"/>
    <n v="3"/>
    <n v="8.2004999999999999"/>
    <n v="172.2105"/>
    <x v="18"/>
    <n v="0.75"/>
    <x v="2"/>
    <x v="18"/>
    <n v="4.7619047620000003"/>
    <n v="8.2004999999999999"/>
    <n v="8.6"/>
    <n v="1"/>
  </r>
  <r>
    <s v="319-50-3348"/>
    <x v="2"/>
    <s v="Mandalay"/>
    <s v="Normal"/>
    <x v="0"/>
    <s v="Home and lifestyle"/>
    <n v="40.299999999999997"/>
    <n v="2"/>
    <n v="4.03"/>
    <n v="84.63"/>
    <x v="16"/>
    <n v="0.64583333333333337"/>
    <x v="0"/>
    <x v="19"/>
    <n v="4.7619047620000003"/>
    <n v="4.03"/>
    <n v="4.4000000000000004"/>
    <n v="3"/>
  </r>
  <r>
    <s v="300-71-4605"/>
    <x v="1"/>
    <s v="Naypyitaw"/>
    <s v="Member"/>
    <x v="1"/>
    <s v="Electronic accessories"/>
    <n v="86.04"/>
    <n v="5"/>
    <n v="21.51"/>
    <n v="451.71"/>
    <x v="6"/>
    <n v="0.47499999999999998"/>
    <x v="0"/>
    <x v="20"/>
    <n v="4.7619047620000003"/>
    <n v="21.51"/>
    <n v="4.8"/>
    <n v="2"/>
  </r>
  <r>
    <s v="371-85-5789"/>
    <x v="2"/>
    <s v="Mandalay"/>
    <s v="Normal"/>
    <x v="1"/>
    <s v="Health and beauty"/>
    <n v="87.98"/>
    <n v="3"/>
    <n v="13.196999999999999"/>
    <n v="277.137"/>
    <x v="19"/>
    <n v="0.44444444444444442"/>
    <x v="0"/>
    <x v="21"/>
    <n v="4.7619047620000003"/>
    <n v="13.196999999999999"/>
    <n v="5.0999999999999996"/>
    <n v="3"/>
  </r>
  <r>
    <s v="273-16-6619"/>
    <x v="2"/>
    <s v="Mandalay"/>
    <s v="Normal"/>
    <x v="1"/>
    <s v="Home and lifestyle"/>
    <n v="33.200000000000003"/>
    <n v="2"/>
    <n v="3.32"/>
    <n v="69.72"/>
    <x v="20"/>
    <n v="0.51388888888888884"/>
    <x v="2"/>
    <x v="22"/>
    <n v="4.7619047620000003"/>
    <n v="3.32"/>
    <n v="4.4000000000000004"/>
    <n v="3"/>
  </r>
  <r>
    <s v="636-48-8204"/>
    <x v="0"/>
    <s v="Yangon"/>
    <s v="Normal"/>
    <x v="1"/>
    <s v="Electronic accessories"/>
    <n v="34.56"/>
    <n v="5"/>
    <n v="8.64"/>
    <n v="181.44"/>
    <x v="21"/>
    <n v="0.46875"/>
    <x v="0"/>
    <x v="23"/>
    <n v="4.7619047620000003"/>
    <n v="8.64"/>
    <n v="9.9"/>
    <n v="2"/>
  </r>
  <r>
    <s v="549-59-1358"/>
    <x v="0"/>
    <s v="Yangon"/>
    <s v="Member"/>
    <x v="1"/>
    <s v="Sports and travel"/>
    <n v="88.63"/>
    <n v="3"/>
    <n v="13.294499999999999"/>
    <n v="279.18450000000001"/>
    <x v="22"/>
    <n v="0.73333333333333328"/>
    <x v="0"/>
    <x v="24"/>
    <n v="4.7619047620000003"/>
    <n v="13.294499999999999"/>
    <n v="6"/>
    <n v="3"/>
  </r>
  <r>
    <s v="227-03-5010"/>
    <x v="0"/>
    <s v="Yangon"/>
    <s v="Member"/>
    <x v="0"/>
    <s v="Home and lifestyle"/>
    <n v="52.59"/>
    <n v="8"/>
    <n v="21.036000000000001"/>
    <n v="441.75599999999997"/>
    <x v="23"/>
    <n v="0.80555555555555558"/>
    <x v="2"/>
    <x v="25"/>
    <n v="4.7619047620000003"/>
    <n v="21.036000000000001"/>
    <n v="8.5"/>
    <n v="3"/>
  </r>
  <r>
    <s v="649-29-6775"/>
    <x v="2"/>
    <s v="Mandalay"/>
    <s v="Normal"/>
    <x v="1"/>
    <s v="Fashion accessories"/>
    <n v="33.520000000000003"/>
    <n v="1"/>
    <n v="1.6759999999999999"/>
    <n v="35.195999999999998"/>
    <x v="4"/>
    <n v="0.64652777777777781"/>
    <x v="1"/>
    <x v="26"/>
    <n v="4.7619047620000003"/>
    <n v="1.6759999999999999"/>
    <n v="6.7"/>
    <n v="2"/>
  </r>
  <r>
    <s v="189-17-4241"/>
    <x v="0"/>
    <s v="Yangon"/>
    <s v="Normal"/>
    <x v="0"/>
    <s v="Fashion accessories"/>
    <n v="87.67"/>
    <n v="2"/>
    <n v="8.7669999999999995"/>
    <n v="184.107"/>
    <x v="24"/>
    <n v="0.51180555555555551"/>
    <x v="2"/>
    <x v="27"/>
    <n v="4.7619047620000003"/>
    <n v="8.7669999999999995"/>
    <n v="7.7"/>
    <n v="3"/>
  </r>
  <r>
    <s v="145-94-9061"/>
    <x v="2"/>
    <s v="Mandalay"/>
    <s v="Normal"/>
    <x v="0"/>
    <s v="Food and beverages"/>
    <n v="88.36"/>
    <n v="5"/>
    <n v="22.09"/>
    <n v="463.89"/>
    <x v="25"/>
    <n v="0.82499999999999996"/>
    <x v="1"/>
    <x v="28"/>
    <n v="4.7619047620000003"/>
    <n v="22.09"/>
    <n v="9.6"/>
    <n v="1"/>
  </r>
  <r>
    <s v="848-62-7243"/>
    <x v="0"/>
    <s v="Yangon"/>
    <s v="Normal"/>
    <x v="1"/>
    <s v="Health and beauty"/>
    <n v="24.89"/>
    <n v="9"/>
    <n v="11.2005"/>
    <n v="235.2105"/>
    <x v="20"/>
    <n v="0.65"/>
    <x v="1"/>
    <x v="29"/>
    <n v="4.7619047620000003"/>
    <n v="11.2005"/>
    <n v="7.4"/>
    <n v="3"/>
  </r>
  <r>
    <s v="871-79-8483"/>
    <x v="2"/>
    <s v="Mandalay"/>
    <s v="Normal"/>
    <x v="1"/>
    <s v="Fashion accessories"/>
    <n v="94.13"/>
    <n v="5"/>
    <n v="23.532499999999999"/>
    <n v="494.1825"/>
    <x v="6"/>
    <n v="0.81874999999999998"/>
    <x v="2"/>
    <x v="30"/>
    <n v="4.7619047620000003"/>
    <n v="23.532499999999999"/>
    <n v="4.8"/>
    <n v="2"/>
  </r>
  <r>
    <s v="149-71-6266"/>
    <x v="2"/>
    <s v="Mandalay"/>
    <s v="Member"/>
    <x v="1"/>
    <s v="Sports and travel"/>
    <n v="78.069999999999993"/>
    <n v="9"/>
    <n v="35.131500000000003"/>
    <n v="737.76149999999996"/>
    <x v="26"/>
    <n v="0.52986111111111112"/>
    <x v="1"/>
    <x v="31"/>
    <n v="4.7619047620000003"/>
    <n v="35.131500000000003"/>
    <n v="4.5"/>
    <n v="1"/>
  </r>
  <r>
    <s v="640-49-2076"/>
    <x v="2"/>
    <s v="Mandalay"/>
    <s v="Normal"/>
    <x v="1"/>
    <s v="Sports and travel"/>
    <n v="83.78"/>
    <n v="8"/>
    <n v="33.512"/>
    <n v="703.75199999999995"/>
    <x v="8"/>
    <n v="0.61736111111111114"/>
    <x v="1"/>
    <x v="32"/>
    <n v="4.7619047620000003"/>
    <n v="33.512"/>
    <n v="5.0999999999999996"/>
    <n v="1"/>
  </r>
  <r>
    <s v="595-11-5460"/>
    <x v="0"/>
    <s v="Yangon"/>
    <s v="Normal"/>
    <x v="1"/>
    <s v="Health and beauty"/>
    <n v="96.58"/>
    <n v="2"/>
    <n v="9.6579999999999995"/>
    <n v="202.81800000000001"/>
    <x v="20"/>
    <n v="0.42499999999999999"/>
    <x v="2"/>
    <x v="33"/>
    <n v="4.7619047620000003"/>
    <n v="9.6579999999999995"/>
    <n v="5.0999999999999996"/>
    <n v="3"/>
  </r>
  <r>
    <s v="183-56-6882"/>
    <x v="1"/>
    <s v="Naypyitaw"/>
    <s v="Member"/>
    <x v="0"/>
    <s v="Food and beverages"/>
    <n v="99.42"/>
    <n v="4"/>
    <n v="19.884"/>
    <n v="417.56400000000002"/>
    <x v="10"/>
    <n v="0.44583333333333336"/>
    <x v="0"/>
    <x v="34"/>
    <n v="4.7619047620000003"/>
    <n v="19.884"/>
    <n v="7.5"/>
    <n v="2"/>
  </r>
  <r>
    <s v="232-16-2483"/>
    <x v="1"/>
    <s v="Naypyitaw"/>
    <s v="Member"/>
    <x v="0"/>
    <s v="Sports and travel"/>
    <n v="68.12"/>
    <n v="1"/>
    <n v="3.4060000000000001"/>
    <n v="71.525999999999996"/>
    <x v="27"/>
    <n v="0.51944444444444449"/>
    <x v="0"/>
    <x v="35"/>
    <n v="4.7619047620000003"/>
    <n v="3.4060000000000001"/>
    <n v="6.8"/>
    <n v="1"/>
  </r>
  <r>
    <s v="129-29-8530"/>
    <x v="0"/>
    <s v="Yangon"/>
    <s v="Member"/>
    <x v="1"/>
    <s v="Sports and travel"/>
    <n v="62.62"/>
    <n v="5"/>
    <n v="15.654999999999999"/>
    <n v="328.755"/>
    <x v="24"/>
    <n v="0.80208333333333337"/>
    <x v="0"/>
    <x v="36"/>
    <n v="4.7619047620000003"/>
    <n v="15.654999999999999"/>
    <n v="7"/>
    <n v="3"/>
  </r>
  <r>
    <s v="272-65-1806"/>
    <x v="0"/>
    <s v="Yangon"/>
    <s v="Normal"/>
    <x v="0"/>
    <s v="Electronic accessories"/>
    <n v="60.88"/>
    <n v="9"/>
    <n v="27.396000000000001"/>
    <n v="575.31600000000003"/>
    <x v="15"/>
    <n v="0.72013888888888888"/>
    <x v="0"/>
    <x v="37"/>
    <n v="4.7619047620000003"/>
    <n v="27.396000000000001"/>
    <n v="4.7"/>
    <n v="1"/>
  </r>
  <r>
    <s v="333-73-7901"/>
    <x v="1"/>
    <s v="Naypyitaw"/>
    <s v="Normal"/>
    <x v="0"/>
    <s v="Health and beauty"/>
    <n v="54.92"/>
    <n v="8"/>
    <n v="21.968"/>
    <n v="461.32799999999997"/>
    <x v="28"/>
    <n v="0.55833333333333335"/>
    <x v="0"/>
    <x v="38"/>
    <n v="4.7619047620000003"/>
    <n v="21.968"/>
    <n v="7.6"/>
    <n v="3"/>
  </r>
  <r>
    <s v="777-82-7220"/>
    <x v="2"/>
    <s v="Mandalay"/>
    <s v="Member"/>
    <x v="1"/>
    <s v="Home and lifestyle"/>
    <n v="30.12"/>
    <n v="8"/>
    <n v="12.048"/>
    <n v="253.00800000000001"/>
    <x v="2"/>
    <n v="0.54236111111111107"/>
    <x v="1"/>
    <x v="39"/>
    <n v="4.7619047620000003"/>
    <n v="12.048"/>
    <n v="7.7"/>
    <n v="3"/>
  </r>
  <r>
    <s v="280-35-5823"/>
    <x v="2"/>
    <s v="Mandalay"/>
    <s v="Member"/>
    <x v="0"/>
    <s v="Home and lifestyle"/>
    <n v="86.72"/>
    <n v="1"/>
    <n v="4.3360000000000003"/>
    <n v="91.055999999999997"/>
    <x v="29"/>
    <n v="0.78125"/>
    <x v="0"/>
    <x v="40"/>
    <n v="4.7619047620000003"/>
    <n v="4.3360000000000003"/>
    <n v="7.9"/>
    <n v="1"/>
  </r>
  <r>
    <s v="554-53-8700"/>
    <x v="1"/>
    <s v="Naypyitaw"/>
    <s v="Member"/>
    <x v="1"/>
    <s v="Home and lifestyle"/>
    <n v="56.11"/>
    <n v="2"/>
    <n v="5.6109999999999998"/>
    <n v="117.831"/>
    <x v="30"/>
    <n v="0.42430555555555555"/>
    <x v="1"/>
    <x v="41"/>
    <n v="4.7619047620000003"/>
    <n v="5.6109999999999998"/>
    <n v="6.3"/>
    <n v="2"/>
  </r>
  <r>
    <s v="354-25-5821"/>
    <x v="2"/>
    <s v="Mandalay"/>
    <s v="Member"/>
    <x v="0"/>
    <s v="Sports and travel"/>
    <n v="69.12"/>
    <n v="6"/>
    <n v="20.736000000000001"/>
    <n v="435.45600000000002"/>
    <x v="4"/>
    <n v="0.54374999999999996"/>
    <x v="1"/>
    <x v="42"/>
    <n v="4.7619047620000003"/>
    <n v="20.736000000000001"/>
    <n v="5.6"/>
    <n v="2"/>
  </r>
  <r>
    <s v="228-96-1411"/>
    <x v="1"/>
    <s v="Naypyitaw"/>
    <s v="Member"/>
    <x v="0"/>
    <s v="Food and beverages"/>
    <n v="98.7"/>
    <n v="8"/>
    <n v="39.479999999999997"/>
    <n v="829.08"/>
    <x v="31"/>
    <n v="0.86041666666666672"/>
    <x v="1"/>
    <x v="43"/>
    <n v="4.7619047620000003"/>
    <n v="39.479999999999997"/>
    <n v="7.6"/>
    <n v="3"/>
  </r>
  <r>
    <s v="617-15-4209"/>
    <x v="1"/>
    <s v="Naypyitaw"/>
    <s v="Member"/>
    <x v="1"/>
    <s v="Health and beauty"/>
    <n v="15.37"/>
    <n v="2"/>
    <n v="1.5369999999999999"/>
    <n v="32.277000000000001"/>
    <x v="32"/>
    <n v="0.82430555555555551"/>
    <x v="1"/>
    <x v="44"/>
    <n v="4.7619047620000003"/>
    <n v="1.5369999999999999"/>
    <n v="7.2"/>
    <n v="3"/>
  </r>
  <r>
    <s v="132-32-9879"/>
    <x v="2"/>
    <s v="Mandalay"/>
    <s v="Member"/>
    <x v="0"/>
    <s v="Electronic accessories"/>
    <n v="93.96"/>
    <n v="4"/>
    <n v="18.792000000000002"/>
    <n v="394.63200000000001"/>
    <x v="11"/>
    <n v="0.75"/>
    <x v="1"/>
    <x v="45"/>
    <n v="4.7619047620000003"/>
    <n v="18.792000000000002"/>
    <n v="9.5"/>
    <n v="3"/>
  </r>
  <r>
    <s v="370-41-7321"/>
    <x v="2"/>
    <s v="Mandalay"/>
    <s v="Member"/>
    <x v="1"/>
    <s v="Health and beauty"/>
    <n v="56.69"/>
    <n v="9"/>
    <n v="25.5105"/>
    <n v="535.72050000000002"/>
    <x v="33"/>
    <n v="0.72499999999999998"/>
    <x v="2"/>
    <x v="46"/>
    <n v="4.7619047620000003"/>
    <n v="25.5105"/>
    <n v="8.4"/>
    <n v="2"/>
  </r>
  <r>
    <s v="727-46-3608"/>
    <x v="2"/>
    <s v="Mandalay"/>
    <s v="Member"/>
    <x v="0"/>
    <s v="Food and beverages"/>
    <n v="20.010000000000002"/>
    <n v="9"/>
    <n v="9.0045000000000002"/>
    <n v="189.09450000000001"/>
    <x v="10"/>
    <n v="0.65763888888888888"/>
    <x v="0"/>
    <x v="47"/>
    <n v="4.7619047620000003"/>
    <n v="9.0045000000000002"/>
    <n v="4.0999999999999996"/>
    <n v="2"/>
  </r>
  <r>
    <s v="669-54-1719"/>
    <x v="2"/>
    <s v="Mandalay"/>
    <s v="Member"/>
    <x v="1"/>
    <s v="Electronic accessories"/>
    <n v="18.93"/>
    <n v="6"/>
    <n v="5.6790000000000003"/>
    <n v="119.259"/>
    <x v="34"/>
    <n v="0.53125"/>
    <x v="2"/>
    <x v="48"/>
    <n v="4.7619047620000003"/>
    <n v="5.6790000000000003"/>
    <n v="8.1"/>
    <n v="2"/>
  </r>
  <r>
    <s v="574-22-5561"/>
    <x v="1"/>
    <s v="Naypyitaw"/>
    <s v="Member"/>
    <x v="0"/>
    <s v="Fashion accessories"/>
    <n v="82.63"/>
    <n v="10"/>
    <n v="41.314999999999998"/>
    <n v="867.61500000000001"/>
    <x v="35"/>
    <n v="0.71388888888888891"/>
    <x v="0"/>
    <x v="49"/>
    <n v="4.7619047620000003"/>
    <n v="41.314999999999998"/>
    <n v="7.9"/>
    <n v="3"/>
  </r>
  <r>
    <s v="326-78-5178"/>
    <x v="1"/>
    <s v="Naypyitaw"/>
    <s v="Member"/>
    <x v="1"/>
    <s v="Food and beverages"/>
    <n v="91.4"/>
    <n v="7"/>
    <n v="31.99"/>
    <n v="671.79"/>
    <x v="36"/>
    <n v="0.42986111111111114"/>
    <x v="1"/>
    <x v="50"/>
    <n v="4.7619047620000003"/>
    <n v="31.99"/>
    <n v="9.5"/>
    <n v="2"/>
  </r>
  <r>
    <s v="162-48-8011"/>
    <x v="0"/>
    <s v="Yangon"/>
    <s v="Member"/>
    <x v="0"/>
    <s v="Food and beverages"/>
    <n v="44.59"/>
    <n v="5"/>
    <n v="11.147500000000001"/>
    <n v="234.0975"/>
    <x v="34"/>
    <n v="0.63194444444444442"/>
    <x v="1"/>
    <x v="51"/>
    <n v="4.7619047620000003"/>
    <n v="11.147500000000001"/>
    <n v="8.5"/>
    <n v="2"/>
  </r>
  <r>
    <s v="616-24-2851"/>
    <x v="2"/>
    <s v="Mandalay"/>
    <s v="Member"/>
    <x v="0"/>
    <s v="Fashion accessories"/>
    <n v="17.87"/>
    <n v="4"/>
    <n v="3.5739999999999998"/>
    <n v="75.054000000000002"/>
    <x v="23"/>
    <n v="0.61250000000000004"/>
    <x v="0"/>
    <x v="52"/>
    <n v="4.7619047620000003"/>
    <n v="3.5739999999999998"/>
    <n v="6.5"/>
    <n v="3"/>
  </r>
  <r>
    <s v="778-71-5554"/>
    <x v="1"/>
    <s v="Naypyitaw"/>
    <s v="Member"/>
    <x v="1"/>
    <s v="Fashion accessories"/>
    <n v="15.43"/>
    <n v="1"/>
    <n v="0.77149999999999996"/>
    <n v="16.201499999999999"/>
    <x v="25"/>
    <n v="0.65694444444444444"/>
    <x v="2"/>
    <x v="53"/>
    <n v="4.7619047620000003"/>
    <n v="0.77149999999999996"/>
    <n v="6.1"/>
    <n v="1"/>
  </r>
  <r>
    <s v="242-55-6721"/>
    <x v="2"/>
    <s v="Mandalay"/>
    <s v="Normal"/>
    <x v="1"/>
    <s v="Home and lifestyle"/>
    <n v="16.16"/>
    <n v="2"/>
    <n v="1.6160000000000001"/>
    <n v="33.936"/>
    <x v="37"/>
    <n v="0.49236111111111114"/>
    <x v="0"/>
    <x v="54"/>
    <n v="4.7619047620000003"/>
    <n v="1.6160000000000001"/>
    <n v="6.5"/>
    <n v="3"/>
  </r>
  <r>
    <s v="399-46-5918"/>
    <x v="1"/>
    <s v="Naypyitaw"/>
    <s v="Normal"/>
    <x v="0"/>
    <s v="Electronic accessories"/>
    <n v="85.98"/>
    <n v="8"/>
    <n v="34.392000000000003"/>
    <n v="722.23199999999997"/>
    <x v="38"/>
    <n v="0.79236111111111107"/>
    <x v="1"/>
    <x v="55"/>
    <n v="4.7619047620000003"/>
    <n v="34.392000000000003"/>
    <n v="8.1999999999999993"/>
    <n v="2"/>
  </r>
  <r>
    <s v="106-35-6779"/>
    <x v="0"/>
    <s v="Yangon"/>
    <s v="Member"/>
    <x v="1"/>
    <s v="Home and lifestyle"/>
    <n v="44.34"/>
    <n v="2"/>
    <n v="4.4340000000000002"/>
    <n v="93.114000000000004"/>
    <x v="39"/>
    <n v="0.47638888888888886"/>
    <x v="1"/>
    <x v="56"/>
    <n v="4.7619047620000003"/>
    <n v="4.4340000000000002"/>
    <n v="5.8"/>
    <n v="3"/>
  </r>
  <r>
    <s v="635-40-6220"/>
    <x v="0"/>
    <s v="Yangon"/>
    <s v="Normal"/>
    <x v="1"/>
    <s v="Health and beauty"/>
    <n v="89.6"/>
    <n v="8"/>
    <n v="35.840000000000003"/>
    <n v="752.64"/>
    <x v="13"/>
    <n v="0.4777777777777778"/>
    <x v="0"/>
    <x v="57"/>
    <n v="4.7619047620000003"/>
    <n v="35.840000000000003"/>
    <n v="6.6"/>
    <n v="2"/>
  </r>
  <r>
    <s v="817-48-8732"/>
    <x v="0"/>
    <s v="Yangon"/>
    <s v="Member"/>
    <x v="0"/>
    <s v="Home and lifestyle"/>
    <n v="72.349999999999994"/>
    <n v="10"/>
    <n v="36.174999999999997"/>
    <n v="759.67499999999995"/>
    <x v="40"/>
    <n v="0.66319444444444442"/>
    <x v="1"/>
    <x v="58"/>
    <n v="4.7619047620000003"/>
    <n v="36.174999999999997"/>
    <n v="5.4"/>
    <n v="1"/>
  </r>
  <r>
    <s v="120-06-4233"/>
    <x v="1"/>
    <s v="Naypyitaw"/>
    <s v="Normal"/>
    <x v="1"/>
    <s v="Electronic accessories"/>
    <n v="30.61"/>
    <n v="6"/>
    <n v="9.1829999999999998"/>
    <n v="192.84299999999999"/>
    <x v="41"/>
    <n v="0.85833333333333328"/>
    <x v="1"/>
    <x v="59"/>
    <n v="4.7619047620000003"/>
    <n v="9.1829999999999998"/>
    <n v="9.3000000000000007"/>
    <n v="3"/>
  </r>
  <r>
    <s v="285-68-5083"/>
    <x v="1"/>
    <s v="Naypyitaw"/>
    <s v="Member"/>
    <x v="0"/>
    <s v="Sports and travel"/>
    <n v="24.74"/>
    <n v="3"/>
    <n v="3.7109999999999999"/>
    <n v="77.930999999999997"/>
    <x v="42"/>
    <n v="0.74097222222222225"/>
    <x v="2"/>
    <x v="60"/>
    <n v="4.7619047620000003"/>
    <n v="3.7109999999999999"/>
    <n v="10"/>
    <n v="2"/>
  </r>
  <r>
    <s v="803-83-5989"/>
    <x v="1"/>
    <s v="Naypyitaw"/>
    <s v="Normal"/>
    <x v="1"/>
    <s v="Home and lifestyle"/>
    <n v="55.73"/>
    <n v="6"/>
    <n v="16.719000000000001"/>
    <n v="351.09899999999999"/>
    <x v="7"/>
    <n v="0.4548611111111111"/>
    <x v="0"/>
    <x v="61"/>
    <n v="4.7619047620000003"/>
    <n v="16.719000000000001"/>
    <n v="7"/>
    <n v="2"/>
  </r>
  <r>
    <s v="347-34-2234"/>
    <x v="2"/>
    <s v="Mandalay"/>
    <s v="Member"/>
    <x v="0"/>
    <s v="Sports and travel"/>
    <n v="55.07"/>
    <n v="9"/>
    <n v="24.781500000000001"/>
    <n v="520.41150000000005"/>
    <x v="36"/>
    <n v="0.56944444444444442"/>
    <x v="0"/>
    <x v="62"/>
    <n v="4.7619047620000003"/>
    <n v="24.781500000000001"/>
    <n v="10"/>
    <n v="2"/>
  </r>
  <r>
    <s v="199-75-8169"/>
    <x v="0"/>
    <s v="Yangon"/>
    <s v="Member"/>
    <x v="1"/>
    <s v="Sports and travel"/>
    <n v="15.81"/>
    <n v="10"/>
    <n v="7.9050000000000002"/>
    <n v="166.005"/>
    <x v="43"/>
    <n v="0.51875000000000004"/>
    <x v="2"/>
    <x v="63"/>
    <n v="4.7619047620000003"/>
    <n v="7.9050000000000002"/>
    <n v="8.6"/>
    <n v="3"/>
  </r>
  <r>
    <s v="853-23-2453"/>
    <x v="2"/>
    <s v="Mandalay"/>
    <s v="Member"/>
    <x v="1"/>
    <s v="Health and beauty"/>
    <n v="75.739999999999995"/>
    <n v="4"/>
    <n v="15.148"/>
    <n v="318.108"/>
    <x v="44"/>
    <n v="0.60763888888888884"/>
    <x v="1"/>
    <x v="64"/>
    <n v="4.7619047620000003"/>
    <n v="15.148"/>
    <n v="7.6"/>
    <n v="2"/>
  </r>
  <r>
    <s v="877-22-3308"/>
    <x v="0"/>
    <s v="Yangon"/>
    <s v="Member"/>
    <x v="1"/>
    <s v="Health and beauty"/>
    <n v="15.87"/>
    <n v="10"/>
    <n v="7.9349999999999996"/>
    <n v="166.63499999999999"/>
    <x v="45"/>
    <n v="0.69444444444444442"/>
    <x v="1"/>
    <x v="65"/>
    <n v="4.7619047620000003"/>
    <n v="7.9349999999999996"/>
    <n v="5.8"/>
    <n v="3"/>
  </r>
  <r>
    <s v="838-78-4295"/>
    <x v="1"/>
    <s v="Naypyitaw"/>
    <s v="Normal"/>
    <x v="0"/>
    <s v="Health and beauty"/>
    <n v="33.47"/>
    <n v="2"/>
    <n v="3.347"/>
    <n v="70.287000000000006"/>
    <x v="34"/>
    <n v="0.65486111111111112"/>
    <x v="0"/>
    <x v="66"/>
    <n v="4.7619047620000003"/>
    <n v="3.347"/>
    <n v="6.7"/>
    <n v="2"/>
  </r>
  <r>
    <s v="109-28-2512"/>
    <x v="2"/>
    <s v="Mandalay"/>
    <s v="Member"/>
    <x v="0"/>
    <s v="Fashion accessories"/>
    <n v="97.61"/>
    <n v="6"/>
    <n v="29.283000000000001"/>
    <n v="614.94299999999998"/>
    <x v="27"/>
    <n v="0.62569444444444444"/>
    <x v="0"/>
    <x v="67"/>
    <n v="4.7619047620000003"/>
    <n v="29.283000000000001"/>
    <n v="9.9"/>
    <n v="1"/>
  </r>
  <r>
    <s v="232-11-3025"/>
    <x v="0"/>
    <s v="Yangon"/>
    <s v="Normal"/>
    <x v="1"/>
    <s v="Sports and travel"/>
    <n v="78.77"/>
    <n v="10"/>
    <n v="39.384999999999998"/>
    <n v="827.08500000000004"/>
    <x v="46"/>
    <n v="0.41944444444444445"/>
    <x v="1"/>
    <x v="68"/>
    <n v="4.7619047620000003"/>
    <n v="39.384999999999998"/>
    <n v="6.4"/>
    <n v="1"/>
  </r>
  <r>
    <s v="382-03-4532"/>
    <x v="0"/>
    <s v="Yangon"/>
    <s v="Member"/>
    <x v="0"/>
    <s v="Health and beauty"/>
    <n v="18.329999999999998"/>
    <n v="1"/>
    <n v="0.91649999999999998"/>
    <n v="19.246500000000001"/>
    <x v="30"/>
    <n v="0.78472222222222221"/>
    <x v="1"/>
    <x v="69"/>
    <n v="4.7619047620000003"/>
    <n v="0.91649999999999998"/>
    <n v="4.3"/>
    <n v="2"/>
  </r>
  <r>
    <s v="393-65-2792"/>
    <x v="1"/>
    <s v="Naypyitaw"/>
    <s v="Normal"/>
    <x v="1"/>
    <s v="Food and beverages"/>
    <n v="89.48"/>
    <n v="10"/>
    <n v="44.74"/>
    <n v="939.54"/>
    <x v="47"/>
    <n v="0.53194444444444444"/>
    <x v="2"/>
    <x v="70"/>
    <n v="4.7619047620000003"/>
    <n v="44.74"/>
    <n v="9.6"/>
    <n v="1"/>
  </r>
  <r>
    <s v="796-12-2025"/>
    <x v="1"/>
    <s v="Naypyitaw"/>
    <s v="Normal"/>
    <x v="1"/>
    <s v="Fashion accessories"/>
    <n v="62.12"/>
    <n v="10"/>
    <n v="31.06"/>
    <n v="652.26"/>
    <x v="48"/>
    <n v="0.67986111111111114"/>
    <x v="1"/>
    <x v="71"/>
    <n v="4.7619047620000003"/>
    <n v="31.06"/>
    <n v="5.9"/>
    <n v="2"/>
  </r>
  <r>
    <s v="510-95-6347"/>
    <x v="2"/>
    <s v="Mandalay"/>
    <s v="Member"/>
    <x v="0"/>
    <s v="Food and beverages"/>
    <n v="48.52"/>
    <n v="3"/>
    <n v="7.2779999999999996"/>
    <n v="152.83799999999999"/>
    <x v="19"/>
    <n v="0.76180555555555551"/>
    <x v="0"/>
    <x v="72"/>
    <n v="4.7619047620000003"/>
    <n v="7.2779999999999996"/>
    <n v="4"/>
    <n v="3"/>
  </r>
  <r>
    <s v="841-35-6630"/>
    <x v="1"/>
    <s v="Naypyitaw"/>
    <s v="Normal"/>
    <x v="0"/>
    <s v="Electronic accessories"/>
    <n v="75.91"/>
    <n v="6"/>
    <n v="22.773"/>
    <n v="478.233"/>
    <x v="11"/>
    <n v="0.76458333333333328"/>
    <x v="1"/>
    <x v="73"/>
    <n v="4.7619047620000003"/>
    <n v="22.773"/>
    <n v="8.6999999999999993"/>
    <n v="3"/>
  </r>
  <r>
    <s v="287-21-9091"/>
    <x v="0"/>
    <s v="Yangon"/>
    <s v="Normal"/>
    <x v="1"/>
    <s v="Home and lifestyle"/>
    <n v="74.67"/>
    <n v="9"/>
    <n v="33.601500000000001"/>
    <n v="705.63149999999996"/>
    <x v="49"/>
    <n v="0.4548611111111111"/>
    <x v="0"/>
    <x v="74"/>
    <n v="4.7619047620000003"/>
    <n v="33.601500000000001"/>
    <n v="9.4"/>
    <n v="1"/>
  </r>
  <r>
    <s v="732-94-0499"/>
    <x v="1"/>
    <s v="Naypyitaw"/>
    <s v="Normal"/>
    <x v="0"/>
    <s v="Electronic accessories"/>
    <n v="41.65"/>
    <n v="10"/>
    <n v="20.824999999999999"/>
    <n v="437.32499999999999"/>
    <x v="50"/>
    <n v="0.71111111111111114"/>
    <x v="2"/>
    <x v="75"/>
    <n v="4.7619047620000003"/>
    <n v="20.824999999999999"/>
    <n v="5.4"/>
    <n v="1"/>
  </r>
  <r>
    <s v="263-10-3913"/>
    <x v="1"/>
    <s v="Naypyitaw"/>
    <s v="Member"/>
    <x v="1"/>
    <s v="Fashion accessories"/>
    <n v="49.04"/>
    <n v="9"/>
    <n v="22.068000000000001"/>
    <n v="463.428"/>
    <x v="51"/>
    <n v="0.59722222222222221"/>
    <x v="2"/>
    <x v="76"/>
    <n v="4.7619047620000003"/>
    <n v="22.068000000000001"/>
    <n v="8.6"/>
    <n v="1"/>
  </r>
  <r>
    <s v="381-20-0914"/>
    <x v="0"/>
    <s v="Yangon"/>
    <s v="Member"/>
    <x v="0"/>
    <s v="Fashion accessories"/>
    <n v="20.010000000000002"/>
    <n v="9"/>
    <n v="9.0045000000000002"/>
    <n v="189.09450000000001"/>
    <x v="52"/>
    <n v="0.65833333333333333"/>
    <x v="2"/>
    <x v="47"/>
    <n v="4.7619047620000003"/>
    <n v="9.0045000000000002"/>
    <n v="5.7"/>
    <n v="1"/>
  </r>
  <r>
    <s v="829-49-1914"/>
    <x v="1"/>
    <s v="Naypyitaw"/>
    <s v="Member"/>
    <x v="0"/>
    <s v="Food and beverages"/>
    <n v="78.31"/>
    <n v="10"/>
    <n v="39.155000000000001"/>
    <n v="822.255"/>
    <x v="19"/>
    <n v="0.68333333333333335"/>
    <x v="0"/>
    <x v="77"/>
    <n v="4.7619047620000003"/>
    <n v="39.155000000000001"/>
    <n v="6.6"/>
    <n v="3"/>
  </r>
  <r>
    <s v="756-01-7507"/>
    <x v="1"/>
    <s v="Naypyitaw"/>
    <s v="Normal"/>
    <x v="0"/>
    <s v="Health and beauty"/>
    <n v="20.38"/>
    <n v="5"/>
    <n v="5.0949999999999998"/>
    <n v="106.995"/>
    <x v="49"/>
    <n v="0.78888888888888886"/>
    <x v="1"/>
    <x v="78"/>
    <n v="4.7619047620000003"/>
    <n v="5.0949999999999998"/>
    <n v="6"/>
    <n v="1"/>
  </r>
  <r>
    <s v="870-72-4431"/>
    <x v="1"/>
    <s v="Naypyitaw"/>
    <s v="Normal"/>
    <x v="0"/>
    <s v="Health and beauty"/>
    <n v="99.19"/>
    <n v="6"/>
    <n v="29.757000000000001"/>
    <n v="624.89700000000005"/>
    <x v="18"/>
    <n v="0.61250000000000004"/>
    <x v="2"/>
    <x v="79"/>
    <n v="4.7619047620000003"/>
    <n v="29.757000000000001"/>
    <n v="5.5"/>
    <n v="1"/>
  </r>
  <r>
    <s v="847-38-7188"/>
    <x v="2"/>
    <s v="Mandalay"/>
    <s v="Normal"/>
    <x v="0"/>
    <s v="Food and beverages"/>
    <n v="96.68"/>
    <n v="3"/>
    <n v="14.502000000000001"/>
    <n v="304.54199999999997"/>
    <x v="53"/>
    <n v="0.8305555555555556"/>
    <x v="0"/>
    <x v="80"/>
    <n v="4.7619047620000003"/>
    <n v="14.502000000000001"/>
    <n v="6.4"/>
    <n v="1"/>
  </r>
  <r>
    <s v="480-63-2856"/>
    <x v="1"/>
    <s v="Naypyitaw"/>
    <s v="Normal"/>
    <x v="1"/>
    <s v="Food and beverages"/>
    <n v="19.25"/>
    <n v="8"/>
    <n v="7.7"/>
    <n v="161.69999999999999"/>
    <x v="54"/>
    <n v="0.77569444444444446"/>
    <x v="0"/>
    <x v="81"/>
    <n v="4.7619047620000003"/>
    <n v="7.7"/>
    <n v="6.6"/>
    <n v="1"/>
  </r>
  <r>
    <s v="787-56-0757"/>
    <x v="1"/>
    <s v="Naypyitaw"/>
    <s v="Member"/>
    <x v="0"/>
    <s v="Food and beverages"/>
    <n v="80.36"/>
    <n v="4"/>
    <n v="16.071999999999999"/>
    <n v="337.512"/>
    <x v="55"/>
    <n v="0.78125"/>
    <x v="2"/>
    <x v="82"/>
    <n v="4.7619047620000003"/>
    <n v="16.071999999999999"/>
    <n v="8.3000000000000007"/>
    <n v="2"/>
  </r>
  <r>
    <s v="360-39-5055"/>
    <x v="1"/>
    <s v="Naypyitaw"/>
    <s v="Member"/>
    <x v="1"/>
    <s v="Sports and travel"/>
    <n v="48.91"/>
    <n v="5"/>
    <n v="12.227499999999999"/>
    <n v="256.77749999999997"/>
    <x v="11"/>
    <n v="0.4284722222222222"/>
    <x v="1"/>
    <x v="83"/>
    <n v="4.7619047620000003"/>
    <n v="12.227499999999999"/>
    <n v="6.6"/>
    <n v="3"/>
  </r>
  <r>
    <s v="730-50-9884"/>
    <x v="1"/>
    <s v="Naypyitaw"/>
    <s v="Normal"/>
    <x v="0"/>
    <s v="Sports and travel"/>
    <n v="83.06"/>
    <n v="7"/>
    <n v="29.071000000000002"/>
    <n v="610.49099999999999"/>
    <x v="19"/>
    <n v="0.60486111111111107"/>
    <x v="0"/>
    <x v="84"/>
    <n v="4.7619047620000003"/>
    <n v="29.071000000000002"/>
    <n v="4"/>
    <n v="3"/>
  </r>
  <r>
    <s v="362-58-8315"/>
    <x v="1"/>
    <s v="Naypyitaw"/>
    <s v="Normal"/>
    <x v="1"/>
    <s v="Fashion accessories"/>
    <n v="76.52"/>
    <n v="5"/>
    <n v="19.13"/>
    <n v="401.73"/>
    <x v="5"/>
    <n v="0.43263888888888891"/>
    <x v="1"/>
    <x v="85"/>
    <n v="4.7619047620000003"/>
    <n v="19.13"/>
    <n v="9.9"/>
    <n v="3"/>
  </r>
  <r>
    <s v="633-44-8566"/>
    <x v="0"/>
    <s v="Yangon"/>
    <s v="Member"/>
    <x v="1"/>
    <s v="Food and beverages"/>
    <n v="49.38"/>
    <n v="7"/>
    <n v="17.283000000000001"/>
    <n v="362.94299999999998"/>
    <x v="39"/>
    <n v="0.85763888888888884"/>
    <x v="2"/>
    <x v="86"/>
    <n v="4.7619047620000003"/>
    <n v="17.283000000000001"/>
    <n v="7.3"/>
    <n v="3"/>
  </r>
  <r>
    <s v="504-35-8843"/>
    <x v="0"/>
    <s v="Yangon"/>
    <s v="Normal"/>
    <x v="1"/>
    <s v="Sports and travel"/>
    <n v="42.47"/>
    <n v="1"/>
    <n v="2.1234999999999999"/>
    <n v="44.593499999999999"/>
    <x v="56"/>
    <n v="0.70625000000000004"/>
    <x v="1"/>
    <x v="87"/>
    <n v="4.7619047620000003"/>
    <n v="2.1234999999999999"/>
    <n v="5.7"/>
    <n v="1"/>
  </r>
  <r>
    <s v="318-68-5053"/>
    <x v="2"/>
    <s v="Mandalay"/>
    <s v="Normal"/>
    <x v="0"/>
    <s v="Health and beauty"/>
    <n v="76.989999999999995"/>
    <n v="6"/>
    <n v="23.097000000000001"/>
    <n v="485.03699999999998"/>
    <x v="33"/>
    <n v="0.74652777777777779"/>
    <x v="1"/>
    <x v="88"/>
    <n v="4.7619047620000003"/>
    <n v="23.097000000000001"/>
    <n v="6.1"/>
    <n v="2"/>
  </r>
  <r>
    <s v="565-80-5980"/>
    <x v="1"/>
    <s v="Naypyitaw"/>
    <s v="Member"/>
    <x v="0"/>
    <s v="Home and lifestyle"/>
    <n v="47.38"/>
    <n v="4"/>
    <n v="9.4760000000000009"/>
    <n v="198.99600000000001"/>
    <x v="54"/>
    <n v="0.43402777777777779"/>
    <x v="1"/>
    <x v="89"/>
    <n v="4.7619047620000003"/>
    <n v="9.4760000000000009"/>
    <n v="7.1"/>
    <n v="1"/>
  </r>
  <r>
    <s v="225-32-0908"/>
    <x v="1"/>
    <s v="Naypyitaw"/>
    <s v="Normal"/>
    <x v="0"/>
    <s v="Sports and travel"/>
    <n v="44.86"/>
    <n v="10"/>
    <n v="22.43"/>
    <n v="471.03"/>
    <x v="53"/>
    <n v="0.82916666666666672"/>
    <x v="0"/>
    <x v="90"/>
    <n v="4.7619047620000003"/>
    <n v="22.43"/>
    <n v="8.1999999999999993"/>
    <n v="1"/>
  </r>
  <r>
    <s v="873-51-0671"/>
    <x v="0"/>
    <s v="Yangon"/>
    <s v="Member"/>
    <x v="0"/>
    <s v="Sports and travel"/>
    <n v="21.98"/>
    <n v="7"/>
    <n v="7.6929999999999996"/>
    <n v="161.553"/>
    <x v="8"/>
    <n v="0.6958333333333333"/>
    <x v="0"/>
    <x v="91"/>
    <n v="4.7619047620000003"/>
    <n v="7.6929999999999996"/>
    <n v="5.0999999999999996"/>
    <n v="1"/>
  </r>
  <r>
    <s v="152-08-9985"/>
    <x v="2"/>
    <s v="Mandalay"/>
    <s v="Member"/>
    <x v="1"/>
    <s v="Health and beauty"/>
    <n v="64.36"/>
    <n v="9"/>
    <n v="28.962"/>
    <n v="608.202"/>
    <x v="41"/>
    <n v="0.50624999999999998"/>
    <x v="2"/>
    <x v="92"/>
    <n v="4.7619047620000003"/>
    <n v="28.962"/>
    <n v="8.6"/>
    <n v="3"/>
  </r>
  <r>
    <s v="512-91-0811"/>
    <x v="1"/>
    <s v="Naypyitaw"/>
    <s v="Normal"/>
    <x v="1"/>
    <s v="Health and beauty"/>
    <n v="89.75"/>
    <n v="1"/>
    <n v="4.4874999999999998"/>
    <n v="94.237499999999997"/>
    <x v="10"/>
    <n v="0.83680555555555558"/>
    <x v="2"/>
    <x v="93"/>
    <n v="4.7619047620000003"/>
    <n v="4.4874999999999998"/>
    <n v="6.6"/>
    <n v="2"/>
  </r>
  <r>
    <s v="594-34-4444"/>
    <x v="0"/>
    <s v="Yangon"/>
    <s v="Normal"/>
    <x v="1"/>
    <s v="Electronic accessories"/>
    <n v="97.16"/>
    <n v="1"/>
    <n v="4.8579999999999997"/>
    <n v="102.018"/>
    <x v="1"/>
    <n v="0.85972222222222228"/>
    <x v="0"/>
    <x v="94"/>
    <n v="4.7619047620000003"/>
    <n v="4.8579999999999997"/>
    <n v="7.2"/>
    <n v="3"/>
  </r>
  <r>
    <s v="766-85-7061"/>
    <x v="2"/>
    <s v="Mandalay"/>
    <s v="Normal"/>
    <x v="1"/>
    <s v="Health and beauty"/>
    <n v="87.87"/>
    <n v="10"/>
    <n v="43.935000000000002"/>
    <n v="922.63499999999999"/>
    <x v="14"/>
    <n v="0.43402777777777779"/>
    <x v="0"/>
    <x v="95"/>
    <n v="4.7619047620000003"/>
    <n v="43.935000000000002"/>
    <n v="5.0999999999999996"/>
    <n v="3"/>
  </r>
  <r>
    <s v="871-39-9221"/>
    <x v="1"/>
    <s v="Naypyitaw"/>
    <s v="Normal"/>
    <x v="0"/>
    <s v="Electronic accessories"/>
    <n v="12.45"/>
    <n v="6"/>
    <n v="3.7349999999999999"/>
    <n v="78.435000000000002"/>
    <x v="57"/>
    <n v="0.5493055555555556"/>
    <x v="1"/>
    <x v="96"/>
    <n v="4.7619047620000003"/>
    <n v="3.7349999999999999"/>
    <n v="4.0999999999999996"/>
    <n v="2"/>
  </r>
  <r>
    <s v="865-92-6136"/>
    <x v="0"/>
    <s v="Yangon"/>
    <s v="Normal"/>
    <x v="1"/>
    <s v="Food and beverages"/>
    <n v="52.75"/>
    <n v="3"/>
    <n v="7.9124999999999996"/>
    <n v="166.16249999999999"/>
    <x v="28"/>
    <n v="0.42777777777777776"/>
    <x v="0"/>
    <x v="97"/>
    <n v="4.7619047620000003"/>
    <n v="7.9124999999999996"/>
    <n v="9.3000000000000007"/>
    <n v="3"/>
  </r>
  <r>
    <s v="733-01-9107"/>
    <x v="2"/>
    <s v="Mandalay"/>
    <s v="Normal"/>
    <x v="1"/>
    <s v="Home and lifestyle"/>
    <n v="82.7"/>
    <n v="6"/>
    <n v="24.81"/>
    <n v="521.01"/>
    <x v="19"/>
    <n v="0.75972222222222219"/>
    <x v="1"/>
    <x v="98"/>
    <n v="4.7619047620000003"/>
    <n v="24.81"/>
    <n v="7.4"/>
    <n v="3"/>
  </r>
  <r>
    <s v="163-56-7055"/>
    <x v="1"/>
    <s v="Naypyitaw"/>
    <s v="Member"/>
    <x v="1"/>
    <s v="Fashion accessories"/>
    <n v="48.71"/>
    <n v="1"/>
    <n v="2.4355000000000002"/>
    <n v="51.145499999999998"/>
    <x v="58"/>
    <n v="0.80555555555555558"/>
    <x v="1"/>
    <x v="99"/>
    <n v="4.7619047620000003"/>
    <n v="2.4355000000000002"/>
    <n v="4.0999999999999996"/>
    <n v="3"/>
  </r>
  <r>
    <s v="189-98-2939"/>
    <x v="1"/>
    <s v="Naypyitaw"/>
    <s v="Normal"/>
    <x v="1"/>
    <s v="Fashion accessories"/>
    <n v="78.55"/>
    <n v="9"/>
    <n v="35.347499999999997"/>
    <n v="742.29750000000001"/>
    <x v="59"/>
    <n v="0.55694444444444446"/>
    <x v="1"/>
    <x v="100"/>
    <n v="4.7619047620000003"/>
    <n v="35.347499999999997"/>
    <n v="7.2"/>
    <n v="3"/>
  </r>
  <r>
    <s v="551-21-3069"/>
    <x v="1"/>
    <s v="Naypyitaw"/>
    <s v="Normal"/>
    <x v="0"/>
    <s v="Electronic accessories"/>
    <n v="23.07"/>
    <n v="9"/>
    <n v="10.381500000000001"/>
    <n v="218.01150000000001"/>
    <x v="60"/>
    <n v="0.47708333333333336"/>
    <x v="1"/>
    <x v="101"/>
    <n v="4.7619047620000003"/>
    <n v="10.381500000000001"/>
    <n v="4.9000000000000004"/>
    <n v="2"/>
  </r>
  <r>
    <s v="212-62-1842"/>
    <x v="0"/>
    <s v="Yangon"/>
    <s v="Normal"/>
    <x v="1"/>
    <s v="Food and beverages"/>
    <n v="58.26"/>
    <n v="6"/>
    <n v="17.478000000000002"/>
    <n v="367.03800000000001"/>
    <x v="61"/>
    <n v="0.69722222222222219"/>
    <x v="1"/>
    <x v="102"/>
    <n v="4.7619047620000003"/>
    <n v="17.478000000000002"/>
    <n v="9.9"/>
    <n v="3"/>
  </r>
  <r>
    <s v="716-39-1409"/>
    <x v="2"/>
    <s v="Mandalay"/>
    <s v="Normal"/>
    <x v="1"/>
    <s v="Health and beauty"/>
    <n v="30.35"/>
    <n v="7"/>
    <n v="10.6225"/>
    <n v="223.07249999999999"/>
    <x v="35"/>
    <n v="0.7631944444444444"/>
    <x v="1"/>
    <x v="103"/>
    <n v="4.7619047620000003"/>
    <n v="10.6225"/>
    <n v="8"/>
    <n v="3"/>
  </r>
  <r>
    <s v="704-48-3927"/>
    <x v="0"/>
    <s v="Yangon"/>
    <s v="Member"/>
    <x v="1"/>
    <s v="Electronic accessories"/>
    <n v="88.67"/>
    <n v="10"/>
    <n v="44.335000000000001"/>
    <n v="931.03499999999997"/>
    <x v="52"/>
    <n v="0.61805555555555558"/>
    <x v="0"/>
    <x v="104"/>
    <n v="4.7619047620000003"/>
    <n v="44.335000000000001"/>
    <n v="7.3"/>
    <n v="1"/>
  </r>
  <r>
    <s v="628-34-3388"/>
    <x v="1"/>
    <s v="Naypyitaw"/>
    <s v="Normal"/>
    <x v="1"/>
    <s v="Fashion accessories"/>
    <n v="27.38"/>
    <n v="6"/>
    <n v="8.2140000000000004"/>
    <n v="172.494"/>
    <x v="0"/>
    <n v="0.87083333333333335"/>
    <x v="2"/>
    <x v="105"/>
    <n v="4.7619047620000003"/>
    <n v="8.2140000000000004"/>
    <n v="7.9"/>
    <n v="1"/>
  </r>
  <r>
    <s v="630-74-5166"/>
    <x v="0"/>
    <s v="Yangon"/>
    <s v="Normal"/>
    <x v="1"/>
    <s v="Sports and travel"/>
    <n v="62.13"/>
    <n v="6"/>
    <n v="18.638999999999999"/>
    <n v="391.41899999999998"/>
    <x v="23"/>
    <n v="0.84652777777777777"/>
    <x v="1"/>
    <x v="106"/>
    <n v="4.7619047620000003"/>
    <n v="18.638999999999999"/>
    <n v="7.4"/>
    <n v="3"/>
  </r>
  <r>
    <s v="588-01-7461"/>
    <x v="1"/>
    <s v="Naypyitaw"/>
    <s v="Normal"/>
    <x v="0"/>
    <s v="Food and beverages"/>
    <n v="33.979999999999997"/>
    <n v="9"/>
    <n v="15.291"/>
    <n v="321.11099999999999"/>
    <x v="62"/>
    <n v="0.4465277777777778"/>
    <x v="1"/>
    <x v="107"/>
    <n v="4.7619047620000003"/>
    <n v="15.291"/>
    <n v="4.2"/>
    <n v="3"/>
  </r>
  <r>
    <s v="861-77-0145"/>
    <x v="1"/>
    <s v="Naypyitaw"/>
    <s v="Member"/>
    <x v="1"/>
    <s v="Electronic accessories"/>
    <n v="81.97"/>
    <n v="10"/>
    <n v="40.984999999999999"/>
    <n v="860.68499999999995"/>
    <x v="2"/>
    <n v="0.60416666666666663"/>
    <x v="1"/>
    <x v="108"/>
    <n v="4.7619047620000003"/>
    <n v="40.984999999999999"/>
    <n v="9.1999999999999993"/>
    <n v="3"/>
  </r>
  <r>
    <s v="479-26-8945"/>
    <x v="2"/>
    <s v="Mandalay"/>
    <s v="Member"/>
    <x v="0"/>
    <s v="Sports and travel"/>
    <n v="16.489999999999998"/>
    <n v="2"/>
    <n v="1.649"/>
    <n v="34.628999999999998"/>
    <x v="63"/>
    <n v="0.48055555555555557"/>
    <x v="0"/>
    <x v="109"/>
    <n v="4.7619047620000003"/>
    <n v="1.649"/>
    <n v="4.5999999999999996"/>
    <n v="2"/>
  </r>
  <r>
    <s v="210-67-5886"/>
    <x v="1"/>
    <s v="Naypyitaw"/>
    <s v="Member"/>
    <x v="0"/>
    <s v="Health and beauty"/>
    <n v="98.21"/>
    <n v="3"/>
    <n v="14.7315"/>
    <n v="309.36149999999998"/>
    <x v="63"/>
    <n v="0.44513888888888886"/>
    <x v="2"/>
    <x v="110"/>
    <n v="4.7619047620000003"/>
    <n v="14.7315"/>
    <n v="7.8"/>
    <n v="2"/>
  </r>
  <r>
    <s v="227-78-1148"/>
    <x v="2"/>
    <s v="Mandalay"/>
    <s v="Normal"/>
    <x v="0"/>
    <s v="Fashion accessories"/>
    <n v="72.84"/>
    <n v="7"/>
    <n v="25.494"/>
    <n v="535.37400000000002"/>
    <x v="42"/>
    <n v="0.53055555555555556"/>
    <x v="1"/>
    <x v="111"/>
    <n v="4.7619047620000003"/>
    <n v="25.494"/>
    <n v="8.4"/>
    <n v="2"/>
  </r>
  <r>
    <s v="645-44-1170"/>
    <x v="0"/>
    <s v="Yangon"/>
    <s v="Member"/>
    <x v="1"/>
    <s v="Home and lifestyle"/>
    <n v="58.07"/>
    <n v="9"/>
    <n v="26.131499999999999"/>
    <n v="548.76149999999996"/>
    <x v="64"/>
    <n v="0.83819444444444446"/>
    <x v="0"/>
    <x v="112"/>
    <n v="4.7619047620000003"/>
    <n v="26.131499999999999"/>
    <n v="4.3"/>
    <n v="1"/>
  </r>
  <r>
    <s v="237-01-6122"/>
    <x v="1"/>
    <s v="Naypyitaw"/>
    <s v="Member"/>
    <x v="0"/>
    <s v="Home and lifestyle"/>
    <n v="80.790000000000006"/>
    <n v="9"/>
    <n v="36.355499999999999"/>
    <n v="763.46550000000002"/>
    <x v="60"/>
    <n v="0.85486111111111107"/>
    <x v="2"/>
    <x v="113"/>
    <n v="4.7619047620000003"/>
    <n v="36.355499999999999"/>
    <n v="9.5"/>
    <n v="2"/>
  </r>
  <r>
    <s v="225-98-1496"/>
    <x v="1"/>
    <s v="Naypyitaw"/>
    <s v="Normal"/>
    <x v="0"/>
    <s v="Fashion accessories"/>
    <n v="27.02"/>
    <n v="3"/>
    <n v="4.0529999999999999"/>
    <n v="85.113"/>
    <x v="22"/>
    <n v="0.54236111111111107"/>
    <x v="2"/>
    <x v="114"/>
    <n v="4.7619047620000003"/>
    <n v="4.0529999999999999"/>
    <n v="7.1"/>
    <n v="3"/>
  </r>
  <r>
    <s v="291-32-1427"/>
    <x v="2"/>
    <s v="Mandalay"/>
    <s v="Member"/>
    <x v="1"/>
    <s v="Fashion accessories"/>
    <n v="21.94"/>
    <n v="5"/>
    <n v="5.4850000000000003"/>
    <n v="115.185"/>
    <x v="19"/>
    <n v="0.52013888888888893"/>
    <x v="0"/>
    <x v="115"/>
    <n v="4.7619047620000003"/>
    <n v="5.4850000000000003"/>
    <n v="5.3"/>
    <n v="3"/>
  </r>
  <r>
    <s v="659-65-8956"/>
    <x v="2"/>
    <s v="Mandalay"/>
    <s v="Member"/>
    <x v="1"/>
    <s v="Fashion accessories"/>
    <n v="51.36"/>
    <n v="1"/>
    <n v="2.5680000000000001"/>
    <n v="53.927999999999997"/>
    <x v="65"/>
    <n v="0.6430555555555556"/>
    <x v="0"/>
    <x v="116"/>
    <n v="4.7619047620000003"/>
    <n v="2.5680000000000001"/>
    <n v="5.2"/>
    <n v="1"/>
  </r>
  <r>
    <s v="642-32-2990"/>
    <x v="0"/>
    <s v="Yangon"/>
    <s v="Normal"/>
    <x v="0"/>
    <s v="Food and beverages"/>
    <n v="10.96"/>
    <n v="10"/>
    <n v="5.48"/>
    <n v="115.08"/>
    <x v="30"/>
    <n v="0.8666666666666667"/>
    <x v="0"/>
    <x v="117"/>
    <n v="4.7619047620000003"/>
    <n v="5.48"/>
    <n v="6"/>
    <n v="2"/>
  </r>
  <r>
    <s v="378-24-2715"/>
    <x v="2"/>
    <s v="Mandalay"/>
    <s v="Normal"/>
    <x v="1"/>
    <s v="Home and lifestyle"/>
    <n v="53.44"/>
    <n v="2"/>
    <n v="5.3440000000000003"/>
    <n v="112.224"/>
    <x v="40"/>
    <n v="0.85972222222222228"/>
    <x v="0"/>
    <x v="118"/>
    <n v="4.7619047620000003"/>
    <n v="5.3440000000000003"/>
    <n v="4.0999999999999996"/>
    <n v="1"/>
  </r>
  <r>
    <s v="638-60-7125"/>
    <x v="0"/>
    <s v="Yangon"/>
    <s v="Normal"/>
    <x v="0"/>
    <s v="Electronic accessories"/>
    <n v="99.56"/>
    <n v="8"/>
    <n v="39.823999999999998"/>
    <n v="836.30399999999997"/>
    <x v="44"/>
    <n v="0.7104166666666667"/>
    <x v="2"/>
    <x v="119"/>
    <n v="4.7619047620000003"/>
    <n v="39.823999999999998"/>
    <n v="5.2"/>
    <n v="2"/>
  </r>
  <r>
    <s v="659-36-1684"/>
    <x v="1"/>
    <s v="Naypyitaw"/>
    <s v="Member"/>
    <x v="1"/>
    <s v="Sports and travel"/>
    <n v="57.12"/>
    <n v="7"/>
    <n v="19.992000000000001"/>
    <n v="419.83199999999999"/>
    <x v="52"/>
    <n v="0.50138888888888888"/>
    <x v="2"/>
    <x v="120"/>
    <n v="4.7619047620000003"/>
    <n v="19.992000000000001"/>
    <n v="6.5"/>
    <n v="1"/>
  </r>
  <r>
    <s v="219-22-9386"/>
    <x v="2"/>
    <s v="Mandalay"/>
    <s v="Member"/>
    <x v="1"/>
    <s v="Sports and travel"/>
    <n v="99.96"/>
    <n v="9"/>
    <n v="44.981999999999999"/>
    <n v="944.62199999999996"/>
    <x v="11"/>
    <n v="0.72638888888888886"/>
    <x v="2"/>
    <x v="121"/>
    <n v="4.7619047620000003"/>
    <n v="44.981999999999999"/>
    <n v="4.2"/>
    <n v="3"/>
  </r>
  <r>
    <s v="336-78-2147"/>
    <x v="1"/>
    <s v="Naypyitaw"/>
    <s v="Member"/>
    <x v="1"/>
    <s v="Home and lifestyle"/>
    <n v="63.91"/>
    <n v="8"/>
    <n v="25.564"/>
    <n v="536.84400000000005"/>
    <x v="45"/>
    <n v="0.82777777777777772"/>
    <x v="2"/>
    <x v="122"/>
    <n v="4.7619047620000003"/>
    <n v="25.564"/>
    <n v="4.5999999999999996"/>
    <n v="3"/>
  </r>
  <r>
    <s v="268-27-6179"/>
    <x v="2"/>
    <s v="Mandalay"/>
    <s v="Member"/>
    <x v="0"/>
    <s v="Fashion accessories"/>
    <n v="56.47"/>
    <n v="8"/>
    <n v="22.588000000000001"/>
    <n v="474.34800000000001"/>
    <x v="11"/>
    <n v="0.62291666666666667"/>
    <x v="0"/>
    <x v="123"/>
    <n v="4.7619047620000003"/>
    <n v="22.588000000000001"/>
    <n v="7.3"/>
    <n v="3"/>
  </r>
  <r>
    <s v="668-90-8900"/>
    <x v="0"/>
    <s v="Yangon"/>
    <s v="Normal"/>
    <x v="0"/>
    <s v="Home and lifestyle"/>
    <n v="93.69"/>
    <n v="7"/>
    <n v="32.791499999999999"/>
    <n v="688.62149999999997"/>
    <x v="24"/>
    <n v="0.78055555555555556"/>
    <x v="2"/>
    <x v="124"/>
    <n v="4.7619047620000003"/>
    <n v="32.791499999999999"/>
    <n v="4.5"/>
    <n v="3"/>
  </r>
  <r>
    <s v="870-54-3162"/>
    <x v="0"/>
    <s v="Yangon"/>
    <s v="Normal"/>
    <x v="0"/>
    <s v="Sports and travel"/>
    <n v="32.25"/>
    <n v="5"/>
    <n v="8.0625"/>
    <n v="169.3125"/>
    <x v="3"/>
    <n v="0.55972222222222223"/>
    <x v="1"/>
    <x v="125"/>
    <n v="4.7619047620000003"/>
    <n v="8.0625"/>
    <n v="9"/>
    <n v="1"/>
  </r>
  <r>
    <s v="189-08-9157"/>
    <x v="1"/>
    <s v="Naypyitaw"/>
    <s v="Normal"/>
    <x v="0"/>
    <s v="Fashion accessories"/>
    <n v="31.73"/>
    <n v="9"/>
    <n v="14.278499999999999"/>
    <n v="299.8485"/>
    <x v="66"/>
    <n v="0.67847222222222225"/>
    <x v="2"/>
    <x v="126"/>
    <n v="4.7619047620000003"/>
    <n v="14.278499999999999"/>
    <n v="5.9"/>
    <n v="1"/>
  </r>
  <r>
    <s v="663-86-9076"/>
    <x v="1"/>
    <s v="Naypyitaw"/>
    <s v="Member"/>
    <x v="0"/>
    <s v="Food and beverages"/>
    <n v="68.540000000000006"/>
    <n v="8"/>
    <n v="27.416"/>
    <n v="575.73599999999999"/>
    <x v="66"/>
    <n v="0.6645833333333333"/>
    <x v="0"/>
    <x v="127"/>
    <n v="4.7619047620000003"/>
    <n v="27.416"/>
    <n v="8.5"/>
    <n v="1"/>
  </r>
  <r>
    <s v="549-84-7482"/>
    <x v="2"/>
    <s v="Mandalay"/>
    <s v="Normal"/>
    <x v="0"/>
    <s v="Sports and travel"/>
    <n v="90.28"/>
    <n v="9"/>
    <n v="40.625999999999998"/>
    <n v="853.14599999999996"/>
    <x v="4"/>
    <n v="0.46875"/>
    <x v="0"/>
    <x v="128"/>
    <n v="4.7619047620000003"/>
    <n v="40.625999999999998"/>
    <n v="7.2"/>
    <n v="2"/>
  </r>
  <r>
    <s v="191-10-6171"/>
    <x v="2"/>
    <s v="Mandalay"/>
    <s v="Normal"/>
    <x v="0"/>
    <s v="Fashion accessories"/>
    <n v="39.619999999999997"/>
    <n v="7"/>
    <n v="13.867000000000001"/>
    <n v="291.20699999999999"/>
    <x v="25"/>
    <n v="0.5541666666666667"/>
    <x v="1"/>
    <x v="129"/>
    <n v="4.7619047620000003"/>
    <n v="13.867000000000001"/>
    <n v="7.5"/>
    <n v="1"/>
  </r>
  <r>
    <s v="802-70-5316"/>
    <x v="0"/>
    <s v="Yangon"/>
    <s v="Member"/>
    <x v="0"/>
    <s v="Sports and travel"/>
    <n v="92.13"/>
    <n v="6"/>
    <n v="27.638999999999999"/>
    <n v="580.41899999999998"/>
    <x v="43"/>
    <n v="0.8569444444444444"/>
    <x v="1"/>
    <x v="130"/>
    <n v="4.7619047620000003"/>
    <n v="27.638999999999999"/>
    <n v="8.3000000000000007"/>
    <n v="3"/>
  </r>
  <r>
    <s v="695-51-0018"/>
    <x v="2"/>
    <s v="Mandalay"/>
    <s v="Normal"/>
    <x v="0"/>
    <s v="Sports and travel"/>
    <n v="34.840000000000003"/>
    <n v="4"/>
    <n v="6.968"/>
    <n v="146.328"/>
    <x v="34"/>
    <n v="0.77500000000000002"/>
    <x v="1"/>
    <x v="131"/>
    <n v="4.7619047620000003"/>
    <n v="6.968"/>
    <n v="7.4"/>
    <n v="2"/>
  </r>
  <r>
    <s v="590-83-4591"/>
    <x v="2"/>
    <s v="Mandalay"/>
    <s v="Member"/>
    <x v="1"/>
    <s v="Electronic accessories"/>
    <n v="87.45"/>
    <n v="6"/>
    <n v="26.234999999999999"/>
    <n v="550.93499999999995"/>
    <x v="21"/>
    <n v="0.61111111111111116"/>
    <x v="2"/>
    <x v="132"/>
    <n v="4.7619047620000003"/>
    <n v="26.234999999999999"/>
    <n v="8.8000000000000007"/>
    <n v="2"/>
  </r>
  <r>
    <s v="483-71-1164"/>
    <x v="1"/>
    <s v="Naypyitaw"/>
    <s v="Normal"/>
    <x v="0"/>
    <s v="Health and beauty"/>
    <n v="81.3"/>
    <n v="6"/>
    <n v="24.39"/>
    <n v="512.19000000000005"/>
    <x v="1"/>
    <n v="0.69652777777777775"/>
    <x v="0"/>
    <x v="133"/>
    <n v="4.7619047620000003"/>
    <n v="24.39"/>
    <n v="5.3"/>
    <n v="3"/>
  </r>
  <r>
    <s v="597-78-7908"/>
    <x v="1"/>
    <s v="Naypyitaw"/>
    <s v="Normal"/>
    <x v="1"/>
    <s v="Fashion accessories"/>
    <n v="90.22"/>
    <n v="3"/>
    <n v="13.532999999999999"/>
    <n v="284.19299999999998"/>
    <x v="67"/>
    <n v="0.81874999999999998"/>
    <x v="1"/>
    <x v="134"/>
    <n v="4.7619047620000003"/>
    <n v="13.532999999999999"/>
    <n v="6.2"/>
    <n v="2"/>
  </r>
  <r>
    <s v="700-81-1757"/>
    <x v="0"/>
    <s v="Yangon"/>
    <s v="Normal"/>
    <x v="0"/>
    <s v="Electronic accessories"/>
    <n v="26.31"/>
    <n v="5"/>
    <n v="6.5774999999999997"/>
    <n v="138.1275"/>
    <x v="68"/>
    <n v="0.87430555555555556"/>
    <x v="2"/>
    <x v="135"/>
    <n v="4.7619047620000003"/>
    <n v="6.5774999999999997"/>
    <n v="8.8000000000000007"/>
    <n v="1"/>
  </r>
  <r>
    <s v="354-39-5160"/>
    <x v="0"/>
    <s v="Yangon"/>
    <s v="Member"/>
    <x v="0"/>
    <s v="Home and lifestyle"/>
    <n v="34.42"/>
    <n v="6"/>
    <n v="10.326000000000001"/>
    <n v="216.846"/>
    <x v="67"/>
    <n v="0.65208333333333335"/>
    <x v="1"/>
    <x v="136"/>
    <n v="4.7619047620000003"/>
    <n v="10.326000000000001"/>
    <n v="9.8000000000000007"/>
    <n v="2"/>
  </r>
  <r>
    <s v="241-72-9525"/>
    <x v="2"/>
    <s v="Mandalay"/>
    <s v="Normal"/>
    <x v="1"/>
    <s v="Sports and travel"/>
    <n v="51.91"/>
    <n v="10"/>
    <n v="25.954999999999998"/>
    <n v="545.05499999999995"/>
    <x v="69"/>
    <n v="0.51458333333333328"/>
    <x v="1"/>
    <x v="137"/>
    <n v="4.7619047620000003"/>
    <n v="25.954999999999998"/>
    <n v="8.1999999999999993"/>
    <n v="2"/>
  </r>
  <r>
    <s v="575-30-8091"/>
    <x v="0"/>
    <s v="Yangon"/>
    <s v="Normal"/>
    <x v="1"/>
    <s v="Sports and travel"/>
    <n v="72.5"/>
    <n v="8"/>
    <n v="29"/>
    <n v="609"/>
    <x v="32"/>
    <n v="0.80902777777777779"/>
    <x v="0"/>
    <x v="138"/>
    <n v="4.7619047620000003"/>
    <n v="29"/>
    <n v="9.1999999999999993"/>
    <n v="3"/>
  </r>
  <r>
    <s v="731-81-9469"/>
    <x v="1"/>
    <s v="Naypyitaw"/>
    <s v="Member"/>
    <x v="0"/>
    <s v="Sports and travel"/>
    <n v="89.8"/>
    <n v="10"/>
    <n v="44.9"/>
    <n v="942.9"/>
    <x v="54"/>
    <n v="0.54166666666666663"/>
    <x v="2"/>
    <x v="139"/>
    <n v="4.7619047620000003"/>
    <n v="44.9"/>
    <n v="5.4"/>
    <n v="1"/>
  </r>
  <r>
    <s v="280-17-4359"/>
    <x v="1"/>
    <s v="Naypyitaw"/>
    <s v="Member"/>
    <x v="1"/>
    <s v="Health and beauty"/>
    <n v="90.5"/>
    <n v="10"/>
    <n v="45.25"/>
    <n v="950.25"/>
    <x v="25"/>
    <n v="0.57499999999999996"/>
    <x v="1"/>
    <x v="140"/>
    <n v="4.7619047620000003"/>
    <n v="45.25"/>
    <n v="8.1"/>
    <n v="1"/>
  </r>
  <r>
    <s v="338-65-2210"/>
    <x v="1"/>
    <s v="Naypyitaw"/>
    <s v="Member"/>
    <x v="0"/>
    <s v="Health and beauty"/>
    <n v="68.599999999999994"/>
    <n v="10"/>
    <n v="34.299999999999997"/>
    <n v="720.3"/>
    <x v="63"/>
    <n v="0.83125000000000004"/>
    <x v="1"/>
    <x v="141"/>
    <n v="4.7619047620000003"/>
    <n v="34.299999999999997"/>
    <n v="9.1"/>
    <n v="2"/>
  </r>
  <r>
    <s v="488-25-4221"/>
    <x v="1"/>
    <s v="Naypyitaw"/>
    <s v="Member"/>
    <x v="0"/>
    <s v="Food and beverages"/>
    <n v="30.41"/>
    <n v="1"/>
    <n v="1.5205"/>
    <n v="31.930499999999999"/>
    <x v="70"/>
    <n v="0.44166666666666665"/>
    <x v="2"/>
    <x v="142"/>
    <n v="4.7619047620000003"/>
    <n v="1.5205"/>
    <n v="8.4"/>
    <n v="2"/>
  </r>
  <r>
    <s v="239-10-7476"/>
    <x v="0"/>
    <s v="Yangon"/>
    <s v="Normal"/>
    <x v="0"/>
    <s v="Home and lifestyle"/>
    <n v="77.95"/>
    <n v="6"/>
    <n v="23.385000000000002"/>
    <n v="491.08499999999998"/>
    <x v="18"/>
    <n v="0.69236111111111109"/>
    <x v="0"/>
    <x v="143"/>
    <n v="4.7619047620000003"/>
    <n v="23.385000000000002"/>
    <n v="8"/>
    <n v="1"/>
  </r>
  <r>
    <s v="458-41-1477"/>
    <x v="1"/>
    <s v="Naypyitaw"/>
    <s v="Normal"/>
    <x v="0"/>
    <s v="Health and beauty"/>
    <n v="46.26"/>
    <n v="6"/>
    <n v="13.878"/>
    <n v="291.43799999999999"/>
    <x v="1"/>
    <n v="0.71597222222222223"/>
    <x v="2"/>
    <x v="144"/>
    <n v="4.7619047620000003"/>
    <n v="13.878"/>
    <n v="9.5"/>
    <n v="3"/>
  </r>
  <r>
    <s v="685-64-1609"/>
    <x v="0"/>
    <s v="Yangon"/>
    <s v="Member"/>
    <x v="0"/>
    <s v="Fashion accessories"/>
    <n v="30.14"/>
    <n v="10"/>
    <n v="15.07"/>
    <n v="316.47000000000003"/>
    <x v="34"/>
    <n v="0.51944444444444449"/>
    <x v="0"/>
    <x v="145"/>
    <n v="4.7619047620000003"/>
    <n v="15.07"/>
    <n v="9.1999999999999993"/>
    <n v="2"/>
  </r>
  <r>
    <s v="568-90-5112"/>
    <x v="1"/>
    <s v="Naypyitaw"/>
    <s v="Normal"/>
    <x v="1"/>
    <s v="Health and beauty"/>
    <n v="66.14"/>
    <n v="4"/>
    <n v="13.228"/>
    <n v="277.78800000000001"/>
    <x v="35"/>
    <n v="0.53194444444444444"/>
    <x v="2"/>
    <x v="146"/>
    <n v="4.7619047620000003"/>
    <n v="13.228"/>
    <n v="5.6"/>
    <n v="3"/>
  </r>
  <r>
    <s v="262-47-2794"/>
    <x v="2"/>
    <s v="Mandalay"/>
    <s v="Member"/>
    <x v="1"/>
    <s v="Home and lifestyle"/>
    <n v="71.86"/>
    <n v="8"/>
    <n v="28.744"/>
    <n v="603.62400000000002"/>
    <x v="43"/>
    <n v="0.62986111111111109"/>
    <x v="2"/>
    <x v="147"/>
    <n v="4.7619047620000003"/>
    <n v="28.744"/>
    <n v="6.2"/>
    <n v="3"/>
  </r>
  <r>
    <s v="238-49-0436"/>
    <x v="0"/>
    <s v="Yangon"/>
    <s v="Normal"/>
    <x v="1"/>
    <s v="Health and beauty"/>
    <n v="32.46"/>
    <n v="8"/>
    <n v="12.984"/>
    <n v="272.66399999999999"/>
    <x v="39"/>
    <n v="0.57499999999999996"/>
    <x v="2"/>
    <x v="148"/>
    <n v="4.7619047620000003"/>
    <n v="12.984"/>
    <n v="4.9000000000000004"/>
    <n v="3"/>
  </r>
  <r>
    <s v="608-96-3517"/>
    <x v="2"/>
    <s v="Mandalay"/>
    <s v="Member"/>
    <x v="0"/>
    <s v="Fashion accessories"/>
    <n v="91.54"/>
    <n v="4"/>
    <n v="18.308"/>
    <n v="384.46800000000002"/>
    <x v="28"/>
    <n v="0.80555555555555558"/>
    <x v="2"/>
    <x v="149"/>
    <n v="4.7619047620000003"/>
    <n v="18.308"/>
    <n v="4.8"/>
    <n v="3"/>
  </r>
  <r>
    <s v="584-86-7256"/>
    <x v="1"/>
    <s v="Naypyitaw"/>
    <s v="Member"/>
    <x v="1"/>
    <s v="Sports and travel"/>
    <n v="34.56"/>
    <n v="7"/>
    <n v="12.096"/>
    <n v="254.01599999999999"/>
    <x v="16"/>
    <n v="0.67152777777777772"/>
    <x v="2"/>
    <x v="150"/>
    <n v="4.7619047620000003"/>
    <n v="12.096"/>
    <n v="7.3"/>
    <n v="3"/>
  </r>
  <r>
    <s v="746-94-0204"/>
    <x v="0"/>
    <s v="Yangon"/>
    <s v="Normal"/>
    <x v="1"/>
    <s v="Fashion accessories"/>
    <n v="83.24"/>
    <n v="9"/>
    <n v="37.457999999999998"/>
    <n v="786.61800000000005"/>
    <x v="71"/>
    <n v="0.49722222222222223"/>
    <x v="2"/>
    <x v="151"/>
    <n v="4.7619047620000003"/>
    <n v="37.457999999999998"/>
    <n v="7.4"/>
    <n v="1"/>
  </r>
  <r>
    <s v="214-17-6927"/>
    <x v="1"/>
    <s v="Naypyitaw"/>
    <s v="Normal"/>
    <x v="0"/>
    <s v="Food and beverages"/>
    <n v="16.48"/>
    <n v="6"/>
    <n v="4.944"/>
    <n v="103.824"/>
    <x v="13"/>
    <n v="0.76597222222222228"/>
    <x v="0"/>
    <x v="152"/>
    <n v="4.7619047620000003"/>
    <n v="4.944"/>
    <n v="9.9"/>
    <n v="2"/>
  </r>
  <r>
    <s v="400-89-4171"/>
    <x v="1"/>
    <s v="Naypyitaw"/>
    <s v="Normal"/>
    <x v="0"/>
    <s v="Sports and travel"/>
    <n v="80.97"/>
    <n v="8"/>
    <n v="32.387999999999998"/>
    <n v="680.14800000000002"/>
    <x v="26"/>
    <n v="0.54513888888888884"/>
    <x v="1"/>
    <x v="153"/>
    <n v="4.7619047620000003"/>
    <n v="32.387999999999998"/>
    <n v="9.3000000000000007"/>
    <n v="1"/>
  </r>
  <r>
    <s v="782-95-9291"/>
    <x v="0"/>
    <s v="Yangon"/>
    <s v="Member"/>
    <x v="1"/>
    <s v="Food and beverages"/>
    <n v="92.29"/>
    <n v="5"/>
    <n v="23.072500000000002"/>
    <n v="484.52249999999998"/>
    <x v="9"/>
    <n v="0.66319444444444442"/>
    <x v="2"/>
    <x v="154"/>
    <n v="4.7619047620000003"/>
    <n v="23.072500000000002"/>
    <n v="9"/>
    <n v="2"/>
  </r>
  <r>
    <s v="279-74-2924"/>
    <x v="2"/>
    <s v="Mandalay"/>
    <s v="Member"/>
    <x v="1"/>
    <s v="Electronic accessories"/>
    <n v="72.17"/>
    <n v="1"/>
    <n v="3.6084999999999998"/>
    <n v="75.778499999999994"/>
    <x v="72"/>
    <n v="0.81944444444444442"/>
    <x v="1"/>
    <x v="155"/>
    <n v="4.7619047620000003"/>
    <n v="3.6084999999999998"/>
    <n v="6.1"/>
    <n v="1"/>
  </r>
  <r>
    <s v="307-85-2293"/>
    <x v="2"/>
    <s v="Mandalay"/>
    <s v="Normal"/>
    <x v="1"/>
    <s v="Home and lifestyle"/>
    <n v="50.28"/>
    <n v="5"/>
    <n v="12.57"/>
    <n v="263.97000000000003"/>
    <x v="37"/>
    <n v="0.58194444444444449"/>
    <x v="0"/>
    <x v="156"/>
    <n v="4.7619047620000003"/>
    <n v="12.57"/>
    <n v="9.6999999999999993"/>
    <n v="3"/>
  </r>
  <r>
    <s v="743-04-1105"/>
    <x v="2"/>
    <s v="Mandalay"/>
    <s v="Member"/>
    <x v="1"/>
    <s v="Health and beauty"/>
    <n v="97.22"/>
    <n v="9"/>
    <n v="43.749000000000002"/>
    <n v="918.72900000000004"/>
    <x v="73"/>
    <n v="0.61319444444444449"/>
    <x v="0"/>
    <x v="157"/>
    <n v="4.7619047620000003"/>
    <n v="43.749000000000002"/>
    <n v="6"/>
    <n v="3"/>
  </r>
  <r>
    <s v="423-57-2993"/>
    <x v="2"/>
    <s v="Mandalay"/>
    <s v="Normal"/>
    <x v="1"/>
    <s v="Sports and travel"/>
    <n v="93.39"/>
    <n v="6"/>
    <n v="28.016999999999999"/>
    <n v="588.35699999999997"/>
    <x v="39"/>
    <n v="0.8041666666666667"/>
    <x v="0"/>
    <x v="158"/>
    <n v="4.7619047620000003"/>
    <n v="28.016999999999999"/>
    <n v="10"/>
    <n v="3"/>
  </r>
  <r>
    <s v="894-41-5205"/>
    <x v="1"/>
    <s v="Naypyitaw"/>
    <s v="Normal"/>
    <x v="0"/>
    <s v="Food and beverages"/>
    <n v="43.18"/>
    <n v="8"/>
    <n v="17.271999999999998"/>
    <n v="362.71199999999999"/>
    <x v="64"/>
    <n v="0.81874999999999998"/>
    <x v="2"/>
    <x v="159"/>
    <n v="4.7619047620000003"/>
    <n v="17.271999999999998"/>
    <n v="8.3000000000000007"/>
    <n v="1"/>
  </r>
  <r>
    <s v="275-28-0149"/>
    <x v="0"/>
    <s v="Yangon"/>
    <s v="Normal"/>
    <x v="1"/>
    <s v="Sports and travel"/>
    <n v="63.69"/>
    <n v="1"/>
    <n v="3.1844999999999999"/>
    <n v="66.874499999999998"/>
    <x v="6"/>
    <n v="0.68125000000000002"/>
    <x v="1"/>
    <x v="160"/>
    <n v="4.7619047620000003"/>
    <n v="3.1844999999999999"/>
    <n v="6"/>
    <n v="2"/>
  </r>
  <r>
    <s v="101-17-6199"/>
    <x v="0"/>
    <s v="Yangon"/>
    <s v="Normal"/>
    <x v="1"/>
    <s v="Food and beverages"/>
    <n v="45.79"/>
    <n v="7"/>
    <n v="16.026499999999999"/>
    <n v="336.55650000000003"/>
    <x v="45"/>
    <n v="0.82222222222222219"/>
    <x v="2"/>
    <x v="161"/>
    <n v="4.7619047620000003"/>
    <n v="16.026499999999999"/>
    <n v="7"/>
    <n v="3"/>
  </r>
  <r>
    <s v="423-80-0988"/>
    <x v="1"/>
    <s v="Naypyitaw"/>
    <s v="Normal"/>
    <x v="1"/>
    <s v="Sports and travel"/>
    <n v="76.400000000000006"/>
    <n v="2"/>
    <n v="7.64"/>
    <n v="160.44"/>
    <x v="74"/>
    <n v="0.8208333333333333"/>
    <x v="0"/>
    <x v="162"/>
    <n v="4.7619047620000003"/>
    <n v="7.64"/>
    <n v="6.5"/>
    <n v="1"/>
  </r>
  <r>
    <s v="548-46-9322"/>
    <x v="2"/>
    <s v="Mandalay"/>
    <s v="Normal"/>
    <x v="1"/>
    <s v="Food and beverages"/>
    <n v="39.9"/>
    <n v="10"/>
    <n v="19.95"/>
    <n v="418.95"/>
    <x v="9"/>
    <n v="0.64166666666666672"/>
    <x v="2"/>
    <x v="163"/>
    <n v="4.7619047620000003"/>
    <n v="19.95"/>
    <n v="5.9"/>
    <n v="2"/>
  </r>
  <r>
    <s v="505-02-0892"/>
    <x v="2"/>
    <s v="Mandalay"/>
    <s v="Member"/>
    <x v="1"/>
    <s v="Health and beauty"/>
    <n v="42.57"/>
    <n v="8"/>
    <n v="17.027999999999999"/>
    <n v="357.58800000000002"/>
    <x v="6"/>
    <n v="0.59166666666666667"/>
    <x v="0"/>
    <x v="164"/>
    <n v="4.7619047620000003"/>
    <n v="17.027999999999999"/>
    <n v="5.6"/>
    <n v="2"/>
  </r>
  <r>
    <s v="234-65-2137"/>
    <x v="1"/>
    <s v="Naypyitaw"/>
    <s v="Normal"/>
    <x v="1"/>
    <s v="Home and lifestyle"/>
    <n v="95.58"/>
    <n v="10"/>
    <n v="47.79"/>
    <n v="1003.59"/>
    <x v="65"/>
    <n v="0.56388888888888888"/>
    <x v="1"/>
    <x v="165"/>
    <n v="4.7619047620000003"/>
    <n v="47.79"/>
    <n v="4.8"/>
    <n v="1"/>
  </r>
  <r>
    <s v="687-47-8271"/>
    <x v="0"/>
    <s v="Yangon"/>
    <s v="Normal"/>
    <x v="1"/>
    <s v="Fashion accessories"/>
    <n v="98.98"/>
    <n v="10"/>
    <n v="49.49"/>
    <n v="1039.29"/>
    <x v="4"/>
    <n v="0.68055555555555558"/>
    <x v="2"/>
    <x v="166"/>
    <n v="4.7619047620000003"/>
    <n v="49.49"/>
    <n v="8.6999999999999993"/>
    <n v="2"/>
  </r>
  <r>
    <s v="796-32-9050"/>
    <x v="0"/>
    <s v="Yangon"/>
    <s v="Normal"/>
    <x v="1"/>
    <s v="Food and beverages"/>
    <n v="51.28"/>
    <n v="6"/>
    <n v="15.384"/>
    <n v="323.06400000000002"/>
    <x v="64"/>
    <n v="0.68819444444444444"/>
    <x v="1"/>
    <x v="167"/>
    <n v="4.7619047620000003"/>
    <n v="15.384"/>
    <n v="6.5"/>
    <n v="1"/>
  </r>
  <r>
    <s v="105-31-1824"/>
    <x v="0"/>
    <s v="Yangon"/>
    <s v="Member"/>
    <x v="1"/>
    <s v="Sports and travel"/>
    <n v="69.52"/>
    <n v="7"/>
    <n v="24.332000000000001"/>
    <n v="510.97199999999998"/>
    <x v="60"/>
    <n v="0.63194444444444442"/>
    <x v="2"/>
    <x v="168"/>
    <n v="4.7619047620000003"/>
    <n v="24.332000000000001"/>
    <n v="8.5"/>
    <n v="2"/>
  </r>
  <r>
    <s v="249-42-3782"/>
    <x v="0"/>
    <s v="Yangon"/>
    <s v="Normal"/>
    <x v="1"/>
    <s v="Health and beauty"/>
    <n v="70.010000000000005"/>
    <n v="5"/>
    <n v="17.502500000000001"/>
    <n v="367.55250000000001"/>
    <x v="75"/>
    <n v="0.48333333333333334"/>
    <x v="0"/>
    <x v="169"/>
    <n v="4.7619047620000003"/>
    <n v="17.502500000000001"/>
    <n v="5.5"/>
    <n v="1"/>
  </r>
  <r>
    <s v="316-55-4634"/>
    <x v="2"/>
    <s v="Mandalay"/>
    <s v="Member"/>
    <x v="1"/>
    <s v="Food and beverages"/>
    <n v="80.05"/>
    <n v="5"/>
    <n v="20.012499999999999"/>
    <n v="420.26249999999999"/>
    <x v="53"/>
    <n v="0.53125"/>
    <x v="2"/>
    <x v="170"/>
    <n v="4.7619047620000003"/>
    <n v="20.012499999999999"/>
    <n v="9.4"/>
    <n v="1"/>
  </r>
  <r>
    <s v="733-33-4967"/>
    <x v="1"/>
    <s v="Naypyitaw"/>
    <s v="Normal"/>
    <x v="1"/>
    <s v="Electronic accessories"/>
    <n v="20.85"/>
    <n v="8"/>
    <n v="8.34"/>
    <n v="175.14"/>
    <x v="2"/>
    <n v="0.80347222222222225"/>
    <x v="1"/>
    <x v="171"/>
    <n v="4.7619047620000003"/>
    <n v="8.34"/>
    <n v="6.3"/>
    <n v="3"/>
  </r>
  <r>
    <s v="608-27-6295"/>
    <x v="2"/>
    <s v="Mandalay"/>
    <s v="Member"/>
    <x v="1"/>
    <s v="Electronic accessories"/>
    <n v="52.89"/>
    <n v="6"/>
    <n v="15.867000000000001"/>
    <n v="333.20699999999999"/>
    <x v="64"/>
    <n v="0.7319444444444444"/>
    <x v="2"/>
    <x v="172"/>
    <n v="4.7619047620000003"/>
    <n v="15.867000000000001"/>
    <n v="9.8000000000000007"/>
    <n v="1"/>
  </r>
  <r>
    <s v="414-12-7047"/>
    <x v="2"/>
    <s v="Mandalay"/>
    <s v="Normal"/>
    <x v="1"/>
    <s v="Food and beverages"/>
    <n v="19.79"/>
    <n v="8"/>
    <n v="7.9160000000000004"/>
    <n v="166.23599999999999"/>
    <x v="68"/>
    <n v="0.50277777777777777"/>
    <x v="0"/>
    <x v="173"/>
    <n v="4.7619047620000003"/>
    <n v="7.9160000000000004"/>
    <n v="8.6999999999999993"/>
    <n v="1"/>
  </r>
  <r>
    <s v="827-26-2100"/>
    <x v="0"/>
    <s v="Yangon"/>
    <s v="Member"/>
    <x v="1"/>
    <s v="Home and lifestyle"/>
    <n v="33.840000000000003"/>
    <n v="9"/>
    <n v="15.228"/>
    <n v="319.78800000000001"/>
    <x v="76"/>
    <n v="0.68125000000000002"/>
    <x v="0"/>
    <x v="174"/>
    <n v="4.7619047620000003"/>
    <n v="15.228"/>
    <n v="8.8000000000000007"/>
    <n v="3"/>
  </r>
  <r>
    <s v="175-54-2529"/>
    <x v="0"/>
    <s v="Yangon"/>
    <s v="Member"/>
    <x v="1"/>
    <s v="Food and beverages"/>
    <n v="22.17"/>
    <n v="8"/>
    <n v="8.8680000000000003"/>
    <n v="186.22800000000001"/>
    <x v="2"/>
    <n v="0.70902777777777781"/>
    <x v="2"/>
    <x v="175"/>
    <n v="4.7619047620000003"/>
    <n v="8.8680000000000003"/>
    <n v="9.6"/>
    <n v="3"/>
  </r>
  <r>
    <s v="139-52-2867"/>
    <x v="1"/>
    <s v="Naypyitaw"/>
    <s v="Normal"/>
    <x v="0"/>
    <s v="Fashion accessories"/>
    <n v="22.51"/>
    <n v="7"/>
    <n v="7.8784999999999998"/>
    <n v="165.4485"/>
    <x v="77"/>
    <n v="0.4513888888888889"/>
    <x v="2"/>
    <x v="176"/>
    <n v="4.7619047620000003"/>
    <n v="7.8784999999999998"/>
    <n v="4.8"/>
    <n v="2"/>
  </r>
  <r>
    <s v="407-63-8975"/>
    <x v="0"/>
    <s v="Yangon"/>
    <s v="Normal"/>
    <x v="1"/>
    <s v="Food and beverages"/>
    <n v="73.88"/>
    <n v="6"/>
    <n v="22.164000000000001"/>
    <n v="465.44400000000002"/>
    <x v="28"/>
    <n v="0.80277777777777781"/>
    <x v="0"/>
    <x v="177"/>
    <n v="4.7619047620000003"/>
    <n v="22.164000000000001"/>
    <n v="4.4000000000000004"/>
    <n v="3"/>
  </r>
  <r>
    <s v="342-65-4817"/>
    <x v="1"/>
    <s v="Naypyitaw"/>
    <s v="Member"/>
    <x v="1"/>
    <s v="Health and beauty"/>
    <n v="86.8"/>
    <n v="3"/>
    <n v="13.02"/>
    <n v="273.42"/>
    <x v="26"/>
    <n v="0.69930555555555551"/>
    <x v="0"/>
    <x v="178"/>
    <n v="4.7619047620000003"/>
    <n v="13.02"/>
    <n v="9.9"/>
    <n v="1"/>
  </r>
  <r>
    <s v="130-98-8941"/>
    <x v="1"/>
    <s v="Naypyitaw"/>
    <s v="Normal"/>
    <x v="1"/>
    <s v="Fashion accessories"/>
    <n v="64.260000000000005"/>
    <n v="7"/>
    <n v="22.491"/>
    <n v="472.31099999999998"/>
    <x v="57"/>
    <n v="0.41666666666666669"/>
    <x v="1"/>
    <x v="179"/>
    <n v="4.7619047620000003"/>
    <n v="22.491"/>
    <n v="5.7"/>
    <n v="2"/>
  </r>
  <r>
    <s v="434-83-9547"/>
    <x v="1"/>
    <s v="Naypyitaw"/>
    <s v="Member"/>
    <x v="1"/>
    <s v="Food and beverages"/>
    <n v="38.47"/>
    <n v="8"/>
    <n v="15.388"/>
    <n v="323.14800000000002"/>
    <x v="54"/>
    <n v="0.49375000000000002"/>
    <x v="1"/>
    <x v="180"/>
    <n v="4.7619047620000003"/>
    <n v="15.388"/>
    <n v="7.7"/>
    <n v="1"/>
  </r>
  <r>
    <s v="851-28-6367"/>
    <x v="0"/>
    <s v="Yangon"/>
    <s v="Member"/>
    <x v="1"/>
    <s v="Sports and travel"/>
    <n v="15.5"/>
    <n v="10"/>
    <n v="7.75"/>
    <n v="162.75"/>
    <x v="28"/>
    <n v="0.4548611111111111"/>
    <x v="0"/>
    <x v="181"/>
    <n v="4.7619047620000003"/>
    <n v="7.75"/>
    <n v="8"/>
    <n v="3"/>
  </r>
  <r>
    <s v="824-88-3614"/>
    <x v="1"/>
    <s v="Naypyitaw"/>
    <s v="Normal"/>
    <x v="1"/>
    <s v="Health and beauty"/>
    <n v="34.31"/>
    <n v="8"/>
    <n v="13.724"/>
    <n v="288.20400000000001"/>
    <x v="25"/>
    <n v="0.625"/>
    <x v="0"/>
    <x v="182"/>
    <n v="4.7619047620000003"/>
    <n v="13.724"/>
    <n v="5.7"/>
    <n v="1"/>
  </r>
  <r>
    <s v="586-25-0848"/>
    <x v="0"/>
    <s v="Yangon"/>
    <s v="Normal"/>
    <x v="0"/>
    <s v="Sports and travel"/>
    <n v="12.34"/>
    <n v="7"/>
    <n v="4.319"/>
    <n v="90.698999999999998"/>
    <x v="31"/>
    <n v="0.47152777777777777"/>
    <x v="2"/>
    <x v="183"/>
    <n v="4.7619047620000003"/>
    <n v="4.319"/>
    <n v="6.7"/>
    <n v="3"/>
  </r>
  <r>
    <s v="895-66-0685"/>
    <x v="2"/>
    <s v="Mandalay"/>
    <s v="Member"/>
    <x v="1"/>
    <s v="Food and beverages"/>
    <n v="18.079999999999998"/>
    <n v="3"/>
    <n v="2.7120000000000002"/>
    <n v="56.951999999999998"/>
    <x v="19"/>
    <n v="0.82361111111111107"/>
    <x v="0"/>
    <x v="184"/>
    <n v="4.7619047620000003"/>
    <n v="2.7120000000000002"/>
    <n v="8"/>
    <n v="3"/>
  </r>
  <r>
    <s v="305-14-0245"/>
    <x v="2"/>
    <s v="Mandalay"/>
    <s v="Member"/>
    <x v="0"/>
    <s v="Home and lifestyle"/>
    <n v="94.49"/>
    <n v="8"/>
    <n v="37.795999999999999"/>
    <n v="793.71600000000001"/>
    <x v="2"/>
    <n v="0.79166666666666663"/>
    <x v="0"/>
    <x v="185"/>
    <n v="4.7619047620000003"/>
    <n v="37.795999999999999"/>
    <n v="7.5"/>
    <n v="3"/>
  </r>
  <r>
    <s v="732-04-5373"/>
    <x v="2"/>
    <s v="Mandalay"/>
    <s v="Member"/>
    <x v="1"/>
    <s v="Home and lifestyle"/>
    <n v="46.47"/>
    <n v="4"/>
    <n v="9.2940000000000005"/>
    <n v="195.17400000000001"/>
    <x v="4"/>
    <n v="0.45347222222222222"/>
    <x v="1"/>
    <x v="186"/>
    <n v="4.7619047620000003"/>
    <n v="9.2940000000000005"/>
    <n v="7"/>
    <n v="2"/>
  </r>
  <r>
    <s v="400-60-7251"/>
    <x v="0"/>
    <s v="Yangon"/>
    <s v="Normal"/>
    <x v="1"/>
    <s v="Home and lifestyle"/>
    <n v="74.069999999999993"/>
    <n v="1"/>
    <n v="3.7035"/>
    <n v="77.773499999999999"/>
    <x v="34"/>
    <n v="0.53472222222222221"/>
    <x v="0"/>
    <x v="187"/>
    <n v="4.7619047620000003"/>
    <n v="3.7035"/>
    <n v="9.9"/>
    <n v="2"/>
  </r>
  <r>
    <s v="593-65-1552"/>
    <x v="1"/>
    <s v="Naypyitaw"/>
    <s v="Normal"/>
    <x v="0"/>
    <s v="Home and lifestyle"/>
    <n v="69.81"/>
    <n v="4"/>
    <n v="13.962"/>
    <n v="293.202"/>
    <x v="26"/>
    <n v="0.86805555555555558"/>
    <x v="2"/>
    <x v="188"/>
    <n v="4.7619047620000003"/>
    <n v="13.962"/>
    <n v="5.9"/>
    <n v="1"/>
  </r>
  <r>
    <s v="284-34-9626"/>
    <x v="2"/>
    <s v="Mandalay"/>
    <s v="Normal"/>
    <x v="0"/>
    <s v="Home and lifestyle"/>
    <n v="77.040000000000006"/>
    <n v="3"/>
    <n v="11.555999999999999"/>
    <n v="242.67599999999999"/>
    <x v="48"/>
    <n v="0.44374999999999998"/>
    <x v="2"/>
    <x v="189"/>
    <n v="4.7619047620000003"/>
    <n v="11.555999999999999"/>
    <n v="7.2"/>
    <n v="2"/>
  </r>
  <r>
    <s v="437-58-8131"/>
    <x v="2"/>
    <s v="Mandalay"/>
    <s v="Normal"/>
    <x v="0"/>
    <s v="Fashion accessories"/>
    <n v="73.52"/>
    <n v="2"/>
    <n v="7.3520000000000003"/>
    <n v="154.392"/>
    <x v="15"/>
    <n v="0.57013888888888886"/>
    <x v="0"/>
    <x v="190"/>
    <n v="4.7619047620000003"/>
    <n v="7.3520000000000003"/>
    <n v="4.5999999999999996"/>
    <n v="1"/>
  </r>
  <r>
    <s v="286-43-6208"/>
    <x v="1"/>
    <s v="Naypyitaw"/>
    <s v="Normal"/>
    <x v="0"/>
    <s v="Food and beverages"/>
    <n v="87.8"/>
    <n v="9"/>
    <n v="39.51"/>
    <n v="829.71"/>
    <x v="32"/>
    <n v="0.79722222222222228"/>
    <x v="1"/>
    <x v="191"/>
    <n v="4.7619047620000003"/>
    <n v="39.51"/>
    <n v="9.1999999999999993"/>
    <n v="3"/>
  </r>
  <r>
    <s v="641-43-2399"/>
    <x v="2"/>
    <s v="Mandalay"/>
    <s v="Normal"/>
    <x v="1"/>
    <s v="Home and lifestyle"/>
    <n v="25.55"/>
    <n v="4"/>
    <n v="5.1100000000000003"/>
    <n v="107.31"/>
    <x v="53"/>
    <n v="0.84930555555555554"/>
    <x v="0"/>
    <x v="192"/>
    <n v="4.7619047620000003"/>
    <n v="5.1100000000000003"/>
    <n v="5.7"/>
    <n v="1"/>
  </r>
  <r>
    <s v="831-07-6050"/>
    <x v="0"/>
    <s v="Yangon"/>
    <s v="Normal"/>
    <x v="1"/>
    <s v="Electronic accessories"/>
    <n v="32.71"/>
    <n v="5"/>
    <n v="8.1775000000000002"/>
    <n v="171.72749999999999"/>
    <x v="35"/>
    <n v="0.47916666666666669"/>
    <x v="2"/>
    <x v="193"/>
    <n v="4.7619047620000003"/>
    <n v="8.1775000000000002"/>
    <n v="9.9"/>
    <n v="3"/>
  </r>
  <r>
    <s v="556-86-3144"/>
    <x v="1"/>
    <s v="Naypyitaw"/>
    <s v="Member"/>
    <x v="0"/>
    <s v="Fashion accessories"/>
    <n v="74.290000000000006"/>
    <n v="1"/>
    <n v="3.7145000000000001"/>
    <n v="78.004499999999993"/>
    <x v="50"/>
    <n v="0.8125"/>
    <x v="1"/>
    <x v="194"/>
    <n v="4.7619047620000003"/>
    <n v="3.7145000000000001"/>
    <n v="5"/>
    <n v="1"/>
  </r>
  <r>
    <s v="848-24-9445"/>
    <x v="1"/>
    <s v="Naypyitaw"/>
    <s v="Member"/>
    <x v="1"/>
    <s v="Health and beauty"/>
    <n v="43.7"/>
    <n v="2"/>
    <n v="4.37"/>
    <n v="91.77"/>
    <x v="58"/>
    <n v="0.75208333333333333"/>
    <x v="1"/>
    <x v="195"/>
    <n v="4.7619047620000003"/>
    <n v="4.37"/>
    <n v="4.9000000000000004"/>
    <n v="3"/>
  </r>
  <r>
    <s v="856-22-8149"/>
    <x v="0"/>
    <s v="Yangon"/>
    <s v="Normal"/>
    <x v="0"/>
    <s v="Home and lifestyle"/>
    <n v="25.29"/>
    <n v="1"/>
    <n v="1.2645"/>
    <n v="26.554500000000001"/>
    <x v="28"/>
    <n v="0.42569444444444443"/>
    <x v="0"/>
    <x v="196"/>
    <n v="4.7619047620000003"/>
    <n v="1.2645"/>
    <n v="6.1"/>
    <n v="3"/>
  </r>
  <r>
    <s v="699-01-4164"/>
    <x v="1"/>
    <s v="Naypyitaw"/>
    <s v="Normal"/>
    <x v="1"/>
    <s v="Health and beauty"/>
    <n v="41.5"/>
    <n v="4"/>
    <n v="8.3000000000000007"/>
    <n v="174.3"/>
    <x v="41"/>
    <n v="0.83194444444444449"/>
    <x v="2"/>
    <x v="197"/>
    <n v="4.7619047620000003"/>
    <n v="8.3000000000000007"/>
    <n v="8.1999999999999993"/>
    <n v="3"/>
  </r>
  <r>
    <s v="420-11-4919"/>
    <x v="1"/>
    <s v="Naypyitaw"/>
    <s v="Member"/>
    <x v="0"/>
    <s v="Food and beverages"/>
    <n v="71.39"/>
    <n v="5"/>
    <n v="17.8475"/>
    <n v="374.79750000000001"/>
    <x v="21"/>
    <n v="0.83125000000000004"/>
    <x v="2"/>
    <x v="198"/>
    <n v="4.7619047620000003"/>
    <n v="17.8475"/>
    <n v="5.5"/>
    <n v="2"/>
  </r>
  <r>
    <s v="606-80-4905"/>
    <x v="1"/>
    <s v="Naypyitaw"/>
    <s v="Member"/>
    <x v="0"/>
    <s v="Sports and travel"/>
    <n v="19.149999999999999"/>
    <n v="6"/>
    <n v="5.7450000000000001"/>
    <n v="120.645"/>
    <x v="71"/>
    <n v="0.41736111111111113"/>
    <x v="2"/>
    <x v="199"/>
    <n v="4.7619047620000003"/>
    <n v="5.7450000000000001"/>
    <n v="6.8"/>
    <n v="1"/>
  </r>
  <r>
    <s v="542-41-0513"/>
    <x v="2"/>
    <s v="Mandalay"/>
    <s v="Member"/>
    <x v="0"/>
    <s v="Electronic accessories"/>
    <n v="57.49"/>
    <n v="4"/>
    <n v="11.497999999999999"/>
    <n v="241.458"/>
    <x v="20"/>
    <n v="0.49791666666666667"/>
    <x v="1"/>
    <x v="200"/>
    <n v="4.7619047620000003"/>
    <n v="11.497999999999999"/>
    <n v="6.6"/>
    <n v="3"/>
  </r>
  <r>
    <s v="426-39-2418"/>
    <x v="1"/>
    <s v="Naypyitaw"/>
    <s v="Normal"/>
    <x v="1"/>
    <s v="Electronic accessories"/>
    <n v="61.41"/>
    <n v="7"/>
    <n v="21.493500000000001"/>
    <n v="451.36349999999999"/>
    <x v="78"/>
    <n v="0.41805555555555557"/>
    <x v="1"/>
    <x v="201"/>
    <n v="4.7619047620000003"/>
    <n v="21.493500000000001"/>
    <n v="9.8000000000000007"/>
    <n v="1"/>
  </r>
  <r>
    <s v="875-46-5808"/>
    <x v="2"/>
    <s v="Mandalay"/>
    <s v="Member"/>
    <x v="1"/>
    <s v="Health and beauty"/>
    <n v="25.9"/>
    <n v="10"/>
    <n v="12.95"/>
    <n v="271.95"/>
    <x v="10"/>
    <n v="0.61875000000000002"/>
    <x v="0"/>
    <x v="202"/>
    <n v="4.7619047620000003"/>
    <n v="12.95"/>
    <n v="8.6999999999999993"/>
    <n v="2"/>
  </r>
  <r>
    <s v="394-43-4238"/>
    <x v="2"/>
    <s v="Mandalay"/>
    <s v="Member"/>
    <x v="1"/>
    <s v="Home and lifestyle"/>
    <n v="17.77"/>
    <n v="5"/>
    <n v="4.4424999999999999"/>
    <n v="93.292500000000004"/>
    <x v="42"/>
    <n v="0.52916666666666667"/>
    <x v="2"/>
    <x v="203"/>
    <n v="4.7619047620000003"/>
    <n v="4.4424999999999999"/>
    <n v="5.4"/>
    <n v="2"/>
  </r>
  <r>
    <s v="749-24-1565"/>
    <x v="0"/>
    <s v="Yangon"/>
    <s v="Normal"/>
    <x v="0"/>
    <s v="Health and beauty"/>
    <n v="23.03"/>
    <n v="9"/>
    <n v="10.3635"/>
    <n v="217.6335"/>
    <x v="75"/>
    <n v="0.50138888888888888"/>
    <x v="0"/>
    <x v="204"/>
    <n v="4.7619047620000003"/>
    <n v="10.3635"/>
    <n v="7.9"/>
    <n v="1"/>
  </r>
  <r>
    <s v="672-51-8681"/>
    <x v="1"/>
    <s v="Naypyitaw"/>
    <s v="Member"/>
    <x v="0"/>
    <s v="Electronic accessories"/>
    <n v="66.650000000000006"/>
    <n v="9"/>
    <n v="29.9925"/>
    <n v="629.84249999999997"/>
    <x v="72"/>
    <n v="0.7631944444444444"/>
    <x v="2"/>
    <x v="205"/>
    <n v="4.7619047620000003"/>
    <n v="29.9925"/>
    <n v="9.6999999999999993"/>
    <n v="1"/>
  </r>
  <r>
    <s v="263-87-5680"/>
    <x v="1"/>
    <s v="Naypyitaw"/>
    <s v="Member"/>
    <x v="0"/>
    <s v="Home and lifestyle"/>
    <n v="28.53"/>
    <n v="10"/>
    <n v="14.265000000000001"/>
    <n v="299.565"/>
    <x v="79"/>
    <n v="0.73472222222222228"/>
    <x v="0"/>
    <x v="206"/>
    <n v="4.7619047620000003"/>
    <n v="14.265000000000001"/>
    <n v="7.8"/>
    <n v="3"/>
  </r>
  <r>
    <s v="573-58-9734"/>
    <x v="2"/>
    <s v="Mandalay"/>
    <s v="Normal"/>
    <x v="0"/>
    <s v="Fashion accessories"/>
    <n v="30.37"/>
    <n v="3"/>
    <n v="4.5555000000000003"/>
    <n v="95.665499999999994"/>
    <x v="61"/>
    <n v="0.57013888888888886"/>
    <x v="0"/>
    <x v="207"/>
    <n v="4.7619047620000003"/>
    <n v="4.5555000000000003"/>
    <n v="5.0999999999999996"/>
    <n v="3"/>
  </r>
  <r>
    <s v="817-69-8206"/>
    <x v="2"/>
    <s v="Mandalay"/>
    <s v="Normal"/>
    <x v="0"/>
    <s v="Electronic accessories"/>
    <n v="99.73"/>
    <n v="9"/>
    <n v="44.878500000000003"/>
    <n v="942.44849999999997"/>
    <x v="22"/>
    <n v="0.8208333333333333"/>
    <x v="2"/>
    <x v="208"/>
    <n v="4.7619047620000003"/>
    <n v="44.878500000000003"/>
    <n v="6.5"/>
    <n v="3"/>
  </r>
  <r>
    <s v="888-02-0338"/>
    <x v="0"/>
    <s v="Yangon"/>
    <s v="Normal"/>
    <x v="1"/>
    <s v="Electronic accessories"/>
    <n v="26.23"/>
    <n v="9"/>
    <n v="11.8035"/>
    <n v="247.87350000000001"/>
    <x v="25"/>
    <n v="0.85"/>
    <x v="0"/>
    <x v="209"/>
    <n v="4.7619047620000003"/>
    <n v="11.8035"/>
    <n v="5.9"/>
    <n v="1"/>
  </r>
  <r>
    <s v="677-11-0152"/>
    <x v="1"/>
    <s v="Naypyitaw"/>
    <s v="Normal"/>
    <x v="0"/>
    <s v="Food and beverages"/>
    <n v="93.26"/>
    <n v="9"/>
    <n v="41.966999999999999"/>
    <n v="881.30700000000002"/>
    <x v="65"/>
    <n v="0.75555555555555554"/>
    <x v="1"/>
    <x v="210"/>
    <n v="4.7619047620000003"/>
    <n v="41.966999999999999"/>
    <n v="8.8000000000000007"/>
    <n v="1"/>
  </r>
  <r>
    <s v="142-63-6033"/>
    <x v="2"/>
    <s v="Mandalay"/>
    <s v="Normal"/>
    <x v="1"/>
    <s v="Home and lifestyle"/>
    <n v="92.36"/>
    <n v="5"/>
    <n v="23.09"/>
    <n v="484.89"/>
    <x v="80"/>
    <n v="0.80347222222222225"/>
    <x v="0"/>
    <x v="211"/>
    <n v="4.7619047620000003"/>
    <n v="23.09"/>
    <n v="4.9000000000000004"/>
    <n v="3"/>
  </r>
  <r>
    <s v="656-16-1063"/>
    <x v="2"/>
    <s v="Mandalay"/>
    <s v="Normal"/>
    <x v="1"/>
    <s v="Sports and travel"/>
    <n v="46.42"/>
    <n v="3"/>
    <n v="6.9630000000000001"/>
    <n v="146.22300000000001"/>
    <x v="72"/>
    <n v="0.55833333333333335"/>
    <x v="2"/>
    <x v="212"/>
    <n v="4.7619047620000003"/>
    <n v="6.9630000000000001"/>
    <n v="4.4000000000000004"/>
    <n v="1"/>
  </r>
  <r>
    <s v="891-58-8335"/>
    <x v="2"/>
    <s v="Mandalay"/>
    <s v="Member"/>
    <x v="0"/>
    <s v="Sports and travel"/>
    <n v="29.61"/>
    <n v="7"/>
    <n v="10.3635"/>
    <n v="217.6335"/>
    <x v="16"/>
    <n v="0.66180555555555554"/>
    <x v="1"/>
    <x v="204"/>
    <n v="4.7619047620000003"/>
    <n v="10.3635"/>
    <n v="6.5"/>
    <n v="3"/>
  </r>
  <r>
    <s v="802-43-8934"/>
    <x v="0"/>
    <s v="Yangon"/>
    <s v="Normal"/>
    <x v="1"/>
    <s v="Home and lifestyle"/>
    <n v="18.28"/>
    <n v="1"/>
    <n v="0.91400000000000003"/>
    <n v="19.193999999999999"/>
    <x v="23"/>
    <n v="0.62847222222222221"/>
    <x v="2"/>
    <x v="213"/>
    <n v="4.7619047620000003"/>
    <n v="0.91400000000000003"/>
    <n v="8.3000000000000007"/>
    <n v="3"/>
  </r>
  <r>
    <s v="560-30-5617"/>
    <x v="2"/>
    <s v="Mandalay"/>
    <s v="Normal"/>
    <x v="0"/>
    <s v="Sports and travel"/>
    <n v="24.77"/>
    <n v="5"/>
    <n v="6.1924999999999999"/>
    <n v="130.04249999999999"/>
    <x v="62"/>
    <n v="0.76875000000000004"/>
    <x v="1"/>
    <x v="214"/>
    <n v="4.7619047620000003"/>
    <n v="6.1924999999999999"/>
    <n v="8.5"/>
    <n v="3"/>
  </r>
  <r>
    <s v="319-74-2561"/>
    <x v="0"/>
    <s v="Yangon"/>
    <s v="Member"/>
    <x v="0"/>
    <s v="Electronic accessories"/>
    <n v="94.64"/>
    <n v="3"/>
    <n v="14.196"/>
    <n v="298.11599999999999"/>
    <x v="81"/>
    <n v="0.70486111111111116"/>
    <x v="1"/>
    <x v="215"/>
    <n v="4.7619047620000003"/>
    <n v="14.196"/>
    <n v="5.5"/>
    <n v="2"/>
  </r>
  <r>
    <s v="549-03-9315"/>
    <x v="2"/>
    <s v="Mandalay"/>
    <s v="Normal"/>
    <x v="1"/>
    <s v="Fashion accessories"/>
    <n v="94.87"/>
    <n v="8"/>
    <n v="37.948"/>
    <n v="796.90800000000002"/>
    <x v="12"/>
    <n v="0.54027777777777775"/>
    <x v="0"/>
    <x v="216"/>
    <n v="4.7619047620000003"/>
    <n v="37.948"/>
    <n v="8.6999999999999993"/>
    <n v="2"/>
  </r>
  <r>
    <s v="790-29-1172"/>
    <x v="2"/>
    <s v="Mandalay"/>
    <s v="Normal"/>
    <x v="0"/>
    <s v="Food and beverages"/>
    <n v="57.34"/>
    <n v="3"/>
    <n v="8.6010000000000009"/>
    <n v="180.62100000000001"/>
    <x v="24"/>
    <n v="0.79097222222222219"/>
    <x v="2"/>
    <x v="217"/>
    <n v="4.7619047620000003"/>
    <n v="8.6010000000000009"/>
    <n v="7.9"/>
    <n v="3"/>
  </r>
  <r>
    <s v="239-36-3640"/>
    <x v="2"/>
    <s v="Mandalay"/>
    <s v="Normal"/>
    <x v="1"/>
    <s v="Electronic accessories"/>
    <n v="45.35"/>
    <n v="6"/>
    <n v="13.605"/>
    <n v="285.70499999999998"/>
    <x v="82"/>
    <n v="0.57222222222222219"/>
    <x v="0"/>
    <x v="218"/>
    <n v="4.7619047620000003"/>
    <n v="13.605"/>
    <n v="6.1"/>
    <n v="1"/>
  </r>
  <r>
    <s v="468-01-2051"/>
    <x v="2"/>
    <s v="Mandalay"/>
    <s v="Normal"/>
    <x v="1"/>
    <s v="Food and beverages"/>
    <n v="62.08"/>
    <n v="7"/>
    <n v="21.728000000000002"/>
    <n v="456.28800000000001"/>
    <x v="43"/>
    <n v="0.57361111111111107"/>
    <x v="0"/>
    <x v="219"/>
    <n v="4.7619047620000003"/>
    <n v="21.728000000000002"/>
    <n v="5.4"/>
    <n v="3"/>
  </r>
  <r>
    <s v="389-25-3394"/>
    <x v="1"/>
    <s v="Naypyitaw"/>
    <s v="Normal"/>
    <x v="1"/>
    <s v="Electronic accessories"/>
    <n v="11.81"/>
    <n v="5"/>
    <n v="2.9525000000000001"/>
    <n v="62.002499999999998"/>
    <x v="21"/>
    <n v="0.75416666666666665"/>
    <x v="1"/>
    <x v="220"/>
    <n v="4.7619047620000003"/>
    <n v="2.9525000000000001"/>
    <n v="9.4"/>
    <n v="2"/>
  </r>
  <r>
    <s v="279-62-1445"/>
    <x v="1"/>
    <s v="Naypyitaw"/>
    <s v="Member"/>
    <x v="0"/>
    <s v="Fashion accessories"/>
    <n v="12.54"/>
    <n v="1"/>
    <n v="0.627"/>
    <n v="13.167"/>
    <x v="81"/>
    <n v="0.52638888888888891"/>
    <x v="1"/>
    <x v="221"/>
    <n v="4.7619047620000003"/>
    <n v="0.627"/>
    <n v="8.1999999999999993"/>
    <n v="2"/>
  </r>
  <r>
    <s v="213-72-6612"/>
    <x v="0"/>
    <s v="Yangon"/>
    <s v="Normal"/>
    <x v="1"/>
    <s v="Food and beverages"/>
    <n v="43.25"/>
    <n v="2"/>
    <n v="4.3250000000000002"/>
    <n v="90.825000000000003"/>
    <x v="80"/>
    <n v="0.66388888888888886"/>
    <x v="1"/>
    <x v="222"/>
    <n v="4.7619047620000003"/>
    <n v="4.3250000000000002"/>
    <n v="6.2"/>
    <n v="3"/>
  </r>
  <r>
    <s v="746-68-6593"/>
    <x v="1"/>
    <s v="Naypyitaw"/>
    <s v="Member"/>
    <x v="0"/>
    <s v="Sports and travel"/>
    <n v="87.16"/>
    <n v="2"/>
    <n v="8.7159999999999993"/>
    <n v="183.036"/>
    <x v="83"/>
    <n v="0.60347222222222219"/>
    <x v="2"/>
    <x v="223"/>
    <n v="4.7619047620000003"/>
    <n v="8.7159999999999993"/>
    <n v="9.6999999999999993"/>
    <n v="1"/>
  </r>
  <r>
    <s v="836-82-5858"/>
    <x v="2"/>
    <s v="Mandalay"/>
    <s v="Member"/>
    <x v="1"/>
    <s v="Health and beauty"/>
    <n v="69.37"/>
    <n v="9"/>
    <n v="31.2165"/>
    <n v="655.54650000000004"/>
    <x v="53"/>
    <n v="0.80138888888888893"/>
    <x v="0"/>
    <x v="224"/>
    <n v="4.7619047620000003"/>
    <n v="31.2165"/>
    <n v="4"/>
    <n v="1"/>
  </r>
  <r>
    <s v="583-72-1480"/>
    <x v="1"/>
    <s v="Naypyitaw"/>
    <s v="Member"/>
    <x v="1"/>
    <s v="Electronic accessories"/>
    <n v="37.06"/>
    <n v="4"/>
    <n v="7.4119999999999999"/>
    <n v="155.65199999999999"/>
    <x v="82"/>
    <n v="0.68333333333333335"/>
    <x v="0"/>
    <x v="225"/>
    <n v="4.7619047620000003"/>
    <n v="7.4119999999999999"/>
    <n v="9.6999999999999993"/>
    <n v="1"/>
  </r>
  <r>
    <s v="466-61-5506"/>
    <x v="2"/>
    <s v="Mandalay"/>
    <s v="Member"/>
    <x v="0"/>
    <s v="Electronic accessories"/>
    <n v="90.7"/>
    <n v="6"/>
    <n v="27.21"/>
    <n v="571.41"/>
    <x v="84"/>
    <n v="0.45277777777777778"/>
    <x v="1"/>
    <x v="226"/>
    <n v="4.7619047620000003"/>
    <n v="27.21"/>
    <n v="5.3"/>
    <n v="2"/>
  </r>
  <r>
    <s v="721-86-6247"/>
    <x v="0"/>
    <s v="Yangon"/>
    <s v="Normal"/>
    <x v="0"/>
    <s v="Home and lifestyle"/>
    <n v="63.42"/>
    <n v="8"/>
    <n v="25.367999999999999"/>
    <n v="532.72799999999995"/>
    <x v="16"/>
    <n v="0.53819444444444442"/>
    <x v="0"/>
    <x v="227"/>
    <n v="4.7619047620000003"/>
    <n v="25.367999999999999"/>
    <n v="7.4"/>
    <n v="3"/>
  </r>
  <r>
    <s v="289-65-5721"/>
    <x v="2"/>
    <s v="Mandalay"/>
    <s v="Normal"/>
    <x v="0"/>
    <s v="Fashion accessories"/>
    <n v="81.37"/>
    <n v="2"/>
    <n v="8.1370000000000005"/>
    <n v="170.87700000000001"/>
    <x v="53"/>
    <n v="0.81111111111111112"/>
    <x v="1"/>
    <x v="228"/>
    <n v="4.7619047620000003"/>
    <n v="8.1370000000000005"/>
    <n v="6.5"/>
    <n v="1"/>
  </r>
  <r>
    <s v="545-46-3100"/>
    <x v="2"/>
    <s v="Mandalay"/>
    <s v="Member"/>
    <x v="0"/>
    <s v="Electronic accessories"/>
    <n v="10.59"/>
    <n v="3"/>
    <n v="1.5885"/>
    <n v="33.358499999999999"/>
    <x v="41"/>
    <n v="0.57777777777777772"/>
    <x v="2"/>
    <x v="229"/>
    <n v="4.7619047620000003"/>
    <n v="1.5885"/>
    <n v="8.6999999999999993"/>
    <n v="3"/>
  </r>
  <r>
    <s v="418-02-5978"/>
    <x v="2"/>
    <s v="Mandalay"/>
    <s v="Normal"/>
    <x v="0"/>
    <s v="Health and beauty"/>
    <n v="84.09"/>
    <n v="9"/>
    <n v="37.840499999999999"/>
    <n v="794.65049999999997"/>
    <x v="48"/>
    <n v="0.45416666666666666"/>
    <x v="1"/>
    <x v="230"/>
    <n v="4.7619047620000003"/>
    <n v="37.840499999999999"/>
    <n v="8"/>
    <n v="2"/>
  </r>
  <r>
    <s v="269-04-5750"/>
    <x v="2"/>
    <s v="Mandalay"/>
    <s v="Member"/>
    <x v="1"/>
    <s v="Fashion accessories"/>
    <n v="73.819999999999993"/>
    <n v="4"/>
    <n v="14.763999999999999"/>
    <n v="310.04399999999998"/>
    <x v="81"/>
    <n v="0.77152777777777781"/>
    <x v="1"/>
    <x v="231"/>
    <n v="4.7619047620000003"/>
    <n v="14.763999999999999"/>
    <n v="6.7"/>
    <n v="2"/>
  </r>
  <r>
    <s v="157-13-5295"/>
    <x v="0"/>
    <s v="Yangon"/>
    <s v="Member"/>
    <x v="1"/>
    <s v="Health and beauty"/>
    <n v="51.94"/>
    <n v="10"/>
    <n v="25.97"/>
    <n v="545.37"/>
    <x v="11"/>
    <n v="0.76666666666666672"/>
    <x v="0"/>
    <x v="232"/>
    <n v="4.7619047620000003"/>
    <n v="25.97"/>
    <n v="6.5"/>
    <n v="3"/>
  </r>
  <r>
    <s v="645-78-8093"/>
    <x v="0"/>
    <s v="Yangon"/>
    <s v="Normal"/>
    <x v="0"/>
    <s v="Sports and travel"/>
    <n v="93.14"/>
    <n v="2"/>
    <n v="9.3140000000000001"/>
    <n v="195.59399999999999"/>
    <x v="40"/>
    <n v="0.75624999999999998"/>
    <x v="0"/>
    <x v="233"/>
    <n v="4.7619047620000003"/>
    <n v="9.3140000000000001"/>
    <n v="4.0999999999999996"/>
    <n v="1"/>
  </r>
  <r>
    <s v="211-30-9270"/>
    <x v="1"/>
    <s v="Naypyitaw"/>
    <s v="Normal"/>
    <x v="1"/>
    <s v="Health and beauty"/>
    <n v="17.41"/>
    <n v="5"/>
    <n v="4.3525"/>
    <n v="91.402500000000003"/>
    <x v="26"/>
    <n v="0.63611111111111107"/>
    <x v="2"/>
    <x v="234"/>
    <n v="4.7619047620000003"/>
    <n v="4.3525"/>
    <n v="4.9000000000000004"/>
    <n v="1"/>
  </r>
  <r>
    <s v="755-12-3214"/>
    <x v="1"/>
    <s v="Naypyitaw"/>
    <s v="Member"/>
    <x v="0"/>
    <s v="Fashion accessories"/>
    <n v="44.22"/>
    <n v="5"/>
    <n v="11.055"/>
    <n v="232.155"/>
    <x v="19"/>
    <n v="0.71319444444444446"/>
    <x v="2"/>
    <x v="235"/>
    <n v="4.7619047620000003"/>
    <n v="11.055"/>
    <n v="8.6"/>
    <n v="3"/>
  </r>
  <r>
    <s v="346-84-3103"/>
    <x v="2"/>
    <s v="Mandalay"/>
    <s v="Member"/>
    <x v="0"/>
    <s v="Electronic accessories"/>
    <n v="13.22"/>
    <n v="5"/>
    <n v="3.3050000000000002"/>
    <n v="69.405000000000001"/>
    <x v="22"/>
    <n v="0.80972222222222223"/>
    <x v="1"/>
    <x v="236"/>
    <n v="4.7619047620000003"/>
    <n v="3.3050000000000002"/>
    <n v="4.3"/>
    <n v="3"/>
  </r>
  <r>
    <s v="478-06-7835"/>
    <x v="0"/>
    <s v="Yangon"/>
    <s v="Normal"/>
    <x v="1"/>
    <s v="Fashion accessories"/>
    <n v="89.69"/>
    <n v="1"/>
    <n v="4.4844999999999997"/>
    <n v="94.174499999999995"/>
    <x v="83"/>
    <n v="0.47222222222222221"/>
    <x v="0"/>
    <x v="237"/>
    <n v="4.7619047620000003"/>
    <n v="4.4844999999999997"/>
    <n v="4.9000000000000004"/>
    <n v="1"/>
  </r>
  <r>
    <s v="540-11-4336"/>
    <x v="0"/>
    <s v="Yangon"/>
    <s v="Normal"/>
    <x v="1"/>
    <s v="Food and beverages"/>
    <n v="24.94"/>
    <n v="9"/>
    <n v="11.223000000000001"/>
    <n v="235.68299999999999"/>
    <x v="83"/>
    <n v="0.7006944444444444"/>
    <x v="2"/>
    <x v="238"/>
    <n v="4.7619047620000003"/>
    <n v="11.223000000000001"/>
    <n v="5.6"/>
    <n v="1"/>
  </r>
  <r>
    <s v="448-81-5016"/>
    <x v="0"/>
    <s v="Yangon"/>
    <s v="Normal"/>
    <x v="1"/>
    <s v="Health and beauty"/>
    <n v="59.77"/>
    <n v="2"/>
    <n v="5.9770000000000003"/>
    <n v="125.517"/>
    <x v="16"/>
    <n v="0.50069444444444444"/>
    <x v="2"/>
    <x v="239"/>
    <n v="4.7619047620000003"/>
    <n v="5.9770000000000003"/>
    <n v="5.8"/>
    <n v="3"/>
  </r>
  <r>
    <s v="142-72-4741"/>
    <x v="1"/>
    <s v="Naypyitaw"/>
    <s v="Member"/>
    <x v="1"/>
    <s v="Fashion accessories"/>
    <n v="93.2"/>
    <n v="2"/>
    <n v="9.32"/>
    <n v="195.72"/>
    <x v="38"/>
    <n v="0.77569444444444446"/>
    <x v="2"/>
    <x v="240"/>
    <n v="4.7619047620000003"/>
    <n v="9.32"/>
    <n v="6"/>
    <n v="2"/>
  </r>
  <r>
    <s v="217-58-1179"/>
    <x v="0"/>
    <s v="Yangon"/>
    <s v="Member"/>
    <x v="1"/>
    <s v="Home and lifestyle"/>
    <n v="62.65"/>
    <n v="4"/>
    <n v="12.53"/>
    <n v="263.13"/>
    <x v="0"/>
    <n v="0.47569444444444442"/>
    <x v="1"/>
    <x v="241"/>
    <n v="4.7619047620000003"/>
    <n v="12.53"/>
    <n v="4.2"/>
    <n v="1"/>
  </r>
  <r>
    <s v="376-02-8238"/>
    <x v="2"/>
    <s v="Mandalay"/>
    <s v="Normal"/>
    <x v="1"/>
    <s v="Home and lifestyle"/>
    <n v="93.87"/>
    <n v="8"/>
    <n v="37.548000000000002"/>
    <n v="788.50800000000004"/>
    <x v="30"/>
    <n v="0.77916666666666667"/>
    <x v="2"/>
    <x v="242"/>
    <n v="4.7619047620000003"/>
    <n v="37.548000000000002"/>
    <n v="8.3000000000000007"/>
    <n v="2"/>
  </r>
  <r>
    <s v="530-90-9855"/>
    <x v="0"/>
    <s v="Yangon"/>
    <s v="Member"/>
    <x v="1"/>
    <s v="Home and lifestyle"/>
    <n v="47.59"/>
    <n v="8"/>
    <n v="19.036000000000001"/>
    <n v="399.75599999999997"/>
    <x v="17"/>
    <n v="0.61597222222222225"/>
    <x v="1"/>
    <x v="243"/>
    <n v="4.7619047620000003"/>
    <n v="19.036000000000001"/>
    <n v="5.7"/>
    <n v="1"/>
  </r>
  <r>
    <s v="866-05-7563"/>
    <x v="2"/>
    <s v="Mandalay"/>
    <s v="Member"/>
    <x v="0"/>
    <s v="Electronic accessories"/>
    <n v="81.400000000000006"/>
    <n v="3"/>
    <n v="12.21"/>
    <n v="256.41000000000003"/>
    <x v="57"/>
    <n v="0.82152777777777775"/>
    <x v="1"/>
    <x v="244"/>
    <n v="4.7619047620000003"/>
    <n v="12.21"/>
    <n v="4.8"/>
    <n v="2"/>
  </r>
  <r>
    <s v="604-70-6476"/>
    <x v="0"/>
    <s v="Yangon"/>
    <s v="Member"/>
    <x v="1"/>
    <s v="Fashion accessories"/>
    <n v="17.940000000000001"/>
    <n v="5"/>
    <n v="4.4850000000000003"/>
    <n v="94.185000000000002"/>
    <x v="54"/>
    <n v="0.58611111111111114"/>
    <x v="0"/>
    <x v="245"/>
    <n v="4.7619047620000003"/>
    <n v="4.4850000000000003"/>
    <n v="6.8"/>
    <n v="1"/>
  </r>
  <r>
    <s v="799-71-1548"/>
    <x v="0"/>
    <s v="Yangon"/>
    <s v="Member"/>
    <x v="1"/>
    <s v="Electronic accessories"/>
    <n v="77.72"/>
    <n v="4"/>
    <n v="15.544"/>
    <n v="326.42399999999998"/>
    <x v="27"/>
    <n v="0.6743055555555556"/>
    <x v="2"/>
    <x v="246"/>
    <n v="4.7619047620000003"/>
    <n v="15.544"/>
    <n v="8.8000000000000007"/>
    <n v="1"/>
  </r>
  <r>
    <s v="785-13-7708"/>
    <x v="2"/>
    <s v="Mandalay"/>
    <s v="Normal"/>
    <x v="1"/>
    <s v="Food and beverages"/>
    <n v="73.06"/>
    <n v="7"/>
    <n v="25.571000000000002"/>
    <n v="536.99099999999999"/>
    <x v="78"/>
    <n v="0.79583333333333328"/>
    <x v="2"/>
    <x v="247"/>
    <n v="4.7619047620000003"/>
    <n v="25.571000000000002"/>
    <n v="4.2"/>
    <n v="1"/>
  </r>
  <r>
    <s v="845-51-0542"/>
    <x v="2"/>
    <s v="Mandalay"/>
    <s v="Member"/>
    <x v="1"/>
    <s v="Food and beverages"/>
    <n v="46.55"/>
    <n v="9"/>
    <n v="20.947500000000002"/>
    <n v="439.89749999999998"/>
    <x v="30"/>
    <n v="0.64861111111111114"/>
    <x v="0"/>
    <x v="248"/>
    <n v="4.7619047620000003"/>
    <n v="20.947500000000002"/>
    <n v="6.4"/>
    <n v="2"/>
  </r>
  <r>
    <s v="662-47-5456"/>
    <x v="1"/>
    <s v="Naypyitaw"/>
    <s v="Member"/>
    <x v="1"/>
    <s v="Fashion accessories"/>
    <n v="35.19"/>
    <n v="10"/>
    <n v="17.594999999999999"/>
    <n v="369.495"/>
    <x v="85"/>
    <n v="0.79583333333333328"/>
    <x v="2"/>
    <x v="249"/>
    <n v="4.7619047620000003"/>
    <n v="17.594999999999999"/>
    <n v="8.4"/>
    <n v="3"/>
  </r>
  <r>
    <s v="883-17-4236"/>
    <x v="1"/>
    <s v="Naypyitaw"/>
    <s v="Normal"/>
    <x v="0"/>
    <s v="Sports and travel"/>
    <n v="14.39"/>
    <n v="2"/>
    <n v="1.4390000000000001"/>
    <n v="30.219000000000001"/>
    <x v="22"/>
    <n v="0.82222222222222219"/>
    <x v="2"/>
    <x v="250"/>
    <n v="4.7619047620000003"/>
    <n v="1.4390000000000001"/>
    <n v="7.2"/>
    <n v="3"/>
  </r>
  <r>
    <s v="290-68-2984"/>
    <x v="0"/>
    <s v="Yangon"/>
    <s v="Normal"/>
    <x v="1"/>
    <s v="Home and lifestyle"/>
    <n v="23.75"/>
    <n v="4"/>
    <n v="4.75"/>
    <n v="99.75"/>
    <x v="32"/>
    <n v="0.47361111111111109"/>
    <x v="1"/>
    <x v="251"/>
    <n v="4.7619047620000003"/>
    <n v="4.75"/>
    <n v="5.2"/>
    <n v="3"/>
  </r>
  <r>
    <s v="704-11-6354"/>
    <x v="0"/>
    <s v="Yangon"/>
    <s v="Member"/>
    <x v="1"/>
    <s v="Home and lifestyle"/>
    <n v="58.9"/>
    <n v="8"/>
    <n v="23.56"/>
    <n v="494.76"/>
    <x v="47"/>
    <n v="0.47430555555555554"/>
    <x v="1"/>
    <x v="252"/>
    <n v="4.7619047620000003"/>
    <n v="23.56"/>
    <n v="8.9"/>
    <n v="1"/>
  </r>
  <r>
    <s v="110-48-7033"/>
    <x v="2"/>
    <s v="Mandalay"/>
    <s v="Member"/>
    <x v="1"/>
    <s v="Fashion accessories"/>
    <n v="32.619999999999997"/>
    <n v="4"/>
    <n v="6.524"/>
    <n v="137.00399999999999"/>
    <x v="71"/>
    <n v="0.59166666666666667"/>
    <x v="1"/>
    <x v="253"/>
    <n v="4.7619047620000003"/>
    <n v="6.524"/>
    <n v="9"/>
    <n v="1"/>
  </r>
  <r>
    <s v="366-93-0948"/>
    <x v="0"/>
    <s v="Yangon"/>
    <s v="Member"/>
    <x v="1"/>
    <s v="Electronic accessories"/>
    <n v="66.349999999999994"/>
    <n v="1"/>
    <n v="3.3174999999999999"/>
    <n v="69.667500000000004"/>
    <x v="82"/>
    <n v="0.44861111111111113"/>
    <x v="2"/>
    <x v="254"/>
    <n v="4.7619047620000003"/>
    <n v="3.3174999999999999"/>
    <n v="9.6999999999999993"/>
    <n v="1"/>
  </r>
  <r>
    <s v="729-09-9681"/>
    <x v="0"/>
    <s v="Yangon"/>
    <s v="Member"/>
    <x v="1"/>
    <s v="Home and lifestyle"/>
    <n v="25.91"/>
    <n v="6"/>
    <n v="7.7729999999999997"/>
    <n v="163.233"/>
    <x v="63"/>
    <n v="0.42777777777777776"/>
    <x v="0"/>
    <x v="255"/>
    <n v="4.7619047620000003"/>
    <n v="7.7729999999999997"/>
    <n v="8.6999999999999993"/>
    <n v="2"/>
  </r>
  <r>
    <s v="151-16-1484"/>
    <x v="0"/>
    <s v="Yangon"/>
    <s v="Member"/>
    <x v="1"/>
    <s v="Electronic accessories"/>
    <n v="32.25"/>
    <n v="4"/>
    <n v="6.45"/>
    <n v="135.44999999999999"/>
    <x v="77"/>
    <n v="0.52638888888888891"/>
    <x v="0"/>
    <x v="256"/>
    <n v="4.7619047620000003"/>
    <n v="6.45"/>
    <n v="6.5"/>
    <n v="2"/>
  </r>
  <r>
    <s v="380-94-4661"/>
    <x v="1"/>
    <s v="Naypyitaw"/>
    <s v="Member"/>
    <x v="1"/>
    <s v="Electronic accessories"/>
    <n v="65.94"/>
    <n v="4"/>
    <n v="13.188000000000001"/>
    <n v="276.94799999999998"/>
    <x v="13"/>
    <n v="0.54513888888888884"/>
    <x v="2"/>
    <x v="257"/>
    <n v="4.7619047620000003"/>
    <n v="13.188000000000001"/>
    <n v="6.9"/>
    <n v="2"/>
  </r>
  <r>
    <s v="850-41-9669"/>
    <x v="0"/>
    <s v="Yangon"/>
    <s v="Normal"/>
    <x v="0"/>
    <s v="Electronic accessories"/>
    <n v="75.06"/>
    <n v="9"/>
    <n v="33.777000000000001"/>
    <n v="709.31700000000001"/>
    <x v="35"/>
    <n v="0.55902777777777779"/>
    <x v="0"/>
    <x v="258"/>
    <n v="4.7619047620000003"/>
    <n v="33.777000000000001"/>
    <n v="6.2"/>
    <n v="3"/>
  </r>
  <r>
    <s v="821-07-3596"/>
    <x v="1"/>
    <s v="Naypyitaw"/>
    <s v="Normal"/>
    <x v="0"/>
    <s v="Fashion accessories"/>
    <n v="16.45"/>
    <n v="4"/>
    <n v="3.29"/>
    <n v="69.09"/>
    <x v="37"/>
    <n v="0.62013888888888891"/>
    <x v="0"/>
    <x v="259"/>
    <n v="4.7619047620000003"/>
    <n v="3.29"/>
    <n v="5.6"/>
    <n v="3"/>
  </r>
  <r>
    <s v="655-85-5130"/>
    <x v="2"/>
    <s v="Mandalay"/>
    <s v="Member"/>
    <x v="0"/>
    <s v="Fashion accessories"/>
    <n v="38.299999999999997"/>
    <n v="4"/>
    <n v="7.66"/>
    <n v="160.86000000000001"/>
    <x v="45"/>
    <n v="0.80694444444444446"/>
    <x v="1"/>
    <x v="260"/>
    <n v="4.7619047620000003"/>
    <n v="7.66"/>
    <n v="5.7"/>
    <n v="3"/>
  </r>
  <r>
    <s v="447-15-7839"/>
    <x v="0"/>
    <s v="Yangon"/>
    <s v="Member"/>
    <x v="0"/>
    <s v="Sports and travel"/>
    <n v="22.24"/>
    <n v="10"/>
    <n v="11.12"/>
    <n v="233.52"/>
    <x v="57"/>
    <n v="0.45833333333333331"/>
    <x v="1"/>
    <x v="261"/>
    <n v="4.7619047620000003"/>
    <n v="11.12"/>
    <n v="4.2"/>
    <n v="2"/>
  </r>
  <r>
    <s v="154-74-7179"/>
    <x v="2"/>
    <s v="Mandalay"/>
    <s v="Normal"/>
    <x v="1"/>
    <s v="Sports and travel"/>
    <n v="54.45"/>
    <n v="1"/>
    <n v="2.7225000000000001"/>
    <n v="57.172499999999999"/>
    <x v="84"/>
    <n v="0.80833333333333335"/>
    <x v="0"/>
    <x v="262"/>
    <n v="4.7619047620000003"/>
    <n v="2.7225000000000001"/>
    <n v="7.9"/>
    <n v="2"/>
  </r>
  <r>
    <s v="253-12-6086"/>
    <x v="0"/>
    <s v="Yangon"/>
    <s v="Member"/>
    <x v="0"/>
    <s v="Sports and travel"/>
    <n v="98.4"/>
    <n v="7"/>
    <n v="34.44"/>
    <n v="723.24"/>
    <x v="41"/>
    <n v="0.52986111111111112"/>
    <x v="2"/>
    <x v="263"/>
    <n v="4.7619047620000003"/>
    <n v="34.44"/>
    <n v="8.6999999999999993"/>
    <n v="3"/>
  </r>
  <r>
    <s v="808-65-0703"/>
    <x v="1"/>
    <s v="Naypyitaw"/>
    <s v="Normal"/>
    <x v="1"/>
    <s v="Home and lifestyle"/>
    <n v="35.47"/>
    <n v="4"/>
    <n v="7.0940000000000003"/>
    <n v="148.97399999999999"/>
    <x v="86"/>
    <n v="0.72361111111111109"/>
    <x v="2"/>
    <x v="264"/>
    <n v="4.7619047620000003"/>
    <n v="7.0940000000000003"/>
    <n v="6.9"/>
    <n v="3"/>
  </r>
  <r>
    <s v="571-94-0759"/>
    <x v="2"/>
    <s v="Mandalay"/>
    <s v="Member"/>
    <x v="0"/>
    <s v="Food and beverages"/>
    <n v="74.599999999999994"/>
    <n v="10"/>
    <n v="37.299999999999997"/>
    <n v="783.3"/>
    <x v="66"/>
    <n v="0.87152777777777779"/>
    <x v="1"/>
    <x v="265"/>
    <n v="4.7619047620000003"/>
    <n v="37.299999999999997"/>
    <n v="9.5"/>
    <n v="1"/>
  </r>
  <r>
    <s v="144-51-6085"/>
    <x v="0"/>
    <s v="Yangon"/>
    <s v="Member"/>
    <x v="1"/>
    <s v="Home and lifestyle"/>
    <n v="70.739999999999995"/>
    <n v="4"/>
    <n v="14.148"/>
    <n v="297.108"/>
    <x v="0"/>
    <n v="0.67013888888888884"/>
    <x v="2"/>
    <x v="266"/>
    <n v="4.7619047620000003"/>
    <n v="14.148"/>
    <n v="4.4000000000000004"/>
    <n v="1"/>
  </r>
  <r>
    <s v="731-14-2199"/>
    <x v="0"/>
    <s v="Yangon"/>
    <s v="Member"/>
    <x v="0"/>
    <s v="Home and lifestyle"/>
    <n v="35.54"/>
    <n v="10"/>
    <n v="17.77"/>
    <n v="373.17"/>
    <x v="72"/>
    <n v="0.56527777777777777"/>
    <x v="0"/>
    <x v="267"/>
    <n v="4.7619047620000003"/>
    <n v="17.77"/>
    <n v="7"/>
    <n v="1"/>
  </r>
  <r>
    <s v="783-09-1637"/>
    <x v="2"/>
    <s v="Mandalay"/>
    <s v="Normal"/>
    <x v="0"/>
    <s v="Sports and travel"/>
    <n v="67.430000000000007"/>
    <n v="5"/>
    <n v="16.857500000000002"/>
    <n v="354.00749999999999"/>
    <x v="43"/>
    <n v="0.75902777777777775"/>
    <x v="0"/>
    <x v="268"/>
    <n v="4.7619047620000003"/>
    <n v="16.857500000000002"/>
    <n v="6.3"/>
    <n v="3"/>
  </r>
  <r>
    <s v="687-15-1097"/>
    <x v="1"/>
    <s v="Naypyitaw"/>
    <s v="Member"/>
    <x v="0"/>
    <s v="Health and beauty"/>
    <n v="21.12"/>
    <n v="2"/>
    <n v="2.1120000000000001"/>
    <n v="44.351999999999997"/>
    <x v="75"/>
    <n v="0.80347222222222225"/>
    <x v="1"/>
    <x v="269"/>
    <n v="4.7619047620000003"/>
    <n v="2.1120000000000001"/>
    <n v="9.6999999999999993"/>
    <n v="1"/>
  </r>
  <r>
    <s v="126-54-1082"/>
    <x v="0"/>
    <s v="Yangon"/>
    <s v="Member"/>
    <x v="0"/>
    <s v="Home and lifestyle"/>
    <n v="21.54"/>
    <n v="9"/>
    <n v="9.6929999999999996"/>
    <n v="203.553"/>
    <x v="27"/>
    <n v="0.48888888888888887"/>
    <x v="2"/>
    <x v="270"/>
    <n v="4.7619047620000003"/>
    <n v="9.6929999999999996"/>
    <n v="8.8000000000000007"/>
    <n v="1"/>
  </r>
  <r>
    <s v="633-91-1052"/>
    <x v="0"/>
    <s v="Yangon"/>
    <s v="Normal"/>
    <x v="0"/>
    <s v="Home and lifestyle"/>
    <n v="12.03"/>
    <n v="2"/>
    <n v="1.2030000000000001"/>
    <n v="25.263000000000002"/>
    <x v="3"/>
    <n v="0.66041666666666665"/>
    <x v="1"/>
    <x v="271"/>
    <n v="4.7619047620000003"/>
    <n v="1.2030000000000001"/>
    <n v="5.0999999999999996"/>
    <n v="1"/>
  </r>
  <r>
    <s v="477-24-6490"/>
    <x v="2"/>
    <s v="Mandalay"/>
    <s v="Normal"/>
    <x v="0"/>
    <s v="Health and beauty"/>
    <n v="99.71"/>
    <n v="6"/>
    <n v="29.913"/>
    <n v="628.173"/>
    <x v="84"/>
    <n v="0.70277777777777772"/>
    <x v="0"/>
    <x v="272"/>
    <n v="4.7619047620000003"/>
    <n v="29.913"/>
    <n v="7.9"/>
    <n v="2"/>
  </r>
  <r>
    <s v="566-19-5475"/>
    <x v="2"/>
    <s v="Mandalay"/>
    <s v="Normal"/>
    <x v="1"/>
    <s v="Fashion accessories"/>
    <n v="47.97"/>
    <n v="7"/>
    <n v="16.7895"/>
    <n v="352.5795"/>
    <x v="27"/>
    <n v="0.86944444444444446"/>
    <x v="1"/>
    <x v="273"/>
    <n v="4.7619047620000003"/>
    <n v="16.7895"/>
    <n v="6.2"/>
    <n v="1"/>
  </r>
  <r>
    <s v="526-86-8552"/>
    <x v="1"/>
    <s v="Naypyitaw"/>
    <s v="Member"/>
    <x v="0"/>
    <s v="Home and lifestyle"/>
    <n v="21.82"/>
    <n v="10"/>
    <n v="10.91"/>
    <n v="229.11"/>
    <x v="27"/>
    <n v="0.73333333333333328"/>
    <x v="1"/>
    <x v="274"/>
    <n v="4.7619047620000003"/>
    <n v="10.91"/>
    <n v="7.1"/>
    <n v="1"/>
  </r>
  <r>
    <s v="376-56-3573"/>
    <x v="1"/>
    <s v="Naypyitaw"/>
    <s v="Normal"/>
    <x v="0"/>
    <s v="Fashion accessories"/>
    <n v="95.42"/>
    <n v="4"/>
    <n v="19.084"/>
    <n v="400.76400000000001"/>
    <x v="30"/>
    <n v="0.55763888888888891"/>
    <x v="0"/>
    <x v="275"/>
    <n v="4.7619047620000003"/>
    <n v="19.084"/>
    <n v="6.4"/>
    <n v="2"/>
  </r>
  <r>
    <s v="537-72-0426"/>
    <x v="1"/>
    <s v="Naypyitaw"/>
    <s v="Member"/>
    <x v="1"/>
    <s v="Fashion accessories"/>
    <n v="70.989999999999995"/>
    <n v="10"/>
    <n v="35.494999999999997"/>
    <n v="745.39499999999998"/>
    <x v="80"/>
    <n v="0.68611111111111112"/>
    <x v="1"/>
    <x v="276"/>
    <n v="4.7619047620000003"/>
    <n v="35.494999999999997"/>
    <n v="5.7"/>
    <n v="3"/>
  </r>
  <r>
    <s v="828-61-5674"/>
    <x v="0"/>
    <s v="Yangon"/>
    <s v="Member"/>
    <x v="1"/>
    <s v="Sports and travel"/>
    <n v="44.02"/>
    <n v="10"/>
    <n v="22.01"/>
    <n v="462.21"/>
    <x v="80"/>
    <n v="0.83125000000000004"/>
    <x v="2"/>
    <x v="277"/>
    <n v="4.7619047620000003"/>
    <n v="22.01"/>
    <n v="9.6"/>
    <n v="3"/>
  </r>
  <r>
    <s v="136-08-6195"/>
    <x v="0"/>
    <s v="Yangon"/>
    <s v="Normal"/>
    <x v="0"/>
    <s v="Home and lifestyle"/>
    <n v="69.959999999999994"/>
    <n v="8"/>
    <n v="27.984000000000002"/>
    <n v="587.66399999999999"/>
    <x v="42"/>
    <n v="0.70902777777777781"/>
    <x v="2"/>
    <x v="278"/>
    <n v="4.7619047620000003"/>
    <n v="27.984000000000002"/>
    <n v="6.4"/>
    <n v="2"/>
  </r>
  <r>
    <s v="523-38-0215"/>
    <x v="1"/>
    <s v="Naypyitaw"/>
    <s v="Normal"/>
    <x v="1"/>
    <s v="Home and lifestyle"/>
    <n v="37"/>
    <n v="1"/>
    <n v="1.85"/>
    <n v="38.85"/>
    <x v="43"/>
    <n v="0.56180555555555556"/>
    <x v="2"/>
    <x v="279"/>
    <n v="4.7619047620000003"/>
    <n v="1.85"/>
    <n v="7.9"/>
    <n v="3"/>
  </r>
  <r>
    <s v="490-29-1201"/>
    <x v="0"/>
    <s v="Yangon"/>
    <s v="Normal"/>
    <x v="0"/>
    <s v="Sports and travel"/>
    <n v="15.34"/>
    <n v="1"/>
    <n v="0.76700000000000002"/>
    <n v="16.106999999999999"/>
    <x v="47"/>
    <n v="0.46458333333333335"/>
    <x v="1"/>
    <x v="280"/>
    <n v="4.7619047620000003"/>
    <n v="0.76700000000000002"/>
    <n v="6.5"/>
    <n v="1"/>
  </r>
  <r>
    <s v="667-92-0055"/>
    <x v="0"/>
    <s v="Yangon"/>
    <s v="Member"/>
    <x v="1"/>
    <s v="Health and beauty"/>
    <n v="99.83"/>
    <n v="6"/>
    <n v="29.949000000000002"/>
    <n v="628.92899999999997"/>
    <x v="31"/>
    <n v="0.62638888888888888"/>
    <x v="0"/>
    <x v="281"/>
    <n v="4.7619047620000003"/>
    <n v="29.949000000000002"/>
    <n v="8.5"/>
    <n v="3"/>
  </r>
  <r>
    <s v="565-17-3836"/>
    <x v="0"/>
    <s v="Yangon"/>
    <s v="Member"/>
    <x v="0"/>
    <s v="Health and beauty"/>
    <n v="47.67"/>
    <n v="4"/>
    <n v="9.5340000000000007"/>
    <n v="200.214"/>
    <x v="41"/>
    <n v="0.59791666666666665"/>
    <x v="1"/>
    <x v="282"/>
    <n v="4.7619047620000003"/>
    <n v="9.5340000000000007"/>
    <n v="9.1"/>
    <n v="3"/>
  </r>
  <r>
    <s v="498-41-1961"/>
    <x v="2"/>
    <s v="Mandalay"/>
    <s v="Normal"/>
    <x v="1"/>
    <s v="Health and beauty"/>
    <n v="66.680000000000007"/>
    <n v="5"/>
    <n v="16.670000000000002"/>
    <n v="350.07"/>
    <x v="9"/>
    <n v="0.75069444444444444"/>
    <x v="1"/>
    <x v="283"/>
    <n v="4.7619047620000003"/>
    <n v="16.670000000000002"/>
    <n v="7.6"/>
    <n v="2"/>
  </r>
  <r>
    <s v="593-95-4461"/>
    <x v="1"/>
    <s v="Naypyitaw"/>
    <s v="Member"/>
    <x v="1"/>
    <s v="Home and lifestyle"/>
    <n v="74.86"/>
    <n v="1"/>
    <n v="3.7429999999999999"/>
    <n v="78.602999999999994"/>
    <x v="62"/>
    <n v="0.61736111111111114"/>
    <x v="1"/>
    <x v="284"/>
    <n v="4.7619047620000003"/>
    <n v="3.7429999999999999"/>
    <n v="6.9"/>
    <n v="3"/>
  </r>
  <r>
    <s v="226-71-3580"/>
    <x v="1"/>
    <s v="Naypyitaw"/>
    <s v="Normal"/>
    <x v="0"/>
    <s v="Sports and travel"/>
    <n v="23.75"/>
    <n v="9"/>
    <n v="10.6875"/>
    <n v="224.4375"/>
    <x v="82"/>
    <n v="0.50138888888888888"/>
    <x v="1"/>
    <x v="285"/>
    <n v="4.7619047620000003"/>
    <n v="10.6875"/>
    <n v="9.5"/>
    <n v="1"/>
  </r>
  <r>
    <s v="283-79-9594"/>
    <x v="2"/>
    <s v="Mandalay"/>
    <s v="Normal"/>
    <x v="0"/>
    <s v="Food and beverages"/>
    <n v="48.51"/>
    <n v="7"/>
    <n v="16.9785"/>
    <n v="356.54849999999999"/>
    <x v="25"/>
    <n v="0.5625"/>
    <x v="2"/>
    <x v="286"/>
    <n v="4.7619047620000003"/>
    <n v="16.9785"/>
    <n v="5.2"/>
    <n v="1"/>
  </r>
  <r>
    <s v="430-60-3493"/>
    <x v="0"/>
    <s v="Yangon"/>
    <s v="Member"/>
    <x v="0"/>
    <s v="Home and lifestyle"/>
    <n v="94.88"/>
    <n v="7"/>
    <n v="33.207999999999998"/>
    <n v="697.36800000000005"/>
    <x v="36"/>
    <n v="0.60972222222222228"/>
    <x v="1"/>
    <x v="287"/>
    <n v="4.7619047620000003"/>
    <n v="33.207999999999998"/>
    <n v="4.2"/>
    <n v="2"/>
  </r>
  <r>
    <s v="139-20-0155"/>
    <x v="2"/>
    <s v="Mandalay"/>
    <s v="Member"/>
    <x v="1"/>
    <s v="Electronic accessories"/>
    <n v="40.299999999999997"/>
    <n v="10"/>
    <n v="20.149999999999999"/>
    <n v="423.15"/>
    <x v="46"/>
    <n v="0.73402777777777772"/>
    <x v="2"/>
    <x v="288"/>
    <n v="4.7619047620000003"/>
    <n v="20.149999999999999"/>
    <n v="7"/>
    <n v="1"/>
  </r>
  <r>
    <s v="558-80-4082"/>
    <x v="1"/>
    <s v="Naypyitaw"/>
    <s v="Normal"/>
    <x v="1"/>
    <s v="Electronic accessories"/>
    <n v="27.85"/>
    <n v="7"/>
    <n v="9.7475000000000005"/>
    <n v="204.69749999999999"/>
    <x v="86"/>
    <n v="0.72222222222222221"/>
    <x v="0"/>
    <x v="289"/>
    <n v="4.7619047620000003"/>
    <n v="9.7475000000000005"/>
    <n v="6"/>
    <n v="3"/>
  </r>
  <r>
    <s v="278-97-7759"/>
    <x v="0"/>
    <s v="Yangon"/>
    <s v="Member"/>
    <x v="0"/>
    <s v="Electronic accessories"/>
    <n v="62.48"/>
    <n v="1"/>
    <n v="3.1240000000000001"/>
    <n v="65.603999999999999"/>
    <x v="67"/>
    <n v="0.85347222222222219"/>
    <x v="1"/>
    <x v="290"/>
    <n v="4.7619047620000003"/>
    <n v="3.1240000000000001"/>
    <n v="4.7"/>
    <n v="2"/>
  </r>
  <r>
    <s v="316-68-6352"/>
    <x v="0"/>
    <s v="Yangon"/>
    <s v="Member"/>
    <x v="0"/>
    <s v="Food and beverages"/>
    <n v="36.36"/>
    <n v="2"/>
    <n v="3.6360000000000001"/>
    <n v="76.355999999999995"/>
    <x v="18"/>
    <n v="0.41666666666666669"/>
    <x v="1"/>
    <x v="291"/>
    <n v="4.7619047620000003"/>
    <n v="3.6360000000000001"/>
    <n v="7.1"/>
    <n v="1"/>
  </r>
  <r>
    <s v="585-03-5943"/>
    <x v="2"/>
    <s v="Mandalay"/>
    <s v="Normal"/>
    <x v="1"/>
    <s v="Health and beauty"/>
    <n v="18.11"/>
    <n v="10"/>
    <n v="9.0549999999999997"/>
    <n v="190.155"/>
    <x v="45"/>
    <n v="0.49027777777777776"/>
    <x v="0"/>
    <x v="292"/>
    <n v="4.7619047620000003"/>
    <n v="9.0549999999999997"/>
    <n v="5.9"/>
    <n v="3"/>
  </r>
  <r>
    <s v="211-05-0490"/>
    <x v="1"/>
    <s v="Naypyitaw"/>
    <s v="Member"/>
    <x v="0"/>
    <s v="Electronic accessories"/>
    <n v="51.92"/>
    <n v="5"/>
    <n v="12.98"/>
    <n v="272.58"/>
    <x v="2"/>
    <n v="0.5708333333333333"/>
    <x v="1"/>
    <x v="293"/>
    <n v="4.7619047620000003"/>
    <n v="12.98"/>
    <n v="7.5"/>
    <n v="3"/>
  </r>
  <r>
    <s v="727-75-6477"/>
    <x v="1"/>
    <s v="Naypyitaw"/>
    <s v="Normal"/>
    <x v="1"/>
    <s v="Electronic accessories"/>
    <n v="28.84"/>
    <n v="4"/>
    <n v="5.7679999999999998"/>
    <n v="121.128"/>
    <x v="14"/>
    <n v="0.61388888888888893"/>
    <x v="1"/>
    <x v="294"/>
    <n v="4.7619047620000003"/>
    <n v="5.7679999999999998"/>
    <n v="6.4"/>
    <n v="3"/>
  </r>
  <r>
    <s v="744-02-5987"/>
    <x v="0"/>
    <s v="Yangon"/>
    <s v="Member"/>
    <x v="1"/>
    <s v="Home and lifestyle"/>
    <n v="78.38"/>
    <n v="6"/>
    <n v="23.513999999999999"/>
    <n v="493.79399999999998"/>
    <x v="8"/>
    <n v="0.59444444444444444"/>
    <x v="0"/>
    <x v="295"/>
    <n v="4.7619047620000003"/>
    <n v="23.513999999999999"/>
    <n v="5.8"/>
    <n v="1"/>
  </r>
  <r>
    <s v="307-83-9164"/>
    <x v="0"/>
    <s v="Yangon"/>
    <s v="Member"/>
    <x v="1"/>
    <s v="Home and lifestyle"/>
    <n v="60.01"/>
    <n v="4"/>
    <n v="12.002000000000001"/>
    <n v="252.042"/>
    <x v="25"/>
    <n v="0.66249999999999998"/>
    <x v="1"/>
    <x v="296"/>
    <n v="4.7619047620000003"/>
    <n v="12.002000000000001"/>
    <n v="4.5"/>
    <n v="1"/>
  </r>
  <r>
    <s v="779-06-0012"/>
    <x v="1"/>
    <s v="Naypyitaw"/>
    <s v="Member"/>
    <x v="0"/>
    <s v="Home and lifestyle"/>
    <n v="88.61"/>
    <n v="1"/>
    <n v="4.4305000000000003"/>
    <n v="93.040499999999994"/>
    <x v="64"/>
    <n v="0.43125000000000002"/>
    <x v="1"/>
    <x v="297"/>
    <n v="4.7619047620000003"/>
    <n v="4.4305000000000003"/>
    <n v="7.7"/>
    <n v="1"/>
  </r>
  <r>
    <s v="446-47-6729"/>
    <x v="1"/>
    <s v="Naypyitaw"/>
    <s v="Normal"/>
    <x v="1"/>
    <s v="Fashion accessories"/>
    <n v="99.82"/>
    <n v="2"/>
    <n v="9.9819999999999993"/>
    <n v="209.62200000000001"/>
    <x v="56"/>
    <n v="0.75624999999999998"/>
    <x v="2"/>
    <x v="298"/>
    <n v="4.7619047620000003"/>
    <n v="9.9819999999999993"/>
    <n v="6.7"/>
    <n v="1"/>
  </r>
  <r>
    <s v="573-10-3877"/>
    <x v="2"/>
    <s v="Mandalay"/>
    <s v="Member"/>
    <x v="1"/>
    <s v="Health and beauty"/>
    <n v="39.01"/>
    <n v="1"/>
    <n v="1.9504999999999999"/>
    <n v="40.960500000000003"/>
    <x v="41"/>
    <n v="0.69861111111111107"/>
    <x v="2"/>
    <x v="299"/>
    <n v="4.7619047620000003"/>
    <n v="1.9504999999999999"/>
    <n v="4.7"/>
    <n v="3"/>
  </r>
  <r>
    <s v="735-06-4124"/>
    <x v="1"/>
    <s v="Naypyitaw"/>
    <s v="Normal"/>
    <x v="1"/>
    <s v="Food and beverages"/>
    <n v="48.61"/>
    <n v="1"/>
    <n v="2.4304999999999999"/>
    <n v="51.040500000000002"/>
    <x v="6"/>
    <n v="0.64652777777777781"/>
    <x v="1"/>
    <x v="300"/>
    <n v="4.7619047620000003"/>
    <n v="2.4304999999999999"/>
    <n v="4.4000000000000004"/>
    <n v="2"/>
  </r>
  <r>
    <s v="439-54-7422"/>
    <x v="0"/>
    <s v="Yangon"/>
    <s v="Normal"/>
    <x v="0"/>
    <s v="Electronic accessories"/>
    <n v="51.19"/>
    <n v="4"/>
    <n v="10.238"/>
    <n v="214.99799999999999"/>
    <x v="79"/>
    <n v="0.71875"/>
    <x v="2"/>
    <x v="301"/>
    <n v="4.7619047620000003"/>
    <n v="10.238"/>
    <n v="4.7"/>
    <n v="3"/>
  </r>
  <r>
    <s v="396-90-2219"/>
    <x v="2"/>
    <s v="Mandalay"/>
    <s v="Normal"/>
    <x v="0"/>
    <s v="Electronic accessories"/>
    <n v="14.96"/>
    <n v="8"/>
    <n v="5.984"/>
    <n v="125.664"/>
    <x v="55"/>
    <n v="0.52013888888888893"/>
    <x v="1"/>
    <x v="302"/>
    <n v="4.7619047620000003"/>
    <n v="5.984"/>
    <n v="8.6"/>
    <n v="2"/>
  </r>
  <r>
    <s v="411-77-0180"/>
    <x v="0"/>
    <s v="Yangon"/>
    <s v="Member"/>
    <x v="1"/>
    <s v="Electronic accessories"/>
    <n v="72.2"/>
    <n v="7"/>
    <n v="25.27"/>
    <n v="530.66999999999996"/>
    <x v="58"/>
    <n v="0.84305555555555556"/>
    <x v="0"/>
    <x v="303"/>
    <n v="4.7619047620000003"/>
    <n v="25.27"/>
    <n v="4.3"/>
    <n v="3"/>
  </r>
  <r>
    <s v="286-01-5402"/>
    <x v="0"/>
    <s v="Yangon"/>
    <s v="Normal"/>
    <x v="0"/>
    <s v="Sports and travel"/>
    <n v="40.229999999999997"/>
    <n v="7"/>
    <n v="14.080500000000001"/>
    <n v="295.69049999999999"/>
    <x v="73"/>
    <n v="0.55694444444444446"/>
    <x v="1"/>
    <x v="304"/>
    <n v="4.7619047620000003"/>
    <n v="14.080500000000001"/>
    <n v="9.6"/>
    <n v="3"/>
  </r>
  <r>
    <s v="803-17-8013"/>
    <x v="0"/>
    <s v="Yangon"/>
    <s v="Member"/>
    <x v="0"/>
    <s v="Home and lifestyle"/>
    <n v="88.79"/>
    <n v="8"/>
    <n v="35.515999999999998"/>
    <n v="745.83600000000001"/>
    <x v="21"/>
    <n v="0.71458333333333335"/>
    <x v="1"/>
    <x v="305"/>
    <n v="4.7619047620000003"/>
    <n v="35.515999999999998"/>
    <n v="4.0999999999999996"/>
    <n v="2"/>
  </r>
  <r>
    <s v="512-98-1403"/>
    <x v="0"/>
    <s v="Yangon"/>
    <s v="Member"/>
    <x v="0"/>
    <s v="Electronic accessories"/>
    <n v="26.48"/>
    <n v="3"/>
    <n v="3.972"/>
    <n v="83.412000000000006"/>
    <x v="76"/>
    <n v="0.44444444444444442"/>
    <x v="0"/>
    <x v="306"/>
    <n v="4.7619047620000003"/>
    <n v="3.972"/>
    <n v="4.7"/>
    <n v="3"/>
  </r>
  <r>
    <s v="848-42-2560"/>
    <x v="0"/>
    <s v="Yangon"/>
    <s v="Normal"/>
    <x v="0"/>
    <s v="Fashion accessories"/>
    <n v="81.91"/>
    <n v="2"/>
    <n v="8.1910000000000007"/>
    <n v="172.011"/>
    <x v="19"/>
    <n v="0.73819444444444449"/>
    <x v="1"/>
    <x v="307"/>
    <n v="4.7619047620000003"/>
    <n v="8.1910000000000007"/>
    <n v="7.8"/>
    <n v="3"/>
  </r>
  <r>
    <s v="532-59-7201"/>
    <x v="2"/>
    <s v="Mandalay"/>
    <s v="Member"/>
    <x v="1"/>
    <s v="Sports and travel"/>
    <n v="79.930000000000007"/>
    <n v="6"/>
    <n v="23.978999999999999"/>
    <n v="503.55900000000003"/>
    <x v="82"/>
    <n v="0.58611111111111114"/>
    <x v="1"/>
    <x v="308"/>
    <n v="4.7619047620000003"/>
    <n v="23.978999999999999"/>
    <n v="5.5"/>
    <n v="1"/>
  </r>
  <r>
    <s v="181-94-6432"/>
    <x v="1"/>
    <s v="Naypyitaw"/>
    <s v="Member"/>
    <x v="1"/>
    <s v="Fashion accessories"/>
    <n v="69.33"/>
    <n v="2"/>
    <n v="6.9329999999999998"/>
    <n v="145.59299999999999"/>
    <x v="63"/>
    <n v="0.79513888888888884"/>
    <x v="0"/>
    <x v="309"/>
    <n v="4.7619047620000003"/>
    <n v="6.9329999999999998"/>
    <n v="9.6999999999999993"/>
    <n v="2"/>
  </r>
  <r>
    <s v="870-76-1733"/>
    <x v="0"/>
    <s v="Yangon"/>
    <s v="Member"/>
    <x v="0"/>
    <s v="Food and beverages"/>
    <n v="14.23"/>
    <n v="5"/>
    <n v="3.5575000000000001"/>
    <n v="74.707499999999996"/>
    <x v="60"/>
    <n v="0.42222222222222222"/>
    <x v="2"/>
    <x v="310"/>
    <n v="4.7619047620000003"/>
    <n v="3.5575000000000001"/>
    <n v="4.4000000000000004"/>
    <n v="2"/>
  </r>
  <r>
    <s v="423-64-4619"/>
    <x v="0"/>
    <s v="Yangon"/>
    <s v="Member"/>
    <x v="0"/>
    <s v="Health and beauty"/>
    <n v="15.55"/>
    <n v="9"/>
    <n v="6.9974999999999996"/>
    <n v="146.94749999999999"/>
    <x v="37"/>
    <n v="0.55000000000000004"/>
    <x v="1"/>
    <x v="311"/>
    <n v="4.7619047620000003"/>
    <n v="6.9974999999999996"/>
    <n v="5"/>
    <n v="3"/>
  </r>
  <r>
    <s v="227-07-4446"/>
    <x v="1"/>
    <s v="Naypyitaw"/>
    <s v="Member"/>
    <x v="0"/>
    <s v="Electronic accessories"/>
    <n v="78.13"/>
    <n v="10"/>
    <n v="39.064999999999998"/>
    <n v="820.36500000000001"/>
    <x v="34"/>
    <n v="0.86875000000000002"/>
    <x v="1"/>
    <x v="312"/>
    <n v="4.7619047620000003"/>
    <n v="39.064999999999998"/>
    <n v="4.4000000000000004"/>
    <n v="2"/>
  </r>
  <r>
    <s v="174-36-3675"/>
    <x v="1"/>
    <s v="Naypyitaw"/>
    <s v="Member"/>
    <x v="1"/>
    <s v="Food and beverages"/>
    <n v="99.37"/>
    <n v="2"/>
    <n v="9.9369999999999994"/>
    <n v="208.67699999999999"/>
    <x v="44"/>
    <n v="0.72847222222222219"/>
    <x v="1"/>
    <x v="313"/>
    <n v="4.7619047620000003"/>
    <n v="9.9369999999999994"/>
    <n v="5.2"/>
    <n v="2"/>
  </r>
  <r>
    <s v="428-83-5800"/>
    <x v="1"/>
    <s v="Naypyitaw"/>
    <s v="Member"/>
    <x v="0"/>
    <s v="Food and beverages"/>
    <n v="21.08"/>
    <n v="3"/>
    <n v="3.1619999999999999"/>
    <n v="66.402000000000001"/>
    <x v="57"/>
    <n v="0.43402777777777779"/>
    <x v="1"/>
    <x v="314"/>
    <n v="4.7619047620000003"/>
    <n v="3.1619999999999999"/>
    <n v="7.3"/>
    <n v="2"/>
  </r>
  <r>
    <s v="603-07-0961"/>
    <x v="1"/>
    <s v="Naypyitaw"/>
    <s v="Member"/>
    <x v="1"/>
    <s v="Electronic accessories"/>
    <n v="74.790000000000006"/>
    <n v="5"/>
    <n v="18.697500000000002"/>
    <n v="392.64749999999998"/>
    <x v="8"/>
    <n v="0.48194444444444445"/>
    <x v="1"/>
    <x v="315"/>
    <n v="4.7619047620000003"/>
    <n v="18.697500000000002"/>
    <n v="4.9000000000000004"/>
    <n v="1"/>
  </r>
  <r>
    <s v="704-20-4138"/>
    <x v="1"/>
    <s v="Naypyitaw"/>
    <s v="Member"/>
    <x v="0"/>
    <s v="Health and beauty"/>
    <n v="29.67"/>
    <n v="7"/>
    <n v="10.384499999999999"/>
    <n v="218.0745"/>
    <x v="16"/>
    <n v="0.79027777777777775"/>
    <x v="2"/>
    <x v="316"/>
    <n v="4.7619047620000003"/>
    <n v="10.384499999999999"/>
    <n v="8.1"/>
    <n v="3"/>
  </r>
  <r>
    <s v="787-15-1757"/>
    <x v="1"/>
    <s v="Naypyitaw"/>
    <s v="Member"/>
    <x v="1"/>
    <s v="Health and beauty"/>
    <n v="44.07"/>
    <n v="4"/>
    <n v="8.8140000000000001"/>
    <n v="185.09399999999999"/>
    <x v="67"/>
    <n v="0.68611111111111112"/>
    <x v="0"/>
    <x v="317"/>
    <n v="4.7619047620000003"/>
    <n v="8.8140000000000001"/>
    <n v="8.4"/>
    <n v="2"/>
  </r>
  <r>
    <s v="649-11-3678"/>
    <x v="1"/>
    <s v="Naypyitaw"/>
    <s v="Normal"/>
    <x v="0"/>
    <s v="Food and beverages"/>
    <n v="22.93"/>
    <n v="9"/>
    <n v="10.3185"/>
    <n v="216.6885"/>
    <x v="84"/>
    <n v="0.85138888888888886"/>
    <x v="1"/>
    <x v="318"/>
    <n v="4.7619047620000003"/>
    <n v="10.3185"/>
    <n v="5.5"/>
    <n v="2"/>
  </r>
  <r>
    <s v="622-20-1945"/>
    <x v="1"/>
    <s v="Naypyitaw"/>
    <s v="Normal"/>
    <x v="0"/>
    <s v="Health and beauty"/>
    <n v="39.42"/>
    <n v="1"/>
    <n v="1.9710000000000001"/>
    <n v="41.390999999999998"/>
    <x v="68"/>
    <n v="0.63055555555555554"/>
    <x v="1"/>
    <x v="319"/>
    <n v="4.7619047620000003"/>
    <n v="1.9710000000000001"/>
    <n v="8.4"/>
    <n v="1"/>
  </r>
  <r>
    <s v="372-94-8041"/>
    <x v="0"/>
    <s v="Yangon"/>
    <s v="Normal"/>
    <x v="1"/>
    <s v="Health and beauty"/>
    <n v="15.26"/>
    <n v="6"/>
    <n v="4.5780000000000003"/>
    <n v="96.138000000000005"/>
    <x v="42"/>
    <n v="0.75208333333333333"/>
    <x v="0"/>
    <x v="320"/>
    <n v="4.7619047620000003"/>
    <n v="4.5780000000000003"/>
    <n v="9.8000000000000007"/>
    <n v="2"/>
  </r>
  <r>
    <s v="563-91-7120"/>
    <x v="0"/>
    <s v="Yangon"/>
    <s v="Normal"/>
    <x v="0"/>
    <s v="Fashion accessories"/>
    <n v="61.77"/>
    <n v="5"/>
    <n v="15.442500000000001"/>
    <n v="324.29250000000002"/>
    <x v="1"/>
    <n v="0.55625000000000002"/>
    <x v="1"/>
    <x v="321"/>
    <n v="4.7619047620000003"/>
    <n v="15.442500000000001"/>
    <n v="6.7"/>
    <n v="3"/>
  </r>
  <r>
    <s v="746-54-5508"/>
    <x v="0"/>
    <s v="Yangon"/>
    <s v="Normal"/>
    <x v="1"/>
    <s v="Home and lifestyle"/>
    <n v="21.52"/>
    <n v="6"/>
    <n v="6.4560000000000004"/>
    <n v="135.57599999999999"/>
    <x v="29"/>
    <n v="0.53333333333333333"/>
    <x v="2"/>
    <x v="322"/>
    <n v="4.7619047620000003"/>
    <n v="6.4560000000000004"/>
    <n v="9.4"/>
    <n v="1"/>
  </r>
  <r>
    <s v="276-54-0879"/>
    <x v="2"/>
    <s v="Mandalay"/>
    <s v="Normal"/>
    <x v="1"/>
    <s v="Sports and travel"/>
    <n v="97.74"/>
    <n v="4"/>
    <n v="19.547999999999998"/>
    <n v="410.50799999999998"/>
    <x v="41"/>
    <n v="0.82847222222222228"/>
    <x v="0"/>
    <x v="323"/>
    <n v="4.7619047620000003"/>
    <n v="19.547999999999998"/>
    <n v="6.4"/>
    <n v="3"/>
  </r>
  <r>
    <s v="815-11-1168"/>
    <x v="0"/>
    <s v="Yangon"/>
    <s v="Member"/>
    <x v="1"/>
    <s v="Food and beverages"/>
    <n v="99.78"/>
    <n v="5"/>
    <n v="24.945"/>
    <n v="523.84500000000003"/>
    <x v="11"/>
    <n v="0.79791666666666672"/>
    <x v="1"/>
    <x v="324"/>
    <n v="4.7619047620000003"/>
    <n v="24.945"/>
    <n v="5.4"/>
    <n v="3"/>
  </r>
  <r>
    <s v="719-76-3868"/>
    <x v="1"/>
    <s v="Naypyitaw"/>
    <s v="Member"/>
    <x v="1"/>
    <s v="Food and beverages"/>
    <n v="94.26"/>
    <n v="4"/>
    <n v="18.852"/>
    <n v="395.892"/>
    <x v="41"/>
    <n v="0.6875"/>
    <x v="1"/>
    <x v="325"/>
    <n v="4.7619047620000003"/>
    <n v="18.852"/>
    <n v="8.6"/>
    <n v="3"/>
  </r>
  <r>
    <s v="730-61-8757"/>
    <x v="2"/>
    <s v="Mandalay"/>
    <s v="Member"/>
    <x v="1"/>
    <s v="Health and beauty"/>
    <n v="51.13"/>
    <n v="4"/>
    <n v="10.226000000000001"/>
    <n v="214.74600000000001"/>
    <x v="25"/>
    <n v="0.42430555555555555"/>
    <x v="2"/>
    <x v="326"/>
    <n v="4.7619047620000003"/>
    <n v="10.226000000000001"/>
    <n v="4"/>
    <n v="1"/>
  </r>
  <r>
    <s v="340-66-0321"/>
    <x v="0"/>
    <s v="Yangon"/>
    <s v="Member"/>
    <x v="1"/>
    <s v="Electronic accessories"/>
    <n v="36.36"/>
    <n v="4"/>
    <n v="7.2720000000000002"/>
    <n v="152.71199999999999"/>
    <x v="5"/>
    <n v="0.54652777777777772"/>
    <x v="1"/>
    <x v="327"/>
    <n v="4.7619047620000003"/>
    <n v="7.2720000000000002"/>
    <n v="7.6"/>
    <n v="3"/>
  </r>
  <r>
    <s v="868-81-1752"/>
    <x v="2"/>
    <s v="Mandalay"/>
    <s v="Normal"/>
    <x v="1"/>
    <s v="Home and lifestyle"/>
    <n v="22.02"/>
    <n v="9"/>
    <n v="9.9090000000000007"/>
    <n v="208.089"/>
    <x v="13"/>
    <n v="0.78333333333333333"/>
    <x v="1"/>
    <x v="328"/>
    <n v="4.7619047620000003"/>
    <n v="9.9090000000000007"/>
    <n v="6.8"/>
    <n v="2"/>
  </r>
  <r>
    <s v="634-97-8956"/>
    <x v="0"/>
    <s v="Yangon"/>
    <s v="Normal"/>
    <x v="1"/>
    <s v="Food and beverages"/>
    <n v="32.9"/>
    <n v="3"/>
    <n v="4.9349999999999996"/>
    <n v="103.63500000000001"/>
    <x v="21"/>
    <n v="0.7270833333333333"/>
    <x v="2"/>
    <x v="329"/>
    <n v="4.7619047620000003"/>
    <n v="4.9349999999999996"/>
    <n v="9.1"/>
    <n v="2"/>
  </r>
  <r>
    <s v="566-71-1091"/>
    <x v="0"/>
    <s v="Yangon"/>
    <s v="Normal"/>
    <x v="1"/>
    <s v="Fashion accessories"/>
    <n v="77.02"/>
    <n v="5"/>
    <n v="19.254999999999999"/>
    <n v="404.35500000000002"/>
    <x v="36"/>
    <n v="0.66597222222222219"/>
    <x v="1"/>
    <x v="330"/>
    <n v="4.7619047620000003"/>
    <n v="19.254999999999999"/>
    <n v="5.5"/>
    <n v="2"/>
  </r>
  <r>
    <s v="442-48-3607"/>
    <x v="0"/>
    <s v="Yangon"/>
    <s v="Member"/>
    <x v="1"/>
    <s v="Food and beverages"/>
    <n v="23.48"/>
    <n v="2"/>
    <n v="2.3479999999999999"/>
    <n v="49.308"/>
    <x v="86"/>
    <n v="0.47291666666666665"/>
    <x v="2"/>
    <x v="331"/>
    <n v="4.7619047620000003"/>
    <n v="2.3479999999999999"/>
    <n v="7.9"/>
    <n v="3"/>
  </r>
  <r>
    <s v="835-16-0096"/>
    <x v="1"/>
    <s v="Naypyitaw"/>
    <s v="Member"/>
    <x v="1"/>
    <s v="Sports and travel"/>
    <n v="14.7"/>
    <n v="5"/>
    <n v="3.6749999999999998"/>
    <n v="77.174999999999997"/>
    <x v="62"/>
    <n v="0.57499999999999996"/>
    <x v="0"/>
    <x v="332"/>
    <n v="4.7619047620000003"/>
    <n v="3.6749999999999998"/>
    <n v="8.5"/>
    <n v="3"/>
  </r>
  <r>
    <s v="527-09-6272"/>
    <x v="0"/>
    <s v="Yangon"/>
    <s v="Member"/>
    <x v="0"/>
    <s v="Electronic accessories"/>
    <n v="28.45"/>
    <n v="5"/>
    <n v="7.1124999999999998"/>
    <n v="149.36250000000001"/>
    <x v="76"/>
    <n v="0.4284722222222222"/>
    <x v="2"/>
    <x v="333"/>
    <n v="4.7619047620000003"/>
    <n v="7.1124999999999998"/>
    <n v="9.1"/>
    <n v="3"/>
  </r>
  <r>
    <s v="898-04-2717"/>
    <x v="0"/>
    <s v="Yangon"/>
    <s v="Normal"/>
    <x v="1"/>
    <s v="Fashion accessories"/>
    <n v="76.400000000000006"/>
    <n v="9"/>
    <n v="34.380000000000003"/>
    <n v="721.98"/>
    <x v="35"/>
    <n v="0.65902777777777777"/>
    <x v="0"/>
    <x v="334"/>
    <n v="4.7619047620000003"/>
    <n v="34.380000000000003"/>
    <n v="7.5"/>
    <n v="3"/>
  </r>
  <r>
    <s v="692-27-8933"/>
    <x v="2"/>
    <s v="Mandalay"/>
    <s v="Normal"/>
    <x v="0"/>
    <s v="Sports and travel"/>
    <n v="57.95"/>
    <n v="6"/>
    <n v="17.385000000000002"/>
    <n v="365.08499999999998"/>
    <x v="7"/>
    <n v="0.54305555555555551"/>
    <x v="1"/>
    <x v="335"/>
    <n v="4.7619047620000003"/>
    <n v="17.385000000000002"/>
    <n v="5.2"/>
    <n v="2"/>
  </r>
  <r>
    <s v="633-09-3463"/>
    <x v="1"/>
    <s v="Naypyitaw"/>
    <s v="Normal"/>
    <x v="0"/>
    <s v="Electronic accessories"/>
    <n v="47.65"/>
    <n v="3"/>
    <n v="7.1475"/>
    <n v="150.0975"/>
    <x v="61"/>
    <n v="0.54027777777777775"/>
    <x v="2"/>
    <x v="336"/>
    <n v="4.7619047620000003"/>
    <n v="7.1475"/>
    <n v="9.5"/>
    <n v="3"/>
  </r>
  <r>
    <s v="374-17-3652"/>
    <x v="2"/>
    <s v="Mandalay"/>
    <s v="Member"/>
    <x v="0"/>
    <s v="Food and beverages"/>
    <n v="42.82"/>
    <n v="9"/>
    <n v="19.268999999999998"/>
    <n v="404.649"/>
    <x v="63"/>
    <n v="0.6430555555555556"/>
    <x v="2"/>
    <x v="337"/>
    <n v="4.7619047620000003"/>
    <n v="19.268999999999998"/>
    <n v="8.9"/>
    <n v="2"/>
  </r>
  <r>
    <s v="378-07-7001"/>
    <x v="2"/>
    <s v="Mandalay"/>
    <s v="Member"/>
    <x v="1"/>
    <s v="Electronic accessories"/>
    <n v="48.09"/>
    <n v="3"/>
    <n v="7.2134999999999998"/>
    <n v="151.48349999999999"/>
    <x v="34"/>
    <n v="0.76597222222222228"/>
    <x v="2"/>
    <x v="338"/>
    <n v="4.7619047620000003"/>
    <n v="7.2134999999999998"/>
    <n v="7.8"/>
    <n v="2"/>
  </r>
  <r>
    <s v="433-75-6987"/>
    <x v="2"/>
    <s v="Mandalay"/>
    <s v="Member"/>
    <x v="0"/>
    <s v="Health and beauty"/>
    <n v="55.97"/>
    <n v="7"/>
    <n v="19.589500000000001"/>
    <n v="411.37950000000001"/>
    <x v="19"/>
    <n v="0.79583333333333328"/>
    <x v="0"/>
    <x v="339"/>
    <n v="4.7619047620000003"/>
    <n v="19.589500000000001"/>
    <n v="8.9"/>
    <n v="3"/>
  </r>
  <r>
    <s v="873-95-4984"/>
    <x v="2"/>
    <s v="Mandalay"/>
    <s v="Member"/>
    <x v="0"/>
    <s v="Health and beauty"/>
    <n v="76.900000000000006"/>
    <n v="7"/>
    <n v="26.914999999999999"/>
    <n v="565.21500000000003"/>
    <x v="42"/>
    <n v="0.84791666666666665"/>
    <x v="1"/>
    <x v="340"/>
    <n v="4.7619047620000003"/>
    <n v="26.914999999999999"/>
    <n v="7.7"/>
    <n v="2"/>
  </r>
  <r>
    <s v="416-13-5917"/>
    <x v="1"/>
    <s v="Naypyitaw"/>
    <s v="Normal"/>
    <x v="0"/>
    <s v="Food and beverages"/>
    <n v="97.03"/>
    <n v="5"/>
    <n v="24.2575"/>
    <n v="509.40750000000003"/>
    <x v="74"/>
    <n v="0.68333333333333335"/>
    <x v="0"/>
    <x v="341"/>
    <n v="4.7619047620000003"/>
    <n v="24.2575"/>
    <n v="9.3000000000000007"/>
    <n v="1"/>
  </r>
  <r>
    <s v="150-89-8043"/>
    <x v="0"/>
    <s v="Yangon"/>
    <s v="Normal"/>
    <x v="1"/>
    <s v="Sports and travel"/>
    <n v="44.65"/>
    <n v="3"/>
    <n v="6.6974999999999998"/>
    <n v="140.64750000000001"/>
    <x v="44"/>
    <n v="0.62777777777777777"/>
    <x v="1"/>
    <x v="342"/>
    <n v="4.7619047620000003"/>
    <n v="6.6974999999999998"/>
    <n v="6.2"/>
    <n v="2"/>
  </r>
  <r>
    <s v="135-84-8019"/>
    <x v="0"/>
    <s v="Yangon"/>
    <s v="Normal"/>
    <x v="0"/>
    <s v="Fashion accessories"/>
    <n v="77.930000000000007"/>
    <n v="9"/>
    <n v="35.0685"/>
    <n v="736.43849999999998"/>
    <x v="33"/>
    <n v="0.67361111111111116"/>
    <x v="0"/>
    <x v="343"/>
    <n v="4.7619047620000003"/>
    <n v="35.0685"/>
    <n v="7.6"/>
    <n v="2"/>
  </r>
  <r>
    <s v="441-94-7118"/>
    <x v="0"/>
    <s v="Yangon"/>
    <s v="Member"/>
    <x v="1"/>
    <s v="Electronic accessories"/>
    <n v="71.95"/>
    <n v="1"/>
    <n v="3.5975000000000001"/>
    <n v="75.547499999999999"/>
    <x v="87"/>
    <n v="0.50972222222222219"/>
    <x v="1"/>
    <x v="344"/>
    <n v="4.7619047620000003"/>
    <n v="3.5975000000000001"/>
    <n v="7.3"/>
    <n v="2"/>
  </r>
  <r>
    <s v="725-96-3778"/>
    <x v="1"/>
    <s v="Naypyitaw"/>
    <s v="Member"/>
    <x v="0"/>
    <s v="Home and lifestyle"/>
    <n v="89.25"/>
    <n v="8"/>
    <n v="35.700000000000003"/>
    <n v="749.7"/>
    <x v="40"/>
    <n v="0.42569444444444443"/>
    <x v="1"/>
    <x v="345"/>
    <n v="4.7619047620000003"/>
    <n v="35.700000000000003"/>
    <n v="4.7"/>
    <n v="1"/>
  </r>
  <r>
    <s v="531-80-1784"/>
    <x v="0"/>
    <s v="Yangon"/>
    <s v="Normal"/>
    <x v="1"/>
    <s v="Electronic accessories"/>
    <n v="26.02"/>
    <n v="7"/>
    <n v="9.1069999999999993"/>
    <n v="191.24700000000001"/>
    <x v="61"/>
    <n v="0.73472222222222228"/>
    <x v="1"/>
    <x v="346"/>
    <n v="4.7619047620000003"/>
    <n v="9.1069999999999993"/>
    <n v="5.0999999999999996"/>
    <n v="3"/>
  </r>
  <r>
    <s v="400-45-1220"/>
    <x v="2"/>
    <s v="Mandalay"/>
    <s v="Normal"/>
    <x v="0"/>
    <s v="Health and beauty"/>
    <n v="13.5"/>
    <n v="10"/>
    <n v="6.75"/>
    <n v="141.75"/>
    <x v="33"/>
    <n v="0.46250000000000002"/>
    <x v="2"/>
    <x v="347"/>
    <n v="4.7619047620000003"/>
    <n v="6.75"/>
    <n v="4.8"/>
    <n v="2"/>
  </r>
  <r>
    <s v="860-79-0874"/>
    <x v="1"/>
    <s v="Naypyitaw"/>
    <s v="Member"/>
    <x v="0"/>
    <s v="Fashion accessories"/>
    <n v="99.3"/>
    <n v="10"/>
    <n v="49.65"/>
    <n v="1042.6500000000001"/>
    <x v="42"/>
    <n v="0.62013888888888891"/>
    <x v="2"/>
    <x v="348"/>
    <n v="4.7619047620000003"/>
    <n v="49.65"/>
    <n v="6.6"/>
    <n v="2"/>
  </r>
  <r>
    <s v="834-61-8124"/>
    <x v="0"/>
    <s v="Yangon"/>
    <s v="Normal"/>
    <x v="1"/>
    <s v="Electronic accessories"/>
    <n v="51.69"/>
    <n v="7"/>
    <n v="18.0915"/>
    <n v="379.92149999999998"/>
    <x v="53"/>
    <n v="0.76527777777777772"/>
    <x v="1"/>
    <x v="349"/>
    <n v="4.7619047620000003"/>
    <n v="18.0915"/>
    <n v="5.5"/>
    <n v="1"/>
  </r>
  <r>
    <s v="115-99-4379"/>
    <x v="2"/>
    <s v="Mandalay"/>
    <s v="Member"/>
    <x v="0"/>
    <s v="Fashion accessories"/>
    <n v="54.73"/>
    <n v="7"/>
    <n v="19.1555"/>
    <n v="402.26549999999997"/>
    <x v="86"/>
    <n v="0.79305555555555551"/>
    <x v="2"/>
    <x v="350"/>
    <n v="4.7619047620000003"/>
    <n v="19.1555"/>
    <n v="8.5"/>
    <n v="3"/>
  </r>
  <r>
    <s v="565-67-6697"/>
    <x v="2"/>
    <s v="Mandalay"/>
    <s v="Member"/>
    <x v="1"/>
    <s v="Home and lifestyle"/>
    <n v="27"/>
    <n v="9"/>
    <n v="12.15"/>
    <n v="255.15"/>
    <x v="22"/>
    <n v="0.59444444444444444"/>
    <x v="1"/>
    <x v="351"/>
    <n v="4.7619047620000003"/>
    <n v="12.15"/>
    <n v="4.8"/>
    <n v="3"/>
  </r>
  <r>
    <s v="320-49-6392"/>
    <x v="1"/>
    <s v="Naypyitaw"/>
    <s v="Normal"/>
    <x v="0"/>
    <s v="Electronic accessories"/>
    <n v="30.24"/>
    <n v="1"/>
    <n v="1.512"/>
    <n v="31.751999999999999"/>
    <x v="31"/>
    <n v="0.65555555555555556"/>
    <x v="1"/>
    <x v="352"/>
    <n v="4.7619047620000003"/>
    <n v="1.512"/>
    <n v="8.4"/>
    <n v="3"/>
  </r>
  <r>
    <s v="889-04-9723"/>
    <x v="2"/>
    <s v="Mandalay"/>
    <s v="Member"/>
    <x v="0"/>
    <s v="Food and beverages"/>
    <n v="89.14"/>
    <n v="4"/>
    <n v="17.827999999999999"/>
    <n v="374.38799999999998"/>
    <x v="27"/>
    <n v="0.51388888888888884"/>
    <x v="2"/>
    <x v="353"/>
    <n v="4.7619047620000003"/>
    <n v="17.827999999999999"/>
    <n v="7.8"/>
    <n v="1"/>
  </r>
  <r>
    <s v="632-90-0281"/>
    <x v="1"/>
    <s v="Naypyitaw"/>
    <s v="Normal"/>
    <x v="0"/>
    <s v="Fashion accessories"/>
    <n v="37.549999999999997"/>
    <n v="10"/>
    <n v="18.774999999999999"/>
    <n v="394.27499999999998"/>
    <x v="1"/>
    <n v="0.83402777777777781"/>
    <x v="2"/>
    <x v="354"/>
    <n v="4.7619047620000003"/>
    <n v="18.774999999999999"/>
    <n v="9.3000000000000007"/>
    <n v="3"/>
  </r>
  <r>
    <s v="554-42-2417"/>
    <x v="1"/>
    <s v="Naypyitaw"/>
    <s v="Normal"/>
    <x v="0"/>
    <s v="Sports and travel"/>
    <n v="95.44"/>
    <n v="10"/>
    <n v="47.72"/>
    <n v="1002.12"/>
    <x v="51"/>
    <n v="0.57291666666666663"/>
    <x v="1"/>
    <x v="355"/>
    <n v="4.7619047620000003"/>
    <n v="47.72"/>
    <n v="5.2"/>
    <n v="1"/>
  </r>
  <r>
    <s v="453-63-6187"/>
    <x v="2"/>
    <s v="Mandalay"/>
    <s v="Normal"/>
    <x v="1"/>
    <s v="Electronic accessories"/>
    <n v="27.5"/>
    <n v="3"/>
    <n v="4.125"/>
    <n v="86.625"/>
    <x v="59"/>
    <n v="0.65277777777777779"/>
    <x v="0"/>
    <x v="356"/>
    <n v="4.7619047620000003"/>
    <n v="4.125"/>
    <n v="6.5"/>
    <n v="3"/>
  </r>
  <r>
    <s v="578-80-7669"/>
    <x v="2"/>
    <s v="Mandalay"/>
    <s v="Normal"/>
    <x v="1"/>
    <s v="Sports and travel"/>
    <n v="74.97"/>
    <n v="1"/>
    <n v="3.7484999999999999"/>
    <n v="78.718500000000006"/>
    <x v="32"/>
    <n v="0.70694444444444449"/>
    <x v="1"/>
    <x v="357"/>
    <n v="4.7619047620000003"/>
    <n v="3.7484999999999999"/>
    <n v="5.6"/>
    <n v="3"/>
  </r>
  <r>
    <s v="612-36-5536"/>
    <x v="0"/>
    <s v="Yangon"/>
    <s v="Member"/>
    <x v="1"/>
    <s v="Food and beverages"/>
    <n v="80.959999999999994"/>
    <n v="8"/>
    <n v="32.384"/>
    <n v="680.06399999999996"/>
    <x v="21"/>
    <n v="0.46666666666666667"/>
    <x v="2"/>
    <x v="358"/>
    <n v="4.7619047620000003"/>
    <n v="32.384"/>
    <n v="7.4"/>
    <n v="2"/>
  </r>
  <r>
    <s v="605-72-4132"/>
    <x v="1"/>
    <s v="Naypyitaw"/>
    <s v="Normal"/>
    <x v="0"/>
    <s v="Food and beverages"/>
    <n v="94.47"/>
    <n v="8"/>
    <n v="37.787999999999997"/>
    <n v="793.548"/>
    <x v="33"/>
    <n v="0.6333333333333333"/>
    <x v="1"/>
    <x v="359"/>
    <n v="4.7619047620000003"/>
    <n v="37.787999999999997"/>
    <n v="9.1"/>
    <n v="2"/>
  </r>
  <r>
    <s v="471-41-2823"/>
    <x v="1"/>
    <s v="Naypyitaw"/>
    <s v="Normal"/>
    <x v="1"/>
    <s v="Food and beverages"/>
    <n v="99.79"/>
    <n v="2"/>
    <n v="9.9789999999999992"/>
    <n v="209.559"/>
    <x v="37"/>
    <n v="0.85902777777777772"/>
    <x v="0"/>
    <x v="360"/>
    <n v="4.7619047620000003"/>
    <n v="9.9789999999999992"/>
    <n v="8"/>
    <n v="3"/>
  </r>
  <r>
    <s v="462-67-9126"/>
    <x v="0"/>
    <s v="Yangon"/>
    <s v="Normal"/>
    <x v="1"/>
    <s v="Home and lifestyle"/>
    <n v="73.22"/>
    <n v="6"/>
    <n v="21.966000000000001"/>
    <n v="461.286"/>
    <x v="18"/>
    <n v="0.73888888888888893"/>
    <x v="1"/>
    <x v="361"/>
    <n v="4.7619047620000003"/>
    <n v="21.966000000000001"/>
    <n v="7.2"/>
    <n v="1"/>
  </r>
  <r>
    <s v="272-27-9238"/>
    <x v="1"/>
    <s v="Naypyitaw"/>
    <s v="Normal"/>
    <x v="0"/>
    <s v="Food and beverages"/>
    <n v="41.24"/>
    <n v="4"/>
    <n v="8.2479999999999993"/>
    <n v="173.208"/>
    <x v="88"/>
    <n v="0.68263888888888891"/>
    <x v="1"/>
    <x v="362"/>
    <n v="4.7619047620000003"/>
    <n v="8.2479999999999993"/>
    <n v="7.1"/>
    <n v="2"/>
  </r>
  <r>
    <s v="834-25-9262"/>
    <x v="1"/>
    <s v="Naypyitaw"/>
    <s v="Normal"/>
    <x v="0"/>
    <s v="Fashion accessories"/>
    <n v="81.680000000000007"/>
    <n v="4"/>
    <n v="16.335999999999999"/>
    <n v="343.05599999999998"/>
    <x v="47"/>
    <n v="0.5083333333333333"/>
    <x v="1"/>
    <x v="363"/>
    <n v="4.7619047620000003"/>
    <n v="16.335999999999999"/>
    <n v="9.1"/>
    <n v="1"/>
  </r>
  <r>
    <s v="122-61-9553"/>
    <x v="1"/>
    <s v="Naypyitaw"/>
    <s v="Normal"/>
    <x v="0"/>
    <s v="Electronic accessories"/>
    <n v="51.32"/>
    <n v="9"/>
    <n v="23.094000000000001"/>
    <n v="484.97399999999999"/>
    <x v="86"/>
    <n v="0.81458333333333333"/>
    <x v="1"/>
    <x v="364"/>
    <n v="4.7619047620000003"/>
    <n v="23.094000000000001"/>
    <n v="5.6"/>
    <n v="3"/>
  </r>
  <r>
    <s v="468-88-0009"/>
    <x v="0"/>
    <s v="Yangon"/>
    <s v="Member"/>
    <x v="1"/>
    <s v="Home and lifestyle"/>
    <n v="65.94"/>
    <n v="4"/>
    <n v="13.188000000000001"/>
    <n v="276.94799999999998"/>
    <x v="62"/>
    <n v="0.43680555555555556"/>
    <x v="1"/>
    <x v="257"/>
    <n v="4.7619047620000003"/>
    <n v="13.188000000000001"/>
    <n v="6"/>
    <n v="3"/>
  </r>
  <r>
    <s v="613-59-9758"/>
    <x v="1"/>
    <s v="Naypyitaw"/>
    <s v="Normal"/>
    <x v="0"/>
    <s v="Sports and travel"/>
    <n v="14.36"/>
    <n v="10"/>
    <n v="7.18"/>
    <n v="150.78"/>
    <x v="3"/>
    <n v="0.60277777777777775"/>
    <x v="1"/>
    <x v="365"/>
    <n v="4.7619047620000003"/>
    <n v="7.18"/>
    <n v="5.4"/>
    <n v="1"/>
  </r>
  <r>
    <s v="254-31-0042"/>
    <x v="0"/>
    <s v="Yangon"/>
    <s v="Member"/>
    <x v="1"/>
    <s v="Electronic accessories"/>
    <n v="21.5"/>
    <n v="9"/>
    <n v="9.6750000000000007"/>
    <n v="203.17500000000001"/>
    <x v="43"/>
    <n v="0.53194444444444444"/>
    <x v="2"/>
    <x v="366"/>
    <n v="4.7619047620000003"/>
    <n v="9.6750000000000007"/>
    <n v="7.8"/>
    <n v="3"/>
  </r>
  <r>
    <s v="201-86-2184"/>
    <x v="2"/>
    <s v="Mandalay"/>
    <s v="Member"/>
    <x v="0"/>
    <s v="Electronic accessories"/>
    <n v="26.26"/>
    <n v="7"/>
    <n v="9.1910000000000007"/>
    <n v="193.011"/>
    <x v="30"/>
    <n v="0.81944444444444442"/>
    <x v="1"/>
    <x v="367"/>
    <n v="4.7619047620000003"/>
    <n v="9.1910000000000007"/>
    <n v="9.9"/>
    <n v="2"/>
  </r>
  <r>
    <s v="261-12-8671"/>
    <x v="2"/>
    <s v="Mandalay"/>
    <s v="Normal"/>
    <x v="0"/>
    <s v="Fashion accessories"/>
    <n v="60.96"/>
    <n v="2"/>
    <n v="6.0960000000000001"/>
    <n v="128.01599999999999"/>
    <x v="25"/>
    <n v="0.81874999999999998"/>
    <x v="2"/>
    <x v="368"/>
    <n v="4.7619047620000003"/>
    <n v="6.0960000000000001"/>
    <n v="4.9000000000000004"/>
    <n v="1"/>
  </r>
  <r>
    <s v="730-70-9830"/>
    <x v="1"/>
    <s v="Naypyitaw"/>
    <s v="Normal"/>
    <x v="0"/>
    <s v="Home and lifestyle"/>
    <n v="70.11"/>
    <n v="6"/>
    <n v="21.033000000000001"/>
    <n v="441.69299999999998"/>
    <x v="86"/>
    <n v="0.74583333333333335"/>
    <x v="0"/>
    <x v="369"/>
    <n v="4.7619047620000003"/>
    <n v="21.033000000000001"/>
    <n v="5.2"/>
    <n v="3"/>
  </r>
  <r>
    <s v="382-25-8917"/>
    <x v="1"/>
    <s v="Naypyitaw"/>
    <s v="Normal"/>
    <x v="1"/>
    <s v="Fashion accessories"/>
    <n v="42.08"/>
    <n v="6"/>
    <n v="12.624000000000001"/>
    <n v="265.10399999999998"/>
    <x v="71"/>
    <n v="0.51736111111111116"/>
    <x v="1"/>
    <x v="370"/>
    <n v="4.7619047620000003"/>
    <n v="12.624000000000001"/>
    <n v="8.9"/>
    <n v="1"/>
  </r>
  <r>
    <s v="422-29-8786"/>
    <x v="0"/>
    <s v="Yangon"/>
    <s v="Normal"/>
    <x v="0"/>
    <s v="Home and lifestyle"/>
    <n v="67.09"/>
    <n v="5"/>
    <n v="16.772500000000001"/>
    <n v="352.22250000000003"/>
    <x v="75"/>
    <n v="0.69930555555555551"/>
    <x v="2"/>
    <x v="371"/>
    <n v="4.7619047620000003"/>
    <n v="16.772500000000001"/>
    <n v="9.1"/>
    <n v="1"/>
  </r>
  <r>
    <s v="667-23-5919"/>
    <x v="0"/>
    <s v="Yangon"/>
    <s v="Member"/>
    <x v="0"/>
    <s v="Fashion accessories"/>
    <n v="96.7"/>
    <n v="5"/>
    <n v="24.175000000000001"/>
    <n v="507.67500000000001"/>
    <x v="78"/>
    <n v="0.53611111111111109"/>
    <x v="0"/>
    <x v="372"/>
    <n v="4.7619047620000003"/>
    <n v="24.175000000000001"/>
    <n v="7"/>
    <n v="1"/>
  </r>
  <r>
    <s v="843-01-4703"/>
    <x v="2"/>
    <s v="Mandalay"/>
    <s v="Member"/>
    <x v="0"/>
    <s v="Home and lifestyle"/>
    <n v="35.380000000000003"/>
    <n v="9"/>
    <n v="15.920999999999999"/>
    <n v="334.34100000000001"/>
    <x v="0"/>
    <n v="0.82638888888888884"/>
    <x v="2"/>
    <x v="373"/>
    <n v="4.7619047620000003"/>
    <n v="15.920999999999999"/>
    <n v="9.6"/>
    <n v="1"/>
  </r>
  <r>
    <s v="743-88-1662"/>
    <x v="1"/>
    <s v="Naypyitaw"/>
    <s v="Normal"/>
    <x v="1"/>
    <s v="Sports and travel"/>
    <n v="95.49"/>
    <n v="7"/>
    <n v="33.421500000000002"/>
    <n v="701.85149999999999"/>
    <x v="70"/>
    <n v="0.76180555555555551"/>
    <x v="0"/>
    <x v="374"/>
    <n v="4.7619047620000003"/>
    <n v="33.421500000000002"/>
    <n v="8.6999999999999993"/>
    <n v="2"/>
  </r>
  <r>
    <s v="595-86-2894"/>
    <x v="1"/>
    <s v="Naypyitaw"/>
    <s v="Member"/>
    <x v="1"/>
    <s v="Fashion accessories"/>
    <n v="96.98"/>
    <n v="4"/>
    <n v="19.396000000000001"/>
    <n v="407.31599999999997"/>
    <x v="10"/>
    <n v="0.72222222222222221"/>
    <x v="0"/>
    <x v="375"/>
    <n v="4.7619047620000003"/>
    <n v="19.396000000000001"/>
    <n v="9.4"/>
    <n v="2"/>
  </r>
  <r>
    <s v="182-69-8360"/>
    <x v="2"/>
    <s v="Mandalay"/>
    <s v="Normal"/>
    <x v="0"/>
    <s v="Electronic accessories"/>
    <n v="23.65"/>
    <n v="4"/>
    <n v="4.7300000000000004"/>
    <n v="99.33"/>
    <x v="74"/>
    <n v="0.56388888888888888"/>
    <x v="2"/>
    <x v="376"/>
    <n v="4.7619047620000003"/>
    <n v="4.7300000000000004"/>
    <n v="4"/>
    <n v="1"/>
  </r>
  <r>
    <s v="289-15-7034"/>
    <x v="0"/>
    <s v="Yangon"/>
    <s v="Member"/>
    <x v="1"/>
    <s v="Sports and travel"/>
    <n v="82.33"/>
    <n v="4"/>
    <n v="16.466000000000001"/>
    <n v="345.786"/>
    <x v="83"/>
    <n v="0.44236111111111109"/>
    <x v="2"/>
    <x v="377"/>
    <n v="4.7619047620000003"/>
    <n v="16.466000000000001"/>
    <n v="7.5"/>
    <n v="1"/>
  </r>
  <r>
    <s v="462-78-5240"/>
    <x v="1"/>
    <s v="Naypyitaw"/>
    <s v="Normal"/>
    <x v="0"/>
    <s v="Electronic accessories"/>
    <n v="26.61"/>
    <n v="2"/>
    <n v="2.661"/>
    <n v="55.881"/>
    <x v="35"/>
    <n v="0.60763888888888884"/>
    <x v="1"/>
    <x v="378"/>
    <n v="4.7619047620000003"/>
    <n v="2.661"/>
    <n v="4.2"/>
    <n v="3"/>
  </r>
  <r>
    <s v="868-52-7573"/>
    <x v="2"/>
    <s v="Mandalay"/>
    <s v="Normal"/>
    <x v="0"/>
    <s v="Food and beverages"/>
    <n v="99.69"/>
    <n v="5"/>
    <n v="24.922499999999999"/>
    <n v="523.37249999999995"/>
    <x v="78"/>
    <n v="0.50624999999999998"/>
    <x v="1"/>
    <x v="379"/>
    <n v="4.7619047620000003"/>
    <n v="24.922499999999999"/>
    <n v="9.9"/>
    <n v="1"/>
  </r>
  <r>
    <s v="153-58-4872"/>
    <x v="1"/>
    <s v="Naypyitaw"/>
    <s v="Member"/>
    <x v="0"/>
    <s v="Food and beverages"/>
    <n v="74.89"/>
    <n v="4"/>
    <n v="14.978"/>
    <n v="314.53800000000001"/>
    <x v="59"/>
    <n v="0.64722222222222225"/>
    <x v="0"/>
    <x v="380"/>
    <n v="4.7619047620000003"/>
    <n v="14.978"/>
    <n v="4.2"/>
    <n v="3"/>
  </r>
  <r>
    <s v="662-72-2873"/>
    <x v="0"/>
    <s v="Yangon"/>
    <s v="Normal"/>
    <x v="0"/>
    <s v="Food and beverages"/>
    <n v="40.94"/>
    <n v="5"/>
    <n v="10.234999999999999"/>
    <n v="214.935"/>
    <x v="47"/>
    <n v="0.58194444444444449"/>
    <x v="0"/>
    <x v="381"/>
    <n v="4.7619047620000003"/>
    <n v="10.234999999999999"/>
    <n v="9.9"/>
    <n v="1"/>
  </r>
  <r>
    <s v="525-88-7307"/>
    <x v="2"/>
    <s v="Mandalay"/>
    <s v="Member"/>
    <x v="1"/>
    <s v="Sports and travel"/>
    <n v="75.819999999999993"/>
    <n v="1"/>
    <n v="3.7909999999999999"/>
    <n v="79.611000000000004"/>
    <x v="82"/>
    <n v="0.55486111111111114"/>
    <x v="1"/>
    <x v="382"/>
    <n v="4.7619047620000003"/>
    <n v="3.7909999999999999"/>
    <n v="5.8"/>
    <n v="1"/>
  </r>
  <r>
    <s v="689-16-9784"/>
    <x v="1"/>
    <s v="Naypyitaw"/>
    <s v="Normal"/>
    <x v="1"/>
    <s v="Food and beverages"/>
    <n v="46.77"/>
    <n v="6"/>
    <n v="14.031000000000001"/>
    <n v="294.65100000000001"/>
    <x v="16"/>
    <n v="0.56736111111111109"/>
    <x v="1"/>
    <x v="383"/>
    <n v="4.7619047620000003"/>
    <n v="14.031000000000001"/>
    <n v="6"/>
    <n v="3"/>
  </r>
  <r>
    <s v="725-56-0833"/>
    <x v="0"/>
    <s v="Yangon"/>
    <s v="Normal"/>
    <x v="0"/>
    <s v="Health and beauty"/>
    <n v="32.32"/>
    <n v="10"/>
    <n v="16.16"/>
    <n v="339.36"/>
    <x v="9"/>
    <n v="0.7006944444444444"/>
    <x v="2"/>
    <x v="384"/>
    <n v="4.7619047620000003"/>
    <n v="16.16"/>
    <n v="10"/>
    <n v="2"/>
  </r>
  <r>
    <s v="394-41-0748"/>
    <x v="1"/>
    <s v="Naypyitaw"/>
    <s v="Member"/>
    <x v="0"/>
    <s v="Fashion accessories"/>
    <n v="54.07"/>
    <n v="9"/>
    <n v="24.331499999999998"/>
    <n v="510.9615"/>
    <x v="3"/>
    <n v="0.62152777777777779"/>
    <x v="0"/>
    <x v="385"/>
    <n v="4.7619047620000003"/>
    <n v="24.331499999999998"/>
    <n v="9.5"/>
    <n v="1"/>
  </r>
  <r>
    <s v="596-42-3999"/>
    <x v="2"/>
    <s v="Mandalay"/>
    <s v="Normal"/>
    <x v="1"/>
    <s v="Food and beverages"/>
    <n v="18.22"/>
    <n v="7"/>
    <n v="6.3769999999999998"/>
    <n v="133.917"/>
    <x v="24"/>
    <n v="0.58611111111111114"/>
    <x v="2"/>
    <x v="386"/>
    <n v="4.7619047620000003"/>
    <n v="6.3769999999999998"/>
    <n v="6.6"/>
    <n v="3"/>
  </r>
  <r>
    <s v="541-89-9860"/>
    <x v="1"/>
    <s v="Naypyitaw"/>
    <s v="Member"/>
    <x v="0"/>
    <s v="Fashion accessories"/>
    <n v="80.48"/>
    <n v="3"/>
    <n v="12.071999999999999"/>
    <n v="253.512"/>
    <x v="42"/>
    <n v="0.52152777777777781"/>
    <x v="1"/>
    <x v="387"/>
    <n v="4.7619047620000003"/>
    <n v="12.071999999999999"/>
    <n v="8.1"/>
    <n v="2"/>
  </r>
  <r>
    <s v="173-82-9529"/>
    <x v="2"/>
    <s v="Mandalay"/>
    <s v="Normal"/>
    <x v="0"/>
    <s v="Fashion accessories"/>
    <n v="37.950000000000003"/>
    <n v="10"/>
    <n v="18.975000000000001"/>
    <n v="398.47500000000002"/>
    <x v="53"/>
    <n v="0.61875000000000002"/>
    <x v="1"/>
    <x v="388"/>
    <n v="4.7619047620000003"/>
    <n v="18.975000000000001"/>
    <n v="9.6999999999999993"/>
    <n v="1"/>
  </r>
  <r>
    <s v="563-36-9814"/>
    <x v="0"/>
    <s v="Yangon"/>
    <s v="Member"/>
    <x v="1"/>
    <s v="Electronic accessories"/>
    <n v="76.819999999999993"/>
    <n v="1"/>
    <n v="3.8410000000000002"/>
    <n v="80.661000000000001"/>
    <x v="77"/>
    <n v="0.76875000000000004"/>
    <x v="0"/>
    <x v="389"/>
    <n v="4.7619047620000003"/>
    <n v="3.8410000000000002"/>
    <n v="7.2"/>
    <n v="2"/>
  </r>
  <r>
    <s v="308-47-4913"/>
    <x v="0"/>
    <s v="Yangon"/>
    <s v="Member"/>
    <x v="0"/>
    <s v="Sports and travel"/>
    <n v="52.26"/>
    <n v="10"/>
    <n v="26.13"/>
    <n v="548.73"/>
    <x v="11"/>
    <n v="0.53125"/>
    <x v="2"/>
    <x v="390"/>
    <n v="4.7619047620000003"/>
    <n v="26.13"/>
    <n v="6.2"/>
    <n v="3"/>
  </r>
  <r>
    <s v="885-17-6250"/>
    <x v="0"/>
    <s v="Yangon"/>
    <s v="Normal"/>
    <x v="0"/>
    <s v="Health and beauty"/>
    <n v="79.739999999999995"/>
    <n v="1"/>
    <n v="3.9870000000000001"/>
    <n v="83.727000000000004"/>
    <x v="43"/>
    <n v="0.44166666666666665"/>
    <x v="0"/>
    <x v="391"/>
    <n v="4.7619047620000003"/>
    <n v="3.9870000000000001"/>
    <n v="7.3"/>
    <n v="3"/>
  </r>
  <r>
    <s v="726-27-2396"/>
    <x v="0"/>
    <s v="Yangon"/>
    <s v="Normal"/>
    <x v="0"/>
    <s v="Health and beauty"/>
    <n v="77.5"/>
    <n v="5"/>
    <n v="19.375"/>
    <n v="406.875"/>
    <x v="46"/>
    <n v="0.85833333333333328"/>
    <x v="0"/>
    <x v="392"/>
    <n v="4.7619047620000003"/>
    <n v="19.375"/>
    <n v="4.3"/>
    <n v="1"/>
  </r>
  <r>
    <s v="316-01-3952"/>
    <x v="0"/>
    <s v="Yangon"/>
    <s v="Normal"/>
    <x v="0"/>
    <s v="Food and beverages"/>
    <n v="54.27"/>
    <n v="5"/>
    <n v="13.567500000000001"/>
    <n v="284.91750000000002"/>
    <x v="45"/>
    <n v="0.59444444444444444"/>
    <x v="0"/>
    <x v="393"/>
    <n v="4.7619047620000003"/>
    <n v="13.567500000000001"/>
    <n v="4.5999999999999996"/>
    <n v="3"/>
  </r>
  <r>
    <s v="760-54-1821"/>
    <x v="2"/>
    <s v="Mandalay"/>
    <s v="Normal"/>
    <x v="1"/>
    <s v="Home and lifestyle"/>
    <n v="13.59"/>
    <n v="9"/>
    <n v="6.1154999999999999"/>
    <n v="128.4255"/>
    <x v="20"/>
    <n v="0.43472222222222223"/>
    <x v="1"/>
    <x v="394"/>
    <n v="4.7619047620000003"/>
    <n v="6.1154999999999999"/>
    <n v="5.8"/>
    <n v="3"/>
  </r>
  <r>
    <s v="793-10-3222"/>
    <x v="2"/>
    <s v="Mandalay"/>
    <s v="Member"/>
    <x v="0"/>
    <s v="Health and beauty"/>
    <n v="41.06"/>
    <n v="6"/>
    <n v="12.318"/>
    <n v="258.678"/>
    <x v="19"/>
    <n v="0.5625"/>
    <x v="2"/>
    <x v="395"/>
    <n v="4.7619047620000003"/>
    <n v="12.318"/>
    <n v="8.3000000000000007"/>
    <n v="3"/>
  </r>
  <r>
    <s v="346-12-3257"/>
    <x v="2"/>
    <s v="Mandalay"/>
    <s v="Member"/>
    <x v="1"/>
    <s v="Electronic accessories"/>
    <n v="19.239999999999998"/>
    <n v="9"/>
    <n v="8.6579999999999995"/>
    <n v="181.81800000000001"/>
    <x v="31"/>
    <n v="0.68611111111111112"/>
    <x v="1"/>
    <x v="396"/>
    <n v="4.7619047620000003"/>
    <n v="8.6579999999999995"/>
    <n v="8"/>
    <n v="3"/>
  </r>
  <r>
    <s v="110-05-6330"/>
    <x v="1"/>
    <s v="Naypyitaw"/>
    <s v="Normal"/>
    <x v="0"/>
    <s v="Food and beverages"/>
    <n v="39.43"/>
    <n v="6"/>
    <n v="11.829000000000001"/>
    <n v="248.40899999999999"/>
    <x v="5"/>
    <n v="0.84583333333333333"/>
    <x v="2"/>
    <x v="397"/>
    <n v="4.7619047620000003"/>
    <n v="11.829000000000001"/>
    <n v="9.4"/>
    <n v="3"/>
  </r>
  <r>
    <s v="651-61-0874"/>
    <x v="1"/>
    <s v="Naypyitaw"/>
    <s v="Normal"/>
    <x v="1"/>
    <s v="Home and lifestyle"/>
    <n v="46.22"/>
    <n v="4"/>
    <n v="9.2439999999999998"/>
    <n v="194.124"/>
    <x v="41"/>
    <n v="0.83611111111111114"/>
    <x v="2"/>
    <x v="398"/>
    <n v="4.7619047620000003"/>
    <n v="9.2439999999999998"/>
    <n v="6.2"/>
    <n v="3"/>
  </r>
  <r>
    <s v="236-86-3015"/>
    <x v="1"/>
    <s v="Naypyitaw"/>
    <s v="Member"/>
    <x v="1"/>
    <s v="Home and lifestyle"/>
    <n v="13.98"/>
    <n v="1"/>
    <n v="0.69899999999999995"/>
    <n v="14.679"/>
    <x v="87"/>
    <n v="0.56805555555555554"/>
    <x v="0"/>
    <x v="399"/>
    <n v="4.7619047620000003"/>
    <n v="0.69899999999999995"/>
    <n v="9.8000000000000007"/>
    <n v="2"/>
  </r>
  <r>
    <s v="831-64-0259"/>
    <x v="2"/>
    <s v="Mandalay"/>
    <s v="Normal"/>
    <x v="0"/>
    <s v="Fashion accessories"/>
    <n v="39.75"/>
    <n v="5"/>
    <n v="9.9375"/>
    <n v="208.6875"/>
    <x v="70"/>
    <n v="0.4465277777777778"/>
    <x v="0"/>
    <x v="400"/>
    <n v="4.7619047620000003"/>
    <n v="9.9375"/>
    <n v="9.6"/>
    <n v="2"/>
  </r>
  <r>
    <s v="587-03-7455"/>
    <x v="1"/>
    <s v="Naypyitaw"/>
    <s v="Member"/>
    <x v="0"/>
    <s v="Fashion accessories"/>
    <n v="97.79"/>
    <n v="7"/>
    <n v="34.226500000000001"/>
    <n v="718.75649999999996"/>
    <x v="69"/>
    <n v="0.72916666666666663"/>
    <x v="0"/>
    <x v="401"/>
    <n v="4.7619047620000003"/>
    <n v="34.226500000000001"/>
    <n v="4.9000000000000004"/>
    <n v="2"/>
  </r>
  <r>
    <s v="882-40-4577"/>
    <x v="0"/>
    <s v="Yangon"/>
    <s v="Member"/>
    <x v="1"/>
    <s v="Sports and travel"/>
    <n v="67.260000000000005"/>
    <n v="4"/>
    <n v="13.452"/>
    <n v="282.49200000000002"/>
    <x v="64"/>
    <n v="0.64444444444444449"/>
    <x v="2"/>
    <x v="402"/>
    <n v="4.7619047620000003"/>
    <n v="13.452"/>
    <n v="8"/>
    <n v="1"/>
  </r>
  <r>
    <s v="732-67-5346"/>
    <x v="0"/>
    <s v="Yangon"/>
    <s v="Normal"/>
    <x v="1"/>
    <s v="Food and beverages"/>
    <n v="13.79"/>
    <n v="5"/>
    <n v="3.4474999999999998"/>
    <n v="72.397499999999994"/>
    <x v="83"/>
    <n v="0.79652777777777772"/>
    <x v="2"/>
    <x v="403"/>
    <n v="4.7619047620000003"/>
    <n v="3.4474999999999998"/>
    <n v="7.8"/>
    <n v="1"/>
  </r>
  <r>
    <s v="725-32-9708"/>
    <x v="2"/>
    <s v="Mandalay"/>
    <s v="Member"/>
    <x v="0"/>
    <s v="Fashion accessories"/>
    <n v="68.709999999999994"/>
    <n v="4"/>
    <n v="13.742000000000001"/>
    <n v="288.58199999999999"/>
    <x v="72"/>
    <n v="0.79236111111111107"/>
    <x v="1"/>
    <x v="404"/>
    <n v="4.7619047620000003"/>
    <n v="13.742000000000001"/>
    <n v="4.0999999999999996"/>
    <n v="1"/>
  </r>
  <r>
    <s v="256-08-8343"/>
    <x v="0"/>
    <s v="Yangon"/>
    <s v="Normal"/>
    <x v="0"/>
    <s v="Home and lifestyle"/>
    <n v="56.53"/>
    <n v="4"/>
    <n v="11.305999999999999"/>
    <n v="237.42599999999999"/>
    <x v="31"/>
    <n v="0.82499999999999996"/>
    <x v="0"/>
    <x v="405"/>
    <n v="4.7619047620000003"/>
    <n v="11.305999999999999"/>
    <n v="5.5"/>
    <n v="3"/>
  </r>
  <r>
    <s v="372-26-1506"/>
    <x v="1"/>
    <s v="Naypyitaw"/>
    <s v="Normal"/>
    <x v="0"/>
    <s v="Fashion accessories"/>
    <n v="23.82"/>
    <n v="5"/>
    <n v="5.9550000000000001"/>
    <n v="125.05500000000001"/>
    <x v="26"/>
    <n v="0.80833333333333335"/>
    <x v="0"/>
    <x v="406"/>
    <n v="4.7619047620000003"/>
    <n v="5.9550000000000001"/>
    <n v="5.4"/>
    <n v="1"/>
  </r>
  <r>
    <s v="244-08-0162"/>
    <x v="2"/>
    <s v="Mandalay"/>
    <s v="Normal"/>
    <x v="0"/>
    <s v="Health and beauty"/>
    <n v="34.21"/>
    <n v="10"/>
    <n v="17.105"/>
    <n v="359.20499999999998"/>
    <x v="56"/>
    <n v="0.54166666666666663"/>
    <x v="1"/>
    <x v="407"/>
    <n v="4.7619047620000003"/>
    <n v="17.105"/>
    <n v="5.0999999999999996"/>
    <n v="1"/>
  </r>
  <r>
    <s v="569-71-4390"/>
    <x v="2"/>
    <s v="Mandalay"/>
    <s v="Normal"/>
    <x v="1"/>
    <s v="Sports and travel"/>
    <n v="21.87"/>
    <n v="2"/>
    <n v="2.1869999999999998"/>
    <n v="45.927"/>
    <x v="25"/>
    <n v="0.60347222222222219"/>
    <x v="0"/>
    <x v="408"/>
    <n v="4.7619047620000003"/>
    <n v="2.1869999999999998"/>
    <n v="6.9"/>
    <n v="1"/>
  </r>
  <r>
    <s v="132-23-6451"/>
    <x v="0"/>
    <s v="Yangon"/>
    <s v="Member"/>
    <x v="1"/>
    <s v="Health and beauty"/>
    <n v="20.97"/>
    <n v="5"/>
    <n v="5.2424999999999997"/>
    <n v="110.0925"/>
    <x v="72"/>
    <n v="0.55625000000000002"/>
    <x v="1"/>
    <x v="409"/>
    <n v="4.7619047620000003"/>
    <n v="5.2424999999999997"/>
    <n v="7.8"/>
    <n v="1"/>
  </r>
  <r>
    <s v="696-90-2548"/>
    <x v="0"/>
    <s v="Yangon"/>
    <s v="Normal"/>
    <x v="1"/>
    <s v="Sports and travel"/>
    <n v="25.84"/>
    <n v="3"/>
    <n v="3.8759999999999999"/>
    <n v="81.396000000000001"/>
    <x v="24"/>
    <n v="0.78819444444444442"/>
    <x v="0"/>
    <x v="410"/>
    <n v="4.7619047620000003"/>
    <n v="3.8759999999999999"/>
    <n v="6.6"/>
    <n v="3"/>
  </r>
  <r>
    <s v="472-15-9636"/>
    <x v="0"/>
    <s v="Yangon"/>
    <s v="Normal"/>
    <x v="1"/>
    <s v="Home and lifestyle"/>
    <n v="50.93"/>
    <n v="8"/>
    <n v="20.372"/>
    <n v="427.81200000000001"/>
    <x v="23"/>
    <n v="0.81666666666666665"/>
    <x v="0"/>
    <x v="411"/>
    <n v="4.7619047620000003"/>
    <n v="20.372"/>
    <n v="9.1999999999999993"/>
    <n v="3"/>
  </r>
  <r>
    <s v="268-03-6164"/>
    <x v="2"/>
    <s v="Mandalay"/>
    <s v="Normal"/>
    <x v="1"/>
    <s v="Health and beauty"/>
    <n v="96.11"/>
    <n v="1"/>
    <n v="4.8055000000000003"/>
    <n v="100.91549999999999"/>
    <x v="25"/>
    <n v="0.68611111111111112"/>
    <x v="0"/>
    <x v="412"/>
    <n v="4.7619047620000003"/>
    <n v="4.8055000000000003"/>
    <n v="7.8"/>
    <n v="1"/>
  </r>
  <r>
    <s v="750-57-9686"/>
    <x v="1"/>
    <s v="Naypyitaw"/>
    <s v="Normal"/>
    <x v="0"/>
    <s v="Home and lifestyle"/>
    <n v="45.38"/>
    <n v="4"/>
    <n v="9.0760000000000005"/>
    <n v="190.596"/>
    <x v="66"/>
    <n v="0.57499999999999996"/>
    <x v="2"/>
    <x v="413"/>
    <n v="4.7619047620000003"/>
    <n v="9.0760000000000005"/>
    <n v="8.6999999999999993"/>
    <n v="1"/>
  </r>
  <r>
    <s v="186-09-3669"/>
    <x v="1"/>
    <s v="Naypyitaw"/>
    <s v="Member"/>
    <x v="0"/>
    <s v="Health and beauty"/>
    <n v="81.510000000000005"/>
    <n v="1"/>
    <n v="4.0754999999999999"/>
    <n v="85.585499999999996"/>
    <x v="49"/>
    <n v="0.45624999999999999"/>
    <x v="0"/>
    <x v="414"/>
    <n v="4.7619047620000003"/>
    <n v="4.0754999999999999"/>
    <n v="9.1999999999999993"/>
    <n v="1"/>
  </r>
  <r>
    <s v="848-07-1692"/>
    <x v="2"/>
    <s v="Mandalay"/>
    <s v="Normal"/>
    <x v="0"/>
    <s v="Health and beauty"/>
    <n v="57.22"/>
    <n v="2"/>
    <n v="5.7220000000000004"/>
    <n v="120.16200000000001"/>
    <x v="52"/>
    <n v="0.71736111111111112"/>
    <x v="0"/>
    <x v="415"/>
    <n v="4.7619047620000003"/>
    <n v="5.7220000000000004"/>
    <n v="8.3000000000000007"/>
    <n v="1"/>
  </r>
  <r>
    <s v="745-71-3520"/>
    <x v="0"/>
    <s v="Yangon"/>
    <s v="Member"/>
    <x v="0"/>
    <s v="Electronic accessories"/>
    <n v="25.22"/>
    <n v="7"/>
    <n v="8.827"/>
    <n v="185.36699999999999"/>
    <x v="87"/>
    <n v="0.43263888888888891"/>
    <x v="1"/>
    <x v="416"/>
    <n v="4.7619047620000003"/>
    <n v="8.827"/>
    <n v="8.1999999999999993"/>
    <n v="2"/>
  </r>
  <r>
    <s v="266-76-6436"/>
    <x v="1"/>
    <s v="Naypyitaw"/>
    <s v="Member"/>
    <x v="0"/>
    <s v="Food and beverages"/>
    <n v="38.6"/>
    <n v="3"/>
    <n v="5.79"/>
    <n v="121.59"/>
    <x v="61"/>
    <n v="0.58125000000000004"/>
    <x v="0"/>
    <x v="417"/>
    <n v="4.7619047620000003"/>
    <n v="5.79"/>
    <n v="7.5"/>
    <n v="3"/>
  </r>
  <r>
    <s v="740-22-2500"/>
    <x v="1"/>
    <s v="Naypyitaw"/>
    <s v="Normal"/>
    <x v="0"/>
    <s v="Electronic accessories"/>
    <n v="84.05"/>
    <n v="3"/>
    <n v="12.6075"/>
    <n v="264.75749999999999"/>
    <x v="54"/>
    <n v="0.56180555555555556"/>
    <x v="1"/>
    <x v="418"/>
    <n v="4.7619047620000003"/>
    <n v="12.6075"/>
    <n v="9.8000000000000007"/>
    <n v="1"/>
  </r>
  <r>
    <s v="271-88-8734"/>
    <x v="1"/>
    <s v="Naypyitaw"/>
    <s v="Member"/>
    <x v="0"/>
    <s v="Fashion accessories"/>
    <n v="97.21"/>
    <n v="10"/>
    <n v="48.604999999999997"/>
    <n v="1020.705"/>
    <x v="4"/>
    <n v="0.54166666666666663"/>
    <x v="2"/>
    <x v="419"/>
    <n v="4.7619047620000003"/>
    <n v="48.604999999999997"/>
    <n v="8.6999999999999993"/>
    <n v="2"/>
  </r>
  <r>
    <s v="301-81-8610"/>
    <x v="2"/>
    <s v="Mandalay"/>
    <s v="Member"/>
    <x v="1"/>
    <s v="Fashion accessories"/>
    <n v="25.42"/>
    <n v="8"/>
    <n v="10.167999999999999"/>
    <n v="213.52799999999999"/>
    <x v="35"/>
    <n v="0.8208333333333333"/>
    <x v="2"/>
    <x v="420"/>
    <n v="4.7619047620000003"/>
    <n v="10.167999999999999"/>
    <n v="6.7"/>
    <n v="3"/>
  </r>
  <r>
    <s v="489-64-4354"/>
    <x v="1"/>
    <s v="Naypyitaw"/>
    <s v="Normal"/>
    <x v="1"/>
    <s v="Fashion accessories"/>
    <n v="16.28"/>
    <n v="1"/>
    <n v="0.81399999999999995"/>
    <n v="17.094000000000001"/>
    <x v="11"/>
    <n v="0.65"/>
    <x v="1"/>
    <x v="421"/>
    <n v="4.7619047620000003"/>
    <n v="0.81399999999999995"/>
    <n v="5"/>
    <n v="3"/>
  </r>
  <r>
    <s v="198-84-7132"/>
    <x v="2"/>
    <s v="Mandalay"/>
    <s v="Member"/>
    <x v="1"/>
    <s v="Fashion accessories"/>
    <n v="40.61"/>
    <n v="9"/>
    <n v="18.2745"/>
    <n v="383.7645"/>
    <x v="56"/>
    <n v="0.56944444444444442"/>
    <x v="1"/>
    <x v="422"/>
    <n v="4.7619047620000003"/>
    <n v="18.2745"/>
    <n v="7"/>
    <n v="1"/>
  </r>
  <r>
    <s v="269-10-8440"/>
    <x v="0"/>
    <s v="Yangon"/>
    <s v="Member"/>
    <x v="1"/>
    <s v="Health and beauty"/>
    <n v="53.17"/>
    <n v="7"/>
    <n v="18.609500000000001"/>
    <n v="390.79950000000002"/>
    <x v="18"/>
    <n v="0.75069444444444444"/>
    <x v="1"/>
    <x v="423"/>
    <n v="4.7619047620000003"/>
    <n v="18.609500000000001"/>
    <n v="8.9"/>
    <n v="1"/>
  </r>
  <r>
    <s v="650-98-6268"/>
    <x v="2"/>
    <s v="Mandalay"/>
    <s v="Member"/>
    <x v="0"/>
    <s v="Food and beverages"/>
    <n v="20.87"/>
    <n v="3"/>
    <n v="3.1305000000000001"/>
    <n v="65.740499999999997"/>
    <x v="80"/>
    <n v="0.57847222222222228"/>
    <x v="2"/>
    <x v="424"/>
    <n v="4.7619047620000003"/>
    <n v="3.1305000000000001"/>
    <n v="8"/>
    <n v="3"/>
  </r>
  <r>
    <s v="741-73-3559"/>
    <x v="2"/>
    <s v="Mandalay"/>
    <s v="Normal"/>
    <x v="1"/>
    <s v="Sports and travel"/>
    <n v="67.27"/>
    <n v="5"/>
    <n v="16.817499999999999"/>
    <n v="353.16750000000002"/>
    <x v="33"/>
    <n v="0.7270833333333333"/>
    <x v="1"/>
    <x v="425"/>
    <n v="4.7619047620000003"/>
    <n v="16.817499999999999"/>
    <n v="6.9"/>
    <n v="2"/>
  </r>
  <r>
    <s v="325-77-6186"/>
    <x v="0"/>
    <s v="Yangon"/>
    <s v="Member"/>
    <x v="0"/>
    <s v="Home and lifestyle"/>
    <n v="90.65"/>
    <n v="10"/>
    <n v="45.325000000000003"/>
    <n v="951.82500000000005"/>
    <x v="1"/>
    <n v="0.45347222222222222"/>
    <x v="0"/>
    <x v="426"/>
    <n v="4.7619047620000003"/>
    <n v="45.325000000000003"/>
    <n v="7.3"/>
    <n v="3"/>
  </r>
  <r>
    <s v="286-75-7818"/>
    <x v="2"/>
    <s v="Mandalay"/>
    <s v="Normal"/>
    <x v="1"/>
    <s v="Fashion accessories"/>
    <n v="69.08"/>
    <n v="2"/>
    <n v="6.9080000000000004"/>
    <n v="145.06800000000001"/>
    <x v="82"/>
    <n v="0.82499999999999996"/>
    <x v="2"/>
    <x v="427"/>
    <n v="4.7619047620000003"/>
    <n v="6.9080000000000004"/>
    <n v="6.9"/>
    <n v="1"/>
  </r>
  <r>
    <s v="574-57-9721"/>
    <x v="1"/>
    <s v="Naypyitaw"/>
    <s v="Normal"/>
    <x v="1"/>
    <s v="Food and beverages"/>
    <n v="43.27"/>
    <n v="2"/>
    <n v="4.327"/>
    <n v="90.867000000000004"/>
    <x v="1"/>
    <n v="0.70347222222222228"/>
    <x v="0"/>
    <x v="428"/>
    <n v="4.7619047620000003"/>
    <n v="4.327"/>
    <n v="5.7"/>
    <n v="3"/>
  </r>
  <r>
    <s v="459-50-7686"/>
    <x v="0"/>
    <s v="Yangon"/>
    <s v="Normal"/>
    <x v="0"/>
    <s v="Electronic accessories"/>
    <n v="23.46"/>
    <n v="6"/>
    <n v="7.0380000000000003"/>
    <n v="147.798"/>
    <x v="50"/>
    <n v="0.80138888888888893"/>
    <x v="0"/>
    <x v="429"/>
    <n v="4.7619047620000003"/>
    <n v="7.0380000000000003"/>
    <n v="6.4"/>
    <n v="1"/>
  </r>
  <r>
    <s v="616-87-0016"/>
    <x v="2"/>
    <s v="Mandalay"/>
    <s v="Normal"/>
    <x v="1"/>
    <s v="Fashion accessories"/>
    <n v="95.54"/>
    <n v="7"/>
    <n v="33.439"/>
    <n v="702.21900000000005"/>
    <x v="11"/>
    <n v="0.60833333333333328"/>
    <x v="2"/>
    <x v="430"/>
    <n v="4.7619047620000003"/>
    <n v="33.439"/>
    <n v="9.6"/>
    <n v="3"/>
  </r>
  <r>
    <s v="837-55-7229"/>
    <x v="2"/>
    <s v="Mandalay"/>
    <s v="Normal"/>
    <x v="0"/>
    <s v="Fashion accessories"/>
    <n v="47.44"/>
    <n v="1"/>
    <n v="2.3719999999999999"/>
    <n v="49.811999999999998"/>
    <x v="70"/>
    <n v="0.7631944444444444"/>
    <x v="2"/>
    <x v="431"/>
    <n v="4.7619047620000003"/>
    <n v="2.3719999999999999"/>
    <n v="6.8"/>
    <n v="2"/>
  </r>
  <r>
    <s v="751-69-0068"/>
    <x v="1"/>
    <s v="Naypyitaw"/>
    <s v="Normal"/>
    <x v="1"/>
    <s v="Sports and travel"/>
    <n v="99.24"/>
    <n v="9"/>
    <n v="44.658000000000001"/>
    <n v="937.81799999999998"/>
    <x v="35"/>
    <n v="0.79791666666666672"/>
    <x v="0"/>
    <x v="432"/>
    <n v="4.7619047620000003"/>
    <n v="44.658000000000001"/>
    <n v="9"/>
    <n v="3"/>
  </r>
  <r>
    <s v="257-73-1380"/>
    <x v="1"/>
    <s v="Naypyitaw"/>
    <s v="Member"/>
    <x v="1"/>
    <s v="Sports and travel"/>
    <n v="82.93"/>
    <n v="4"/>
    <n v="16.585999999999999"/>
    <n v="348.30599999999998"/>
    <x v="40"/>
    <n v="0.70208333333333328"/>
    <x v="0"/>
    <x v="433"/>
    <n v="4.7619047620000003"/>
    <n v="16.585999999999999"/>
    <n v="9.6"/>
    <n v="1"/>
  </r>
  <r>
    <s v="345-08-4992"/>
    <x v="0"/>
    <s v="Yangon"/>
    <s v="Normal"/>
    <x v="1"/>
    <s v="Home and lifestyle"/>
    <n v="33.99"/>
    <n v="6"/>
    <n v="10.196999999999999"/>
    <n v="214.137"/>
    <x v="1"/>
    <n v="0.65069444444444446"/>
    <x v="2"/>
    <x v="434"/>
    <n v="4.7619047620000003"/>
    <n v="10.196999999999999"/>
    <n v="7.7"/>
    <n v="3"/>
  </r>
  <r>
    <s v="549-96-4200"/>
    <x v="1"/>
    <s v="Naypyitaw"/>
    <s v="Member"/>
    <x v="1"/>
    <s v="Food and beverages"/>
    <n v="17.04"/>
    <n v="4"/>
    <n v="3.4079999999999999"/>
    <n v="71.567999999999998"/>
    <x v="1"/>
    <n v="0.84375"/>
    <x v="0"/>
    <x v="435"/>
    <n v="4.7619047620000003"/>
    <n v="3.4079999999999999"/>
    <n v="7"/>
    <n v="3"/>
  </r>
  <r>
    <s v="810-60-6344"/>
    <x v="1"/>
    <s v="Naypyitaw"/>
    <s v="Normal"/>
    <x v="0"/>
    <s v="Electronic accessories"/>
    <n v="40.86"/>
    <n v="8"/>
    <n v="16.344000000000001"/>
    <n v="343.22399999999999"/>
    <x v="13"/>
    <n v="0.60972222222222228"/>
    <x v="2"/>
    <x v="436"/>
    <n v="4.7619047620000003"/>
    <n v="16.344000000000001"/>
    <n v="6.5"/>
    <n v="2"/>
  </r>
  <r>
    <s v="450-28-2866"/>
    <x v="1"/>
    <s v="Naypyitaw"/>
    <s v="Member"/>
    <x v="1"/>
    <s v="Food and beverages"/>
    <n v="17.440000000000001"/>
    <n v="5"/>
    <n v="4.3600000000000003"/>
    <n v="91.56"/>
    <x v="15"/>
    <n v="0.80902777777777779"/>
    <x v="1"/>
    <x v="437"/>
    <n v="4.7619047620000003"/>
    <n v="4.3600000000000003"/>
    <n v="8.1"/>
    <n v="1"/>
  </r>
  <r>
    <s v="394-30-3170"/>
    <x v="2"/>
    <s v="Mandalay"/>
    <s v="Member"/>
    <x v="0"/>
    <s v="Sports and travel"/>
    <n v="88.43"/>
    <n v="8"/>
    <n v="35.372"/>
    <n v="742.81200000000001"/>
    <x v="23"/>
    <n v="0.81597222222222221"/>
    <x v="2"/>
    <x v="438"/>
    <n v="4.7619047620000003"/>
    <n v="35.372"/>
    <n v="4.3"/>
    <n v="3"/>
  </r>
  <r>
    <s v="138-17-5109"/>
    <x v="0"/>
    <s v="Yangon"/>
    <s v="Member"/>
    <x v="0"/>
    <s v="Home and lifestyle"/>
    <n v="89.21"/>
    <n v="9"/>
    <n v="40.144500000000001"/>
    <n v="843.03449999999998"/>
    <x v="15"/>
    <n v="0.65416666666666667"/>
    <x v="2"/>
    <x v="439"/>
    <n v="4.7619047620000003"/>
    <n v="40.144500000000001"/>
    <n v="6.5"/>
    <n v="1"/>
  </r>
  <r>
    <s v="192-98-7397"/>
    <x v="1"/>
    <s v="Naypyitaw"/>
    <s v="Normal"/>
    <x v="1"/>
    <s v="Fashion accessories"/>
    <n v="12.78"/>
    <n v="1"/>
    <n v="0.63900000000000001"/>
    <n v="13.419"/>
    <x v="66"/>
    <n v="0.59097222222222223"/>
    <x v="0"/>
    <x v="440"/>
    <n v="4.7619047620000003"/>
    <n v="0.63900000000000001"/>
    <n v="9.5"/>
    <n v="1"/>
  </r>
  <r>
    <s v="301-11-9629"/>
    <x v="0"/>
    <s v="Yangon"/>
    <s v="Normal"/>
    <x v="0"/>
    <s v="Sports and travel"/>
    <n v="19.100000000000001"/>
    <n v="7"/>
    <n v="6.6849999999999996"/>
    <n v="140.38499999999999"/>
    <x v="15"/>
    <n v="0.4465277777777778"/>
    <x v="1"/>
    <x v="441"/>
    <n v="4.7619047620000003"/>
    <n v="6.6849999999999996"/>
    <n v="9.6999999999999993"/>
    <n v="1"/>
  </r>
  <r>
    <s v="390-80-5128"/>
    <x v="2"/>
    <s v="Mandalay"/>
    <s v="Member"/>
    <x v="0"/>
    <s v="Health and beauty"/>
    <n v="19.149999999999999"/>
    <n v="1"/>
    <n v="0.95750000000000002"/>
    <n v="20.107500000000002"/>
    <x v="26"/>
    <n v="0.74861111111111112"/>
    <x v="2"/>
    <x v="442"/>
    <n v="4.7619047620000003"/>
    <n v="0.95750000000000002"/>
    <n v="9.5"/>
    <n v="1"/>
  </r>
  <r>
    <s v="235-46-8343"/>
    <x v="1"/>
    <s v="Naypyitaw"/>
    <s v="Member"/>
    <x v="1"/>
    <s v="Food and beverages"/>
    <n v="27.66"/>
    <n v="10"/>
    <n v="13.83"/>
    <n v="290.43"/>
    <x v="44"/>
    <n v="0.47638888888888886"/>
    <x v="2"/>
    <x v="443"/>
    <n v="4.7619047620000003"/>
    <n v="13.83"/>
    <n v="8.9"/>
    <n v="2"/>
  </r>
  <r>
    <s v="453-12-7053"/>
    <x v="1"/>
    <s v="Naypyitaw"/>
    <s v="Normal"/>
    <x v="1"/>
    <s v="Fashion accessories"/>
    <n v="45.74"/>
    <n v="3"/>
    <n v="6.8609999999999998"/>
    <n v="144.08099999999999"/>
    <x v="24"/>
    <n v="0.73472222222222228"/>
    <x v="2"/>
    <x v="444"/>
    <n v="4.7619047620000003"/>
    <n v="6.8609999999999998"/>
    <n v="6.5"/>
    <n v="3"/>
  </r>
  <r>
    <s v="296-11-7041"/>
    <x v="2"/>
    <s v="Mandalay"/>
    <s v="Member"/>
    <x v="0"/>
    <s v="Health and beauty"/>
    <n v="27.07"/>
    <n v="1"/>
    <n v="1.3534999999999999"/>
    <n v="28.423500000000001"/>
    <x v="52"/>
    <n v="0.83819444444444446"/>
    <x v="2"/>
    <x v="445"/>
    <n v="4.7619047620000003"/>
    <n v="1.3534999999999999"/>
    <n v="5.3"/>
    <n v="1"/>
  </r>
  <r>
    <s v="449-27-2918"/>
    <x v="2"/>
    <s v="Mandalay"/>
    <s v="Member"/>
    <x v="0"/>
    <s v="Sports and travel"/>
    <n v="39.119999999999997"/>
    <n v="1"/>
    <n v="1.956"/>
    <n v="41.076000000000001"/>
    <x v="58"/>
    <n v="0.4597222222222222"/>
    <x v="2"/>
    <x v="446"/>
    <n v="4.7619047620000003"/>
    <n v="1.956"/>
    <n v="9.6"/>
    <n v="3"/>
  </r>
  <r>
    <s v="891-01-7034"/>
    <x v="2"/>
    <s v="Mandalay"/>
    <s v="Normal"/>
    <x v="0"/>
    <s v="Electronic accessories"/>
    <n v="74.709999999999994"/>
    <n v="6"/>
    <n v="22.413"/>
    <n v="470.673"/>
    <x v="17"/>
    <n v="0.79652777777777772"/>
    <x v="1"/>
    <x v="447"/>
    <n v="4.7619047620000003"/>
    <n v="22.413"/>
    <n v="6.7"/>
    <n v="1"/>
  </r>
  <r>
    <s v="744-09-5786"/>
    <x v="2"/>
    <s v="Mandalay"/>
    <s v="Normal"/>
    <x v="1"/>
    <s v="Electronic accessories"/>
    <n v="22.01"/>
    <n v="6"/>
    <n v="6.6029999999999998"/>
    <n v="138.66300000000001"/>
    <x v="56"/>
    <n v="0.78472222222222221"/>
    <x v="1"/>
    <x v="448"/>
    <n v="4.7619047620000003"/>
    <n v="6.6029999999999998"/>
    <n v="7.6"/>
    <n v="1"/>
  </r>
  <r>
    <s v="727-17-0390"/>
    <x v="0"/>
    <s v="Yangon"/>
    <s v="Normal"/>
    <x v="0"/>
    <s v="Food and beverages"/>
    <n v="63.61"/>
    <n v="5"/>
    <n v="15.9025"/>
    <n v="333.95249999999999"/>
    <x v="32"/>
    <n v="0.52986111111111112"/>
    <x v="0"/>
    <x v="449"/>
    <n v="4.7619047620000003"/>
    <n v="15.9025"/>
    <n v="4.8"/>
    <n v="3"/>
  </r>
  <r>
    <s v="568-88-3448"/>
    <x v="0"/>
    <s v="Yangon"/>
    <s v="Normal"/>
    <x v="1"/>
    <s v="Health and beauty"/>
    <n v="25"/>
    <n v="1"/>
    <n v="1.25"/>
    <n v="26.25"/>
    <x v="2"/>
    <n v="0.63124999999999998"/>
    <x v="0"/>
    <x v="450"/>
    <n v="4.7619047620000003"/>
    <n v="1.25"/>
    <n v="5.5"/>
    <n v="3"/>
  </r>
  <r>
    <s v="187-83-5490"/>
    <x v="0"/>
    <s v="Yangon"/>
    <s v="Member"/>
    <x v="1"/>
    <s v="Electronic accessories"/>
    <n v="20.77"/>
    <n v="4"/>
    <n v="4.1539999999999999"/>
    <n v="87.233999999999995"/>
    <x v="82"/>
    <n v="0.57430555555555551"/>
    <x v="1"/>
    <x v="451"/>
    <n v="4.7619047620000003"/>
    <n v="4.1539999999999999"/>
    <n v="4.7"/>
    <n v="1"/>
  </r>
  <r>
    <s v="767-54-1907"/>
    <x v="2"/>
    <s v="Mandalay"/>
    <s v="Member"/>
    <x v="0"/>
    <s v="Fashion accessories"/>
    <n v="29.56"/>
    <n v="5"/>
    <n v="7.39"/>
    <n v="155.19"/>
    <x v="77"/>
    <n v="0.70763888888888893"/>
    <x v="1"/>
    <x v="452"/>
    <n v="4.7619047620000003"/>
    <n v="7.39"/>
    <n v="6.9"/>
    <n v="2"/>
  </r>
  <r>
    <s v="710-46-4433"/>
    <x v="2"/>
    <s v="Mandalay"/>
    <s v="Member"/>
    <x v="0"/>
    <s v="Food and beverages"/>
    <n v="77.400000000000006"/>
    <n v="9"/>
    <n v="34.83"/>
    <n v="731.43"/>
    <x v="42"/>
    <n v="0.59375"/>
    <x v="2"/>
    <x v="453"/>
    <n v="4.7619047620000003"/>
    <n v="34.83"/>
    <n v="4.5"/>
    <n v="2"/>
  </r>
  <r>
    <s v="533-33-5337"/>
    <x v="2"/>
    <s v="Mandalay"/>
    <s v="Normal"/>
    <x v="1"/>
    <s v="Electronic accessories"/>
    <n v="79.39"/>
    <n v="10"/>
    <n v="39.695"/>
    <n v="833.59500000000003"/>
    <x v="13"/>
    <n v="0.85"/>
    <x v="1"/>
    <x v="454"/>
    <n v="4.7619047620000003"/>
    <n v="39.695"/>
    <n v="6.2"/>
    <n v="2"/>
  </r>
  <r>
    <s v="325-90-8763"/>
    <x v="1"/>
    <s v="Naypyitaw"/>
    <s v="Member"/>
    <x v="0"/>
    <s v="Electronic accessories"/>
    <n v="46.57"/>
    <n v="10"/>
    <n v="23.285"/>
    <n v="488.98500000000001"/>
    <x v="3"/>
    <n v="0.58194444444444449"/>
    <x v="1"/>
    <x v="455"/>
    <n v="4.7619047620000003"/>
    <n v="23.285"/>
    <n v="7.6"/>
    <n v="1"/>
  </r>
  <r>
    <s v="729-46-7422"/>
    <x v="1"/>
    <s v="Naypyitaw"/>
    <s v="Normal"/>
    <x v="1"/>
    <s v="Food and beverages"/>
    <n v="35.89"/>
    <n v="1"/>
    <n v="1.7945"/>
    <n v="37.6845"/>
    <x v="55"/>
    <n v="0.70277777777777772"/>
    <x v="2"/>
    <x v="456"/>
    <n v="4.7619047620000003"/>
    <n v="1.7945"/>
    <n v="7.9"/>
    <n v="2"/>
  </r>
  <r>
    <s v="639-76-1242"/>
    <x v="1"/>
    <s v="Naypyitaw"/>
    <s v="Normal"/>
    <x v="1"/>
    <s v="Food and beverages"/>
    <n v="40.520000000000003"/>
    <n v="5"/>
    <n v="10.130000000000001"/>
    <n v="212.73"/>
    <x v="36"/>
    <n v="0.6381944444444444"/>
    <x v="1"/>
    <x v="457"/>
    <n v="4.7619047620000003"/>
    <n v="10.130000000000001"/>
    <n v="4.5"/>
    <n v="2"/>
  </r>
  <r>
    <s v="234-03-4040"/>
    <x v="2"/>
    <s v="Mandalay"/>
    <s v="Member"/>
    <x v="0"/>
    <s v="Food and beverages"/>
    <n v="73.05"/>
    <n v="10"/>
    <n v="36.524999999999999"/>
    <n v="767.02499999999998"/>
    <x v="2"/>
    <n v="0.51736111111111116"/>
    <x v="2"/>
    <x v="458"/>
    <n v="4.7619047620000003"/>
    <n v="36.524999999999999"/>
    <n v="8.6999999999999993"/>
    <n v="3"/>
  </r>
  <r>
    <s v="326-71-2155"/>
    <x v="1"/>
    <s v="Naypyitaw"/>
    <s v="Normal"/>
    <x v="0"/>
    <s v="Sports and travel"/>
    <n v="73.95"/>
    <n v="4"/>
    <n v="14.79"/>
    <n v="310.58999999999997"/>
    <x v="36"/>
    <n v="0.41805555555555557"/>
    <x v="1"/>
    <x v="459"/>
    <n v="4.7619047620000003"/>
    <n v="14.79"/>
    <n v="6.1"/>
    <n v="2"/>
  </r>
  <r>
    <s v="320-32-8842"/>
    <x v="1"/>
    <s v="Naypyitaw"/>
    <s v="Member"/>
    <x v="0"/>
    <s v="Food and beverages"/>
    <n v="22.62"/>
    <n v="1"/>
    <n v="1.131"/>
    <n v="23.751000000000001"/>
    <x v="85"/>
    <n v="0.79027777777777775"/>
    <x v="1"/>
    <x v="460"/>
    <n v="4.7619047620000003"/>
    <n v="1.131"/>
    <n v="6.4"/>
    <n v="3"/>
  </r>
  <r>
    <s v="470-32-9057"/>
    <x v="0"/>
    <s v="Yangon"/>
    <s v="Member"/>
    <x v="1"/>
    <s v="Food and beverages"/>
    <n v="51.34"/>
    <n v="5"/>
    <n v="12.835000000000001"/>
    <n v="269.53500000000003"/>
    <x v="61"/>
    <n v="0.64652777777777781"/>
    <x v="2"/>
    <x v="461"/>
    <n v="4.7619047620000003"/>
    <n v="12.835000000000001"/>
    <n v="9.1"/>
    <n v="3"/>
  </r>
  <r>
    <s v="878-30-2331"/>
    <x v="1"/>
    <s v="Naypyitaw"/>
    <s v="Member"/>
    <x v="0"/>
    <s v="Sports and travel"/>
    <n v="54.55"/>
    <n v="10"/>
    <n v="27.274999999999999"/>
    <n v="572.77499999999998"/>
    <x v="22"/>
    <n v="0.47361111111111109"/>
    <x v="2"/>
    <x v="462"/>
    <n v="4.7619047620000003"/>
    <n v="27.274999999999999"/>
    <n v="7.1"/>
    <n v="3"/>
  </r>
  <r>
    <s v="440-59-5691"/>
    <x v="1"/>
    <s v="Naypyitaw"/>
    <s v="Member"/>
    <x v="0"/>
    <s v="Health and beauty"/>
    <n v="37.15"/>
    <n v="7"/>
    <n v="13.0025"/>
    <n v="273.05250000000001"/>
    <x v="4"/>
    <n v="0.55000000000000004"/>
    <x v="2"/>
    <x v="463"/>
    <n v="4.7619047620000003"/>
    <n v="13.0025"/>
    <n v="7.7"/>
    <n v="2"/>
  </r>
  <r>
    <s v="554-53-3790"/>
    <x v="2"/>
    <s v="Mandalay"/>
    <s v="Normal"/>
    <x v="1"/>
    <s v="Sports and travel"/>
    <n v="37.020000000000003"/>
    <n v="6"/>
    <n v="11.106"/>
    <n v="233.226"/>
    <x v="23"/>
    <n v="0.7729166666666667"/>
    <x v="1"/>
    <x v="464"/>
    <n v="4.7619047620000003"/>
    <n v="11.106"/>
    <n v="4.5"/>
    <n v="3"/>
  </r>
  <r>
    <s v="746-19-0921"/>
    <x v="1"/>
    <s v="Naypyitaw"/>
    <s v="Normal"/>
    <x v="1"/>
    <s v="Food and beverages"/>
    <n v="21.58"/>
    <n v="1"/>
    <n v="1.079"/>
    <n v="22.658999999999999"/>
    <x v="57"/>
    <n v="0.41805555555555557"/>
    <x v="0"/>
    <x v="465"/>
    <n v="4.7619047620000003"/>
    <n v="1.079"/>
    <n v="7.2"/>
    <n v="2"/>
  </r>
  <r>
    <s v="233-34-0817"/>
    <x v="1"/>
    <s v="Naypyitaw"/>
    <s v="Member"/>
    <x v="0"/>
    <s v="Electronic accessories"/>
    <n v="98.84"/>
    <n v="1"/>
    <n v="4.9420000000000002"/>
    <n v="103.782"/>
    <x v="42"/>
    <n v="0.47291666666666665"/>
    <x v="1"/>
    <x v="466"/>
    <n v="4.7619047620000003"/>
    <n v="4.9420000000000002"/>
    <n v="8.4"/>
    <n v="2"/>
  </r>
  <r>
    <s v="767-05-1286"/>
    <x v="1"/>
    <s v="Naypyitaw"/>
    <s v="Member"/>
    <x v="0"/>
    <s v="Home and lifestyle"/>
    <n v="83.77"/>
    <n v="6"/>
    <n v="25.131"/>
    <n v="527.75099999999998"/>
    <x v="54"/>
    <n v="0.50694444444444442"/>
    <x v="0"/>
    <x v="467"/>
    <n v="4.7619047620000003"/>
    <n v="25.131"/>
    <n v="5.4"/>
    <n v="1"/>
  </r>
  <r>
    <s v="340-21-9136"/>
    <x v="0"/>
    <s v="Yangon"/>
    <s v="Member"/>
    <x v="0"/>
    <s v="Sports and travel"/>
    <n v="40.049999999999997"/>
    <n v="4"/>
    <n v="8.01"/>
    <n v="168.21"/>
    <x v="25"/>
    <n v="0.4861111111111111"/>
    <x v="1"/>
    <x v="468"/>
    <n v="4.7619047620000003"/>
    <n v="8.01"/>
    <n v="9.6999999999999993"/>
    <n v="1"/>
  </r>
  <r>
    <s v="405-31-3305"/>
    <x v="0"/>
    <s v="Yangon"/>
    <s v="Member"/>
    <x v="1"/>
    <s v="Fashion accessories"/>
    <n v="43.13"/>
    <n v="10"/>
    <n v="21.565000000000001"/>
    <n v="452.86500000000001"/>
    <x v="30"/>
    <n v="0.77152777777777781"/>
    <x v="2"/>
    <x v="469"/>
    <n v="4.7619047620000003"/>
    <n v="21.565000000000001"/>
    <n v="5.5"/>
    <n v="2"/>
  </r>
  <r>
    <s v="731-59-7531"/>
    <x v="2"/>
    <s v="Mandalay"/>
    <s v="Member"/>
    <x v="1"/>
    <s v="Health and beauty"/>
    <n v="72.569999999999993"/>
    <n v="8"/>
    <n v="29.027999999999999"/>
    <n v="609.58799999999997"/>
    <x v="73"/>
    <n v="0.74861111111111112"/>
    <x v="1"/>
    <x v="470"/>
    <n v="4.7619047620000003"/>
    <n v="29.027999999999999"/>
    <n v="4.5999999999999996"/>
    <n v="3"/>
  </r>
  <r>
    <s v="676-39-6028"/>
    <x v="0"/>
    <s v="Yangon"/>
    <s v="Member"/>
    <x v="0"/>
    <s v="Electronic accessories"/>
    <n v="64.44"/>
    <n v="5"/>
    <n v="16.11"/>
    <n v="338.31"/>
    <x v="73"/>
    <n v="0.71111111111111114"/>
    <x v="1"/>
    <x v="471"/>
    <n v="4.7619047620000003"/>
    <n v="16.11"/>
    <n v="6.6"/>
    <n v="3"/>
  </r>
  <r>
    <s v="502-05-1910"/>
    <x v="0"/>
    <s v="Yangon"/>
    <s v="Normal"/>
    <x v="1"/>
    <s v="Health and beauty"/>
    <n v="65.180000000000007"/>
    <n v="3"/>
    <n v="9.7769999999999992"/>
    <n v="205.31700000000001"/>
    <x v="6"/>
    <n v="0.85763888888888884"/>
    <x v="2"/>
    <x v="472"/>
    <n v="4.7619047620000003"/>
    <n v="9.7769999999999992"/>
    <n v="6.3"/>
    <n v="2"/>
  </r>
  <r>
    <s v="485-30-8700"/>
    <x v="0"/>
    <s v="Yangon"/>
    <s v="Normal"/>
    <x v="0"/>
    <s v="Sports and travel"/>
    <n v="33.26"/>
    <n v="5"/>
    <n v="8.3149999999999995"/>
    <n v="174.61500000000001"/>
    <x v="79"/>
    <n v="0.67361111111111116"/>
    <x v="2"/>
    <x v="473"/>
    <n v="4.7619047620000003"/>
    <n v="8.3149999999999995"/>
    <n v="4.2"/>
    <n v="3"/>
  </r>
  <r>
    <s v="598-47-9715"/>
    <x v="1"/>
    <s v="Naypyitaw"/>
    <s v="Normal"/>
    <x v="1"/>
    <s v="Electronic accessories"/>
    <n v="84.07"/>
    <n v="4"/>
    <n v="16.814"/>
    <n v="353.09399999999999"/>
    <x v="37"/>
    <n v="0.70416666666666672"/>
    <x v="0"/>
    <x v="474"/>
    <n v="4.7619047620000003"/>
    <n v="16.814"/>
    <n v="4.4000000000000004"/>
    <n v="3"/>
  </r>
  <r>
    <s v="701-69-8742"/>
    <x v="2"/>
    <s v="Mandalay"/>
    <s v="Normal"/>
    <x v="1"/>
    <s v="Sports and travel"/>
    <n v="34.369999999999997"/>
    <n v="10"/>
    <n v="17.184999999999999"/>
    <n v="360.88499999999999"/>
    <x v="32"/>
    <n v="0.42430555555555555"/>
    <x v="0"/>
    <x v="475"/>
    <n v="4.7619047620000003"/>
    <n v="17.184999999999999"/>
    <n v="6.7"/>
    <n v="3"/>
  </r>
  <r>
    <s v="575-67-1508"/>
    <x v="0"/>
    <s v="Yangon"/>
    <s v="Normal"/>
    <x v="1"/>
    <s v="Electronic accessories"/>
    <n v="38.6"/>
    <n v="1"/>
    <n v="1.93"/>
    <n v="40.53"/>
    <x v="71"/>
    <n v="0.47638888888888886"/>
    <x v="0"/>
    <x v="476"/>
    <n v="4.7619047620000003"/>
    <n v="1.93"/>
    <n v="6.7"/>
    <n v="1"/>
  </r>
  <r>
    <s v="541-08-3113"/>
    <x v="1"/>
    <s v="Naypyitaw"/>
    <s v="Normal"/>
    <x v="1"/>
    <s v="Food and beverages"/>
    <n v="65.97"/>
    <n v="8"/>
    <n v="26.388000000000002"/>
    <n v="554.14800000000002"/>
    <x v="30"/>
    <n v="0.85347222222222219"/>
    <x v="1"/>
    <x v="477"/>
    <n v="4.7619047620000003"/>
    <n v="26.388000000000002"/>
    <n v="8.4"/>
    <n v="2"/>
  </r>
  <r>
    <s v="246-11-3901"/>
    <x v="1"/>
    <s v="Naypyitaw"/>
    <s v="Normal"/>
    <x v="0"/>
    <s v="Electronic accessories"/>
    <n v="32.799999999999997"/>
    <n v="10"/>
    <n v="16.399999999999999"/>
    <n v="344.4"/>
    <x v="42"/>
    <n v="0.5083333333333333"/>
    <x v="1"/>
    <x v="478"/>
    <n v="4.7619047620000003"/>
    <n v="16.399999999999999"/>
    <n v="6.2"/>
    <n v="2"/>
  </r>
  <r>
    <s v="674-15-9296"/>
    <x v="0"/>
    <s v="Yangon"/>
    <s v="Normal"/>
    <x v="1"/>
    <s v="Sports and travel"/>
    <n v="37.14"/>
    <n v="5"/>
    <n v="9.2850000000000001"/>
    <n v="194.98500000000001"/>
    <x v="66"/>
    <n v="0.54513888888888884"/>
    <x v="0"/>
    <x v="479"/>
    <n v="4.7619047620000003"/>
    <n v="9.2850000000000001"/>
    <n v="5"/>
    <n v="1"/>
  </r>
  <r>
    <s v="305-18-3552"/>
    <x v="2"/>
    <s v="Mandalay"/>
    <s v="Member"/>
    <x v="1"/>
    <s v="Home and lifestyle"/>
    <n v="60.38"/>
    <n v="10"/>
    <n v="30.19"/>
    <n v="633.99"/>
    <x v="12"/>
    <n v="0.67986111111111114"/>
    <x v="1"/>
    <x v="480"/>
    <n v="4.7619047620000003"/>
    <n v="30.19"/>
    <n v="6"/>
    <n v="2"/>
  </r>
  <r>
    <s v="493-65-6248"/>
    <x v="1"/>
    <s v="Naypyitaw"/>
    <s v="Member"/>
    <x v="0"/>
    <s v="Sports and travel"/>
    <n v="36.979999999999997"/>
    <n v="10"/>
    <n v="18.489999999999998"/>
    <n v="388.29"/>
    <x v="17"/>
    <n v="0.82499999999999996"/>
    <x v="2"/>
    <x v="481"/>
    <n v="4.7619047620000003"/>
    <n v="18.489999999999998"/>
    <n v="7"/>
    <n v="1"/>
  </r>
  <r>
    <s v="438-01-4015"/>
    <x v="2"/>
    <s v="Mandalay"/>
    <s v="Member"/>
    <x v="0"/>
    <s v="Sports and travel"/>
    <n v="49.49"/>
    <n v="4"/>
    <n v="9.8979999999999997"/>
    <n v="207.858"/>
    <x v="76"/>
    <n v="0.64236111111111116"/>
    <x v="0"/>
    <x v="482"/>
    <n v="4.7619047620000003"/>
    <n v="9.8979999999999997"/>
    <n v="6.6"/>
    <n v="3"/>
  </r>
  <r>
    <s v="709-58-4068"/>
    <x v="2"/>
    <s v="Mandalay"/>
    <s v="Normal"/>
    <x v="0"/>
    <s v="Fashion accessories"/>
    <n v="41.09"/>
    <n v="10"/>
    <n v="20.545000000000002"/>
    <n v="431.44499999999999"/>
    <x v="38"/>
    <n v="0.61250000000000004"/>
    <x v="1"/>
    <x v="483"/>
    <n v="4.7619047620000003"/>
    <n v="20.545000000000002"/>
    <n v="7.3"/>
    <n v="2"/>
  </r>
  <r>
    <s v="795-49-7276"/>
    <x v="0"/>
    <s v="Yangon"/>
    <s v="Normal"/>
    <x v="1"/>
    <s v="Fashion accessories"/>
    <n v="37.15"/>
    <n v="4"/>
    <n v="7.43"/>
    <n v="156.03"/>
    <x v="28"/>
    <n v="0.79097222222222219"/>
    <x v="0"/>
    <x v="484"/>
    <n v="4.7619047620000003"/>
    <n v="7.43"/>
    <n v="8.3000000000000007"/>
    <n v="3"/>
  </r>
  <r>
    <s v="556-72-8512"/>
    <x v="1"/>
    <s v="Naypyitaw"/>
    <s v="Normal"/>
    <x v="1"/>
    <s v="Home and lifestyle"/>
    <n v="22.96"/>
    <n v="1"/>
    <n v="1.1479999999999999"/>
    <n v="24.108000000000001"/>
    <x v="74"/>
    <n v="0.86597222222222225"/>
    <x v="1"/>
    <x v="485"/>
    <n v="4.7619047620000003"/>
    <n v="1.1479999999999999"/>
    <n v="4.3"/>
    <n v="1"/>
  </r>
  <r>
    <s v="627-95-3243"/>
    <x v="2"/>
    <s v="Mandalay"/>
    <s v="Member"/>
    <x v="0"/>
    <s v="Home and lifestyle"/>
    <n v="77.680000000000007"/>
    <n v="9"/>
    <n v="34.956000000000003"/>
    <n v="734.07600000000002"/>
    <x v="87"/>
    <n v="0.55625000000000002"/>
    <x v="0"/>
    <x v="486"/>
    <n v="4.7619047620000003"/>
    <n v="34.956000000000003"/>
    <n v="9.8000000000000007"/>
    <n v="2"/>
  </r>
  <r>
    <s v="686-41-0932"/>
    <x v="2"/>
    <s v="Mandalay"/>
    <s v="Normal"/>
    <x v="0"/>
    <s v="Fashion accessories"/>
    <n v="34.700000000000003"/>
    <n v="2"/>
    <n v="3.47"/>
    <n v="72.87"/>
    <x v="45"/>
    <n v="0.82499999999999996"/>
    <x v="0"/>
    <x v="487"/>
    <n v="4.7619047620000003"/>
    <n v="3.47"/>
    <n v="8.1999999999999993"/>
    <n v="3"/>
  </r>
  <r>
    <s v="510-09-5628"/>
    <x v="0"/>
    <s v="Yangon"/>
    <s v="Member"/>
    <x v="0"/>
    <s v="Fashion accessories"/>
    <n v="19.66"/>
    <n v="10"/>
    <n v="9.83"/>
    <n v="206.43"/>
    <x v="20"/>
    <n v="0.76388888888888884"/>
    <x v="2"/>
    <x v="488"/>
    <n v="4.7619047620000003"/>
    <n v="9.83"/>
    <n v="7.2"/>
    <n v="3"/>
  </r>
  <r>
    <s v="608-04-3797"/>
    <x v="2"/>
    <s v="Mandalay"/>
    <s v="Member"/>
    <x v="0"/>
    <s v="Health and beauty"/>
    <n v="25.32"/>
    <n v="8"/>
    <n v="10.128"/>
    <n v="212.68799999999999"/>
    <x v="19"/>
    <n v="0.85"/>
    <x v="0"/>
    <x v="489"/>
    <n v="4.7619047620000003"/>
    <n v="10.128"/>
    <n v="8.6999999999999993"/>
    <n v="3"/>
  </r>
  <r>
    <s v="148-82-2527"/>
    <x v="1"/>
    <s v="Naypyitaw"/>
    <s v="Member"/>
    <x v="0"/>
    <s v="Home and lifestyle"/>
    <n v="12.12"/>
    <n v="10"/>
    <n v="6.06"/>
    <n v="127.26"/>
    <x v="19"/>
    <n v="0.57222222222222219"/>
    <x v="2"/>
    <x v="490"/>
    <n v="4.7619047620000003"/>
    <n v="6.06"/>
    <n v="8.4"/>
    <n v="3"/>
  </r>
  <r>
    <s v="437-53-3084"/>
    <x v="2"/>
    <s v="Mandalay"/>
    <s v="Normal"/>
    <x v="1"/>
    <s v="Fashion accessories"/>
    <n v="99.89"/>
    <n v="2"/>
    <n v="9.9890000000000008"/>
    <n v="209.76900000000001"/>
    <x v="84"/>
    <n v="0.49166666666666664"/>
    <x v="0"/>
    <x v="491"/>
    <n v="4.7619047620000003"/>
    <n v="9.9890000000000008"/>
    <n v="7.1"/>
    <n v="2"/>
  </r>
  <r>
    <s v="632-32-4574"/>
    <x v="2"/>
    <s v="Mandalay"/>
    <s v="Normal"/>
    <x v="1"/>
    <s v="Sports and travel"/>
    <n v="75.92"/>
    <n v="8"/>
    <n v="30.367999999999999"/>
    <n v="637.72799999999995"/>
    <x v="80"/>
    <n v="0.59305555555555556"/>
    <x v="1"/>
    <x v="492"/>
    <n v="4.7619047620000003"/>
    <n v="30.367999999999999"/>
    <n v="5.5"/>
    <n v="3"/>
  </r>
  <r>
    <s v="556-97-7101"/>
    <x v="1"/>
    <s v="Naypyitaw"/>
    <s v="Normal"/>
    <x v="0"/>
    <s v="Electronic accessories"/>
    <n v="63.22"/>
    <n v="2"/>
    <n v="6.3220000000000001"/>
    <n v="132.762"/>
    <x v="17"/>
    <n v="0.66041666666666665"/>
    <x v="1"/>
    <x v="493"/>
    <n v="4.7619047620000003"/>
    <n v="6.3220000000000001"/>
    <n v="8.5"/>
    <n v="1"/>
  </r>
  <r>
    <s v="862-59-8517"/>
    <x v="1"/>
    <s v="Naypyitaw"/>
    <s v="Normal"/>
    <x v="0"/>
    <s v="Food and beverages"/>
    <n v="90.24"/>
    <n v="6"/>
    <n v="27.071999999999999"/>
    <n v="568.51199999999994"/>
    <x v="3"/>
    <n v="0.47013888888888888"/>
    <x v="1"/>
    <x v="494"/>
    <n v="4.7619047620000003"/>
    <n v="27.071999999999999"/>
    <n v="6.2"/>
    <n v="1"/>
  </r>
  <r>
    <s v="401-18-8016"/>
    <x v="2"/>
    <s v="Mandalay"/>
    <s v="Member"/>
    <x v="0"/>
    <s v="Sports and travel"/>
    <n v="98.13"/>
    <n v="1"/>
    <n v="4.9065000000000003"/>
    <n v="103.0365"/>
    <x v="18"/>
    <n v="0.73333333333333328"/>
    <x v="1"/>
    <x v="495"/>
    <n v="4.7619047620000003"/>
    <n v="4.9065000000000003"/>
    <n v="8.9"/>
    <n v="1"/>
  </r>
  <r>
    <s v="420-18-8989"/>
    <x v="0"/>
    <s v="Yangon"/>
    <s v="Member"/>
    <x v="0"/>
    <s v="Sports and travel"/>
    <n v="51.52"/>
    <n v="8"/>
    <n v="20.608000000000001"/>
    <n v="432.76799999999997"/>
    <x v="30"/>
    <n v="0.65763888888888888"/>
    <x v="1"/>
    <x v="496"/>
    <n v="4.7619047620000003"/>
    <n v="20.608000000000001"/>
    <n v="9.6"/>
    <n v="2"/>
  </r>
  <r>
    <s v="277-63-2961"/>
    <x v="2"/>
    <s v="Mandalay"/>
    <s v="Member"/>
    <x v="1"/>
    <s v="Sports and travel"/>
    <n v="73.97"/>
    <n v="1"/>
    <n v="3.6985000000000001"/>
    <n v="77.668499999999995"/>
    <x v="36"/>
    <n v="0.66180555555555554"/>
    <x v="2"/>
    <x v="497"/>
    <n v="4.7619047620000003"/>
    <n v="3.6985000000000001"/>
    <n v="5.4"/>
    <n v="2"/>
  </r>
  <r>
    <s v="573-98-8548"/>
    <x v="1"/>
    <s v="Naypyitaw"/>
    <s v="Member"/>
    <x v="0"/>
    <s v="Fashion accessories"/>
    <n v="31.9"/>
    <n v="1"/>
    <n v="1.595"/>
    <n v="33.494999999999997"/>
    <x v="0"/>
    <n v="0.52777777777777779"/>
    <x v="0"/>
    <x v="498"/>
    <n v="4.7619047620000003"/>
    <n v="1.595"/>
    <n v="9.1"/>
    <n v="1"/>
  </r>
  <r>
    <s v="620-02-2046"/>
    <x v="1"/>
    <s v="Naypyitaw"/>
    <s v="Normal"/>
    <x v="1"/>
    <s v="Home and lifestyle"/>
    <n v="69.400000000000006"/>
    <n v="2"/>
    <n v="6.94"/>
    <n v="145.74"/>
    <x v="3"/>
    <n v="0.82499999999999996"/>
    <x v="0"/>
    <x v="499"/>
    <n v="4.7619047620000003"/>
    <n v="6.94"/>
    <n v="9"/>
    <n v="1"/>
  </r>
  <r>
    <s v="282-35-2475"/>
    <x v="2"/>
    <s v="Mandalay"/>
    <s v="Normal"/>
    <x v="0"/>
    <s v="Sports and travel"/>
    <n v="93.31"/>
    <n v="2"/>
    <n v="9.3309999999999995"/>
    <n v="195.95099999999999"/>
    <x v="5"/>
    <n v="0.74513888888888891"/>
    <x v="1"/>
    <x v="500"/>
    <n v="4.7619047620000003"/>
    <n v="9.3309999999999995"/>
    <n v="6.3"/>
    <n v="3"/>
  </r>
  <r>
    <s v="511-54-3087"/>
    <x v="2"/>
    <s v="Mandalay"/>
    <s v="Normal"/>
    <x v="1"/>
    <s v="Sports and travel"/>
    <n v="88.45"/>
    <n v="1"/>
    <n v="4.4225000000000003"/>
    <n v="92.872500000000002"/>
    <x v="6"/>
    <n v="0.69166666666666665"/>
    <x v="2"/>
    <x v="501"/>
    <n v="4.7619047620000003"/>
    <n v="4.4225000000000003"/>
    <n v="9.5"/>
    <n v="2"/>
  </r>
  <r>
    <s v="726-29-6793"/>
    <x v="0"/>
    <s v="Yangon"/>
    <s v="Member"/>
    <x v="1"/>
    <s v="Electronic accessories"/>
    <n v="24.18"/>
    <n v="8"/>
    <n v="9.6720000000000006"/>
    <n v="203.11199999999999"/>
    <x v="26"/>
    <n v="0.87083333333333335"/>
    <x v="0"/>
    <x v="502"/>
    <n v="4.7619047620000003"/>
    <n v="9.6720000000000006"/>
    <n v="9.8000000000000007"/>
    <n v="1"/>
  </r>
  <r>
    <s v="387-49-4215"/>
    <x v="2"/>
    <s v="Mandalay"/>
    <s v="Member"/>
    <x v="0"/>
    <s v="Sports and travel"/>
    <n v="48.5"/>
    <n v="3"/>
    <n v="7.2750000000000004"/>
    <n v="152.77500000000001"/>
    <x v="66"/>
    <n v="0.53472222222222221"/>
    <x v="1"/>
    <x v="503"/>
    <n v="4.7619047620000003"/>
    <n v="7.2750000000000004"/>
    <n v="6.7"/>
    <n v="1"/>
  </r>
  <r>
    <s v="862-17-9201"/>
    <x v="2"/>
    <s v="Mandalay"/>
    <s v="Normal"/>
    <x v="0"/>
    <s v="Food and beverages"/>
    <n v="84.05"/>
    <n v="6"/>
    <n v="25.215"/>
    <n v="529.51499999999999"/>
    <x v="71"/>
    <n v="0.45"/>
    <x v="2"/>
    <x v="504"/>
    <n v="4.7619047620000003"/>
    <n v="25.215"/>
    <n v="7.7"/>
    <n v="1"/>
  </r>
  <r>
    <s v="291-21-5991"/>
    <x v="2"/>
    <s v="Mandalay"/>
    <s v="Member"/>
    <x v="1"/>
    <s v="Health and beauty"/>
    <n v="61.29"/>
    <n v="5"/>
    <n v="15.3225"/>
    <n v="321.77249999999998"/>
    <x v="14"/>
    <n v="0.60277777777777775"/>
    <x v="1"/>
    <x v="505"/>
    <n v="4.7619047620000003"/>
    <n v="15.3225"/>
    <n v="7"/>
    <n v="3"/>
  </r>
  <r>
    <s v="602-80-9671"/>
    <x v="1"/>
    <s v="Naypyitaw"/>
    <s v="Member"/>
    <x v="0"/>
    <s v="Home and lifestyle"/>
    <n v="15.95"/>
    <n v="6"/>
    <n v="4.7850000000000001"/>
    <n v="100.485"/>
    <x v="57"/>
    <n v="0.71875"/>
    <x v="2"/>
    <x v="506"/>
    <n v="4.7619047620000003"/>
    <n v="4.7850000000000001"/>
    <n v="5.0999999999999996"/>
    <n v="2"/>
  </r>
  <r>
    <s v="347-72-6115"/>
    <x v="2"/>
    <s v="Mandalay"/>
    <s v="Member"/>
    <x v="0"/>
    <s v="Sports and travel"/>
    <n v="90.74"/>
    <n v="7"/>
    <n v="31.759"/>
    <n v="666.93899999999996"/>
    <x v="65"/>
    <n v="0.75208333333333333"/>
    <x v="2"/>
    <x v="507"/>
    <n v="4.7619047620000003"/>
    <n v="31.759"/>
    <n v="6.2"/>
    <n v="1"/>
  </r>
  <r>
    <s v="209-61-0206"/>
    <x v="0"/>
    <s v="Yangon"/>
    <s v="Normal"/>
    <x v="0"/>
    <s v="Home and lifestyle"/>
    <n v="42.91"/>
    <n v="5"/>
    <n v="10.727499999999999"/>
    <n v="225.2775"/>
    <x v="0"/>
    <n v="0.72847222222222219"/>
    <x v="0"/>
    <x v="508"/>
    <n v="4.7619047620000003"/>
    <n v="10.727499999999999"/>
    <n v="6.1"/>
    <n v="1"/>
  </r>
  <r>
    <s v="595-27-4851"/>
    <x v="0"/>
    <s v="Yangon"/>
    <s v="Normal"/>
    <x v="0"/>
    <s v="Fashion accessories"/>
    <n v="54.28"/>
    <n v="7"/>
    <n v="18.998000000000001"/>
    <n v="398.95800000000003"/>
    <x v="3"/>
    <n v="0.75347222222222221"/>
    <x v="0"/>
    <x v="509"/>
    <n v="4.7619047620000003"/>
    <n v="18.998000000000001"/>
    <n v="9.3000000000000007"/>
    <n v="1"/>
  </r>
  <r>
    <s v="189-52-0236"/>
    <x v="0"/>
    <s v="Yangon"/>
    <s v="Normal"/>
    <x v="1"/>
    <s v="Electronic accessories"/>
    <n v="99.55"/>
    <n v="7"/>
    <n v="34.842500000000001"/>
    <n v="731.6925"/>
    <x v="86"/>
    <n v="0.50486111111111109"/>
    <x v="1"/>
    <x v="510"/>
    <n v="4.7619047620000003"/>
    <n v="34.842500000000001"/>
    <n v="7.6"/>
    <n v="3"/>
  </r>
  <r>
    <s v="503-07-0930"/>
    <x v="1"/>
    <s v="Naypyitaw"/>
    <s v="Member"/>
    <x v="1"/>
    <s v="Sports and travel"/>
    <n v="58.39"/>
    <n v="7"/>
    <n v="20.436499999999999"/>
    <n v="429.16649999999998"/>
    <x v="55"/>
    <n v="0.8256944444444444"/>
    <x v="2"/>
    <x v="511"/>
    <n v="4.7619047620000003"/>
    <n v="20.436499999999999"/>
    <n v="8.1999999999999993"/>
    <n v="2"/>
  </r>
  <r>
    <s v="413-20-6708"/>
    <x v="1"/>
    <s v="Naypyitaw"/>
    <s v="Member"/>
    <x v="0"/>
    <s v="Fashion accessories"/>
    <n v="51.47"/>
    <n v="1"/>
    <n v="2.5735000000000001"/>
    <n v="54.043500000000002"/>
    <x v="79"/>
    <n v="0.66111111111111109"/>
    <x v="0"/>
    <x v="512"/>
    <n v="4.7619047620000003"/>
    <n v="2.5735000000000001"/>
    <n v="8.5"/>
    <n v="3"/>
  </r>
  <r>
    <s v="425-85-2085"/>
    <x v="2"/>
    <s v="Mandalay"/>
    <s v="Member"/>
    <x v="1"/>
    <s v="Health and beauty"/>
    <n v="54.86"/>
    <n v="5"/>
    <n v="13.715"/>
    <n v="288.01499999999999"/>
    <x v="14"/>
    <n v="0.7"/>
    <x v="0"/>
    <x v="513"/>
    <n v="4.7619047620000003"/>
    <n v="13.715"/>
    <n v="9.8000000000000007"/>
    <n v="3"/>
  </r>
  <r>
    <s v="521-18-7827"/>
    <x v="1"/>
    <s v="Naypyitaw"/>
    <s v="Member"/>
    <x v="1"/>
    <s v="Home and lifestyle"/>
    <n v="39.39"/>
    <n v="5"/>
    <n v="9.8475000000000001"/>
    <n v="206.79750000000001"/>
    <x v="49"/>
    <n v="0.86527777777777781"/>
    <x v="2"/>
    <x v="514"/>
    <n v="4.7619047620000003"/>
    <n v="9.8475000000000001"/>
    <n v="8.6999999999999993"/>
    <n v="1"/>
  </r>
  <r>
    <s v="220-28-1851"/>
    <x v="0"/>
    <s v="Yangon"/>
    <s v="Normal"/>
    <x v="1"/>
    <s v="Home and lifestyle"/>
    <n v="34.729999999999997"/>
    <n v="2"/>
    <n v="3.4729999999999999"/>
    <n v="72.933000000000007"/>
    <x v="59"/>
    <n v="0.75972222222222219"/>
    <x v="0"/>
    <x v="515"/>
    <n v="4.7619047620000003"/>
    <n v="3.4729999999999999"/>
    <n v="9.6999999999999993"/>
    <n v="3"/>
  </r>
  <r>
    <s v="600-38-9738"/>
    <x v="1"/>
    <s v="Naypyitaw"/>
    <s v="Member"/>
    <x v="1"/>
    <s v="Sports and travel"/>
    <n v="71.92"/>
    <n v="5"/>
    <n v="17.98"/>
    <n v="377.58"/>
    <x v="29"/>
    <n v="0.62847222222222221"/>
    <x v="2"/>
    <x v="516"/>
    <n v="4.7619047620000003"/>
    <n v="17.98"/>
    <n v="4.3"/>
    <n v="1"/>
  </r>
  <r>
    <s v="734-91-1155"/>
    <x v="2"/>
    <s v="Mandalay"/>
    <s v="Normal"/>
    <x v="0"/>
    <s v="Electronic accessories"/>
    <n v="45.71"/>
    <n v="3"/>
    <n v="6.8564999999999996"/>
    <n v="143.98650000000001"/>
    <x v="58"/>
    <n v="0.44027777777777777"/>
    <x v="2"/>
    <x v="517"/>
    <n v="4.7619047620000003"/>
    <n v="6.8564999999999996"/>
    <n v="7.7"/>
    <n v="3"/>
  </r>
  <r>
    <s v="451-28-5717"/>
    <x v="1"/>
    <s v="Naypyitaw"/>
    <s v="Member"/>
    <x v="0"/>
    <s v="Home and lifestyle"/>
    <n v="83.17"/>
    <n v="6"/>
    <n v="24.951000000000001"/>
    <n v="523.971"/>
    <x v="80"/>
    <n v="0.47430555555555554"/>
    <x v="1"/>
    <x v="518"/>
    <n v="4.7619047620000003"/>
    <n v="24.951000000000001"/>
    <n v="7.3"/>
    <n v="3"/>
  </r>
  <r>
    <s v="609-81-8548"/>
    <x v="0"/>
    <s v="Yangon"/>
    <s v="Member"/>
    <x v="0"/>
    <s v="Home and lifestyle"/>
    <n v="37.44"/>
    <n v="6"/>
    <n v="11.231999999999999"/>
    <n v="235.87200000000001"/>
    <x v="10"/>
    <n v="0.57986111111111116"/>
    <x v="2"/>
    <x v="519"/>
    <n v="4.7619047620000003"/>
    <n v="11.231999999999999"/>
    <n v="5.9"/>
    <n v="2"/>
  </r>
  <r>
    <s v="133-14-7229"/>
    <x v="1"/>
    <s v="Naypyitaw"/>
    <s v="Normal"/>
    <x v="1"/>
    <s v="Health and beauty"/>
    <n v="62.87"/>
    <n v="2"/>
    <n v="6.2869999999999999"/>
    <n v="132.02699999999999"/>
    <x v="17"/>
    <n v="0.48819444444444443"/>
    <x v="1"/>
    <x v="520"/>
    <n v="4.7619047620000003"/>
    <n v="6.2869999999999999"/>
    <n v="5"/>
    <n v="1"/>
  </r>
  <r>
    <s v="534-01-4457"/>
    <x v="0"/>
    <s v="Yangon"/>
    <s v="Normal"/>
    <x v="1"/>
    <s v="Food and beverages"/>
    <n v="81.709999999999994"/>
    <n v="6"/>
    <n v="24.513000000000002"/>
    <n v="514.77300000000002"/>
    <x v="3"/>
    <n v="0.60833333333333328"/>
    <x v="2"/>
    <x v="521"/>
    <n v="4.7619047620000003"/>
    <n v="24.513000000000002"/>
    <n v="8"/>
    <n v="1"/>
  </r>
  <r>
    <s v="719-89-8991"/>
    <x v="0"/>
    <s v="Yangon"/>
    <s v="Member"/>
    <x v="0"/>
    <s v="Sports and travel"/>
    <n v="91.41"/>
    <n v="5"/>
    <n v="22.852499999999999"/>
    <n v="479.90249999999997"/>
    <x v="6"/>
    <n v="0.66874999999999996"/>
    <x v="0"/>
    <x v="522"/>
    <n v="4.7619047620000003"/>
    <n v="22.852499999999999"/>
    <n v="7.1"/>
    <n v="2"/>
  </r>
  <r>
    <s v="286-62-6248"/>
    <x v="2"/>
    <s v="Mandalay"/>
    <s v="Normal"/>
    <x v="1"/>
    <s v="Fashion accessories"/>
    <n v="39.21"/>
    <n v="4"/>
    <n v="7.8419999999999996"/>
    <n v="164.68199999999999"/>
    <x v="65"/>
    <n v="0.8354166666666667"/>
    <x v="2"/>
    <x v="523"/>
    <n v="4.7619047620000003"/>
    <n v="7.8419999999999996"/>
    <n v="9"/>
    <n v="1"/>
  </r>
  <r>
    <s v="339-38-9982"/>
    <x v="2"/>
    <s v="Mandalay"/>
    <s v="Member"/>
    <x v="1"/>
    <s v="Fashion accessories"/>
    <n v="59.86"/>
    <n v="2"/>
    <n v="5.9859999999999998"/>
    <n v="125.706"/>
    <x v="50"/>
    <n v="0.62152777777777779"/>
    <x v="0"/>
    <x v="524"/>
    <n v="4.7619047620000003"/>
    <n v="5.9859999999999998"/>
    <n v="6.7"/>
    <n v="1"/>
  </r>
  <r>
    <s v="827-44-5872"/>
    <x v="2"/>
    <s v="Mandalay"/>
    <s v="Member"/>
    <x v="0"/>
    <s v="Food and beverages"/>
    <n v="54.36"/>
    <n v="10"/>
    <n v="27.18"/>
    <n v="570.78"/>
    <x v="13"/>
    <n v="0.4777777777777778"/>
    <x v="2"/>
    <x v="525"/>
    <n v="4.7619047620000003"/>
    <n v="27.18"/>
    <n v="6.1"/>
    <n v="2"/>
  </r>
  <r>
    <s v="827-77-7633"/>
    <x v="0"/>
    <s v="Yangon"/>
    <s v="Normal"/>
    <x v="1"/>
    <s v="Sports and travel"/>
    <n v="98.09"/>
    <n v="9"/>
    <n v="44.140500000000003"/>
    <n v="926.95050000000003"/>
    <x v="21"/>
    <n v="0.82013888888888886"/>
    <x v="1"/>
    <x v="526"/>
    <n v="4.7619047620000003"/>
    <n v="44.140500000000003"/>
    <n v="9.3000000000000007"/>
    <n v="2"/>
  </r>
  <r>
    <s v="287-83-1405"/>
    <x v="0"/>
    <s v="Yangon"/>
    <s v="Normal"/>
    <x v="1"/>
    <s v="Health and beauty"/>
    <n v="25.43"/>
    <n v="6"/>
    <n v="7.6289999999999996"/>
    <n v="160.209"/>
    <x v="12"/>
    <n v="0.79236111111111107"/>
    <x v="0"/>
    <x v="527"/>
    <n v="4.7619047620000003"/>
    <n v="7.6289999999999996"/>
    <n v="7"/>
    <n v="2"/>
  </r>
  <r>
    <s v="435-13-4908"/>
    <x v="0"/>
    <s v="Yangon"/>
    <s v="Member"/>
    <x v="1"/>
    <s v="Fashion accessories"/>
    <n v="86.68"/>
    <n v="8"/>
    <n v="34.671999999999997"/>
    <n v="728.11199999999997"/>
    <x v="46"/>
    <n v="0.75277777777777777"/>
    <x v="2"/>
    <x v="528"/>
    <n v="4.7619047620000003"/>
    <n v="34.671999999999997"/>
    <n v="7.2"/>
    <n v="1"/>
  </r>
  <r>
    <s v="857-67-9057"/>
    <x v="2"/>
    <s v="Mandalay"/>
    <s v="Normal"/>
    <x v="1"/>
    <s v="Electronic accessories"/>
    <n v="22.95"/>
    <n v="10"/>
    <n v="11.475"/>
    <n v="240.97499999999999"/>
    <x v="10"/>
    <n v="0.80555555555555558"/>
    <x v="0"/>
    <x v="529"/>
    <n v="4.7619047620000003"/>
    <n v="11.475"/>
    <n v="8.1999999999999993"/>
    <n v="2"/>
  </r>
  <r>
    <s v="236-27-1144"/>
    <x v="1"/>
    <s v="Naypyitaw"/>
    <s v="Normal"/>
    <x v="0"/>
    <s v="Food and beverages"/>
    <n v="16.309999999999999"/>
    <n v="9"/>
    <n v="7.3395000000000001"/>
    <n v="154.12950000000001"/>
    <x v="58"/>
    <n v="0.43819444444444444"/>
    <x v="0"/>
    <x v="530"/>
    <n v="4.7619047620000003"/>
    <n v="7.3395000000000001"/>
    <n v="8.4"/>
    <n v="3"/>
  </r>
  <r>
    <s v="892-05-6689"/>
    <x v="0"/>
    <s v="Yangon"/>
    <s v="Normal"/>
    <x v="0"/>
    <s v="Home and lifestyle"/>
    <n v="28.32"/>
    <n v="5"/>
    <n v="7.08"/>
    <n v="148.68"/>
    <x v="16"/>
    <n v="0.56111111111111112"/>
    <x v="0"/>
    <x v="531"/>
    <n v="4.7619047620000003"/>
    <n v="7.08"/>
    <n v="6.2"/>
    <n v="3"/>
  </r>
  <r>
    <s v="583-41-4548"/>
    <x v="1"/>
    <s v="Naypyitaw"/>
    <s v="Normal"/>
    <x v="1"/>
    <s v="Home and lifestyle"/>
    <n v="16.670000000000002"/>
    <n v="7"/>
    <n v="5.8345000000000002"/>
    <n v="122.5245"/>
    <x v="13"/>
    <n v="0.48333333333333334"/>
    <x v="0"/>
    <x v="532"/>
    <n v="4.7619047620000003"/>
    <n v="5.8345000000000002"/>
    <n v="7.4"/>
    <n v="2"/>
  </r>
  <r>
    <s v="339-12-4827"/>
    <x v="2"/>
    <s v="Mandalay"/>
    <s v="Member"/>
    <x v="0"/>
    <s v="Fashion accessories"/>
    <n v="73.959999999999994"/>
    <n v="1"/>
    <n v="3.698"/>
    <n v="77.658000000000001"/>
    <x v="0"/>
    <n v="0.48055555555555557"/>
    <x v="2"/>
    <x v="533"/>
    <n v="4.7619047620000003"/>
    <n v="3.698"/>
    <n v="5"/>
    <n v="1"/>
  </r>
  <r>
    <s v="643-38-7867"/>
    <x v="0"/>
    <s v="Yangon"/>
    <s v="Normal"/>
    <x v="1"/>
    <s v="Home and lifestyle"/>
    <n v="97.94"/>
    <n v="1"/>
    <n v="4.8970000000000002"/>
    <n v="102.837"/>
    <x v="37"/>
    <n v="0.48888888888888887"/>
    <x v="0"/>
    <x v="534"/>
    <n v="4.7619047620000003"/>
    <n v="4.8970000000000002"/>
    <n v="6.9"/>
    <n v="3"/>
  </r>
  <r>
    <s v="308-81-0538"/>
    <x v="0"/>
    <s v="Yangon"/>
    <s v="Normal"/>
    <x v="0"/>
    <s v="Fashion accessories"/>
    <n v="73.05"/>
    <n v="4"/>
    <n v="14.61"/>
    <n v="306.81"/>
    <x v="6"/>
    <n v="0.71944444444444444"/>
    <x v="2"/>
    <x v="535"/>
    <n v="4.7619047620000003"/>
    <n v="14.61"/>
    <n v="4.9000000000000004"/>
    <n v="2"/>
  </r>
  <r>
    <s v="358-88-9262"/>
    <x v="1"/>
    <s v="Naypyitaw"/>
    <s v="Member"/>
    <x v="0"/>
    <s v="Food and beverages"/>
    <n v="87.48"/>
    <n v="6"/>
    <n v="26.244"/>
    <n v="551.12400000000002"/>
    <x v="60"/>
    <n v="0.77986111111111112"/>
    <x v="0"/>
    <x v="536"/>
    <n v="4.7619047620000003"/>
    <n v="26.244"/>
    <n v="5.0999999999999996"/>
    <n v="2"/>
  </r>
  <r>
    <s v="460-35-4390"/>
    <x v="0"/>
    <s v="Yangon"/>
    <s v="Normal"/>
    <x v="1"/>
    <s v="Home and lifestyle"/>
    <n v="30.68"/>
    <n v="3"/>
    <n v="4.6020000000000003"/>
    <n v="96.641999999999996"/>
    <x v="49"/>
    <n v="0.45833333333333331"/>
    <x v="0"/>
    <x v="537"/>
    <n v="4.7619047620000003"/>
    <n v="4.6020000000000003"/>
    <n v="9.1"/>
    <n v="1"/>
  </r>
  <r>
    <s v="343-87-0864"/>
    <x v="1"/>
    <s v="Naypyitaw"/>
    <s v="Member"/>
    <x v="1"/>
    <s v="Health and beauty"/>
    <n v="75.88"/>
    <n v="1"/>
    <n v="3.794"/>
    <n v="79.674000000000007"/>
    <x v="75"/>
    <n v="0.4375"/>
    <x v="2"/>
    <x v="538"/>
    <n v="4.7619047620000003"/>
    <n v="3.794"/>
    <n v="7.1"/>
    <n v="1"/>
  </r>
  <r>
    <s v="173-50-1108"/>
    <x v="2"/>
    <s v="Mandalay"/>
    <s v="Member"/>
    <x v="0"/>
    <s v="Sports and travel"/>
    <n v="20.18"/>
    <n v="4"/>
    <n v="4.0359999999999996"/>
    <n v="84.756"/>
    <x v="77"/>
    <n v="0.50972222222222219"/>
    <x v="2"/>
    <x v="539"/>
    <n v="4.7619047620000003"/>
    <n v="4.0359999999999996"/>
    <n v="5"/>
    <n v="2"/>
  </r>
  <r>
    <s v="243-47-2663"/>
    <x v="1"/>
    <s v="Naypyitaw"/>
    <s v="Member"/>
    <x v="1"/>
    <s v="Electronic accessories"/>
    <n v="18.77"/>
    <n v="6"/>
    <n v="5.6310000000000002"/>
    <n v="118.251"/>
    <x v="26"/>
    <n v="0.69652777777777775"/>
    <x v="2"/>
    <x v="540"/>
    <n v="4.7619047620000003"/>
    <n v="5.6310000000000002"/>
    <n v="5.5"/>
    <n v="1"/>
  </r>
  <r>
    <s v="841-18-8232"/>
    <x v="2"/>
    <s v="Mandalay"/>
    <s v="Normal"/>
    <x v="0"/>
    <s v="Food and beverages"/>
    <n v="71.2"/>
    <n v="1"/>
    <n v="3.56"/>
    <n v="74.760000000000005"/>
    <x v="0"/>
    <n v="0.86111111111111116"/>
    <x v="2"/>
    <x v="541"/>
    <n v="4.7619047620000003"/>
    <n v="3.56"/>
    <n v="9.1999999999999993"/>
    <n v="1"/>
  </r>
  <r>
    <s v="701-23-5550"/>
    <x v="2"/>
    <s v="Mandalay"/>
    <s v="Member"/>
    <x v="1"/>
    <s v="Home and lifestyle"/>
    <n v="38.81"/>
    <n v="4"/>
    <n v="7.7619999999999996"/>
    <n v="163.00200000000001"/>
    <x v="35"/>
    <n v="0.56944444444444442"/>
    <x v="0"/>
    <x v="542"/>
    <n v="4.7619047620000003"/>
    <n v="7.7619999999999996"/>
    <n v="4.9000000000000004"/>
    <n v="3"/>
  </r>
  <r>
    <s v="647-50-1224"/>
    <x v="0"/>
    <s v="Yangon"/>
    <s v="Normal"/>
    <x v="0"/>
    <s v="Fashion accessories"/>
    <n v="29.42"/>
    <n v="10"/>
    <n v="14.71"/>
    <n v="308.91000000000003"/>
    <x v="52"/>
    <n v="0.68263888888888891"/>
    <x v="0"/>
    <x v="543"/>
    <n v="4.7619047620000003"/>
    <n v="14.71"/>
    <n v="8.9"/>
    <n v="1"/>
  </r>
  <r>
    <s v="541-48-8554"/>
    <x v="0"/>
    <s v="Yangon"/>
    <s v="Normal"/>
    <x v="1"/>
    <s v="Sports and travel"/>
    <n v="60.95"/>
    <n v="9"/>
    <n v="27.427499999999998"/>
    <n v="575.97749999999996"/>
    <x v="27"/>
    <n v="0.50555555555555554"/>
    <x v="2"/>
    <x v="544"/>
    <n v="4.7619047620000003"/>
    <n v="27.427499999999998"/>
    <n v="6"/>
    <n v="1"/>
  </r>
  <r>
    <s v="539-21-7227"/>
    <x v="2"/>
    <s v="Mandalay"/>
    <s v="Normal"/>
    <x v="0"/>
    <s v="Sports and travel"/>
    <n v="51.54"/>
    <n v="5"/>
    <n v="12.885"/>
    <n v="270.58499999999998"/>
    <x v="53"/>
    <n v="0.73958333333333337"/>
    <x v="1"/>
    <x v="545"/>
    <n v="4.7619047620000003"/>
    <n v="12.885"/>
    <n v="4.2"/>
    <n v="1"/>
  </r>
  <r>
    <s v="213-32-1216"/>
    <x v="0"/>
    <s v="Yangon"/>
    <s v="Normal"/>
    <x v="0"/>
    <s v="Electronic accessories"/>
    <n v="66.06"/>
    <n v="6"/>
    <n v="19.818000000000001"/>
    <n v="416.178"/>
    <x v="54"/>
    <n v="0.43611111111111112"/>
    <x v="1"/>
    <x v="546"/>
    <n v="4.7619047620000003"/>
    <n v="19.818000000000001"/>
    <n v="7.3"/>
    <n v="1"/>
  </r>
  <r>
    <s v="747-58-7183"/>
    <x v="2"/>
    <s v="Mandalay"/>
    <s v="Normal"/>
    <x v="1"/>
    <s v="Fashion accessories"/>
    <n v="57.27"/>
    <n v="3"/>
    <n v="8.5905000000000005"/>
    <n v="180.40049999999999"/>
    <x v="57"/>
    <n v="0.85486111111111107"/>
    <x v="0"/>
    <x v="547"/>
    <n v="4.7619047620000003"/>
    <n v="8.5905000000000005"/>
    <n v="6.5"/>
    <n v="2"/>
  </r>
  <r>
    <s v="582-52-8065"/>
    <x v="2"/>
    <s v="Mandalay"/>
    <s v="Normal"/>
    <x v="0"/>
    <s v="Fashion accessories"/>
    <n v="54.31"/>
    <n v="9"/>
    <n v="24.439499999999999"/>
    <n v="513.22950000000003"/>
    <x v="70"/>
    <n v="0.45069444444444445"/>
    <x v="1"/>
    <x v="548"/>
    <n v="4.7619047620000003"/>
    <n v="24.439499999999999"/>
    <n v="8.9"/>
    <n v="2"/>
  </r>
  <r>
    <s v="210-57-1719"/>
    <x v="2"/>
    <s v="Mandalay"/>
    <s v="Normal"/>
    <x v="0"/>
    <s v="Health and beauty"/>
    <n v="58.24"/>
    <n v="9"/>
    <n v="26.207999999999998"/>
    <n v="550.36800000000005"/>
    <x v="63"/>
    <n v="0.52361111111111114"/>
    <x v="1"/>
    <x v="549"/>
    <n v="4.7619047620000003"/>
    <n v="26.207999999999998"/>
    <n v="9.6999999999999993"/>
    <n v="2"/>
  </r>
  <r>
    <s v="399-69-4630"/>
    <x v="1"/>
    <s v="Naypyitaw"/>
    <s v="Normal"/>
    <x v="1"/>
    <s v="Electronic accessories"/>
    <n v="22.21"/>
    <n v="6"/>
    <n v="6.6630000000000003"/>
    <n v="139.923"/>
    <x v="37"/>
    <n v="0.43263888888888891"/>
    <x v="2"/>
    <x v="550"/>
    <n v="4.7619047620000003"/>
    <n v="6.6630000000000003"/>
    <n v="8.6"/>
    <n v="3"/>
  </r>
  <r>
    <s v="134-75-2619"/>
    <x v="0"/>
    <s v="Yangon"/>
    <s v="Member"/>
    <x v="1"/>
    <s v="Electronic accessories"/>
    <n v="19.32"/>
    <n v="7"/>
    <n v="6.7619999999999996"/>
    <n v="142.00200000000001"/>
    <x v="5"/>
    <n v="0.78541666666666665"/>
    <x v="1"/>
    <x v="551"/>
    <n v="4.7619047620000003"/>
    <n v="6.7619999999999996"/>
    <n v="6.9"/>
    <n v="3"/>
  </r>
  <r>
    <s v="356-44-8813"/>
    <x v="2"/>
    <s v="Mandalay"/>
    <s v="Normal"/>
    <x v="1"/>
    <s v="Home and lifestyle"/>
    <n v="37.479999999999997"/>
    <n v="3"/>
    <n v="5.6219999999999999"/>
    <n v="118.062"/>
    <x v="40"/>
    <n v="0.57291666666666663"/>
    <x v="2"/>
    <x v="552"/>
    <n v="4.7619047620000003"/>
    <n v="5.6219999999999999"/>
    <n v="7.7"/>
    <n v="1"/>
  </r>
  <r>
    <s v="198-66-9832"/>
    <x v="2"/>
    <s v="Mandalay"/>
    <s v="Member"/>
    <x v="0"/>
    <s v="Fashion accessories"/>
    <n v="72.040000000000006"/>
    <n v="2"/>
    <n v="7.2039999999999997"/>
    <n v="151.28399999999999"/>
    <x v="87"/>
    <n v="0.81805555555555554"/>
    <x v="1"/>
    <x v="553"/>
    <n v="4.7619047620000003"/>
    <n v="7.2039999999999997"/>
    <n v="9.5"/>
    <n v="2"/>
  </r>
  <r>
    <s v="283-26-5248"/>
    <x v="1"/>
    <s v="Naypyitaw"/>
    <s v="Member"/>
    <x v="0"/>
    <s v="Food and beverages"/>
    <n v="98.52"/>
    <n v="10"/>
    <n v="49.26"/>
    <n v="1034.46"/>
    <x v="74"/>
    <n v="0.84930555555555554"/>
    <x v="0"/>
    <x v="554"/>
    <n v="4.7619047620000003"/>
    <n v="49.26"/>
    <n v="4.5"/>
    <n v="1"/>
  </r>
  <r>
    <s v="712-39-0363"/>
    <x v="0"/>
    <s v="Yangon"/>
    <s v="Member"/>
    <x v="1"/>
    <s v="Food and beverages"/>
    <n v="41.66"/>
    <n v="6"/>
    <n v="12.497999999999999"/>
    <n v="262.45800000000003"/>
    <x v="56"/>
    <n v="0.64166666666666672"/>
    <x v="0"/>
    <x v="555"/>
    <n v="4.7619047620000003"/>
    <n v="12.497999999999999"/>
    <n v="5.6"/>
    <n v="1"/>
  </r>
  <r>
    <s v="218-59-9410"/>
    <x v="0"/>
    <s v="Yangon"/>
    <s v="Member"/>
    <x v="0"/>
    <s v="Home and lifestyle"/>
    <n v="72.42"/>
    <n v="3"/>
    <n v="10.863"/>
    <n v="228.12299999999999"/>
    <x v="14"/>
    <n v="0.70416666666666672"/>
    <x v="0"/>
    <x v="556"/>
    <n v="4.7619047620000003"/>
    <n v="10.863"/>
    <n v="8.1999999999999993"/>
    <n v="3"/>
  </r>
  <r>
    <s v="174-75-0888"/>
    <x v="2"/>
    <s v="Mandalay"/>
    <s v="Normal"/>
    <x v="1"/>
    <s v="Electronic accessories"/>
    <n v="21.58"/>
    <n v="9"/>
    <n v="9.7110000000000003"/>
    <n v="203.93100000000001"/>
    <x v="86"/>
    <n v="0.52222222222222225"/>
    <x v="1"/>
    <x v="557"/>
    <n v="4.7619047620000003"/>
    <n v="9.7110000000000003"/>
    <n v="7.3"/>
    <n v="3"/>
  </r>
  <r>
    <s v="866-99-7614"/>
    <x v="1"/>
    <s v="Naypyitaw"/>
    <s v="Normal"/>
    <x v="1"/>
    <s v="Food and beverages"/>
    <n v="89.2"/>
    <n v="10"/>
    <n v="44.6"/>
    <n v="936.6"/>
    <x v="48"/>
    <n v="0.65416666666666667"/>
    <x v="2"/>
    <x v="558"/>
    <n v="4.7619047620000003"/>
    <n v="44.6"/>
    <n v="4.4000000000000004"/>
    <n v="2"/>
  </r>
  <r>
    <s v="134-54-4720"/>
    <x v="2"/>
    <s v="Mandalay"/>
    <s v="Normal"/>
    <x v="0"/>
    <s v="Electronic accessories"/>
    <n v="42.42"/>
    <n v="8"/>
    <n v="16.968"/>
    <n v="356.32799999999997"/>
    <x v="74"/>
    <n v="0.58194444444444449"/>
    <x v="0"/>
    <x v="559"/>
    <n v="4.7619047620000003"/>
    <n v="16.968"/>
    <n v="5.7"/>
    <n v="1"/>
  </r>
  <r>
    <s v="760-90-2357"/>
    <x v="0"/>
    <s v="Yangon"/>
    <s v="Member"/>
    <x v="1"/>
    <s v="Electronic accessories"/>
    <n v="74.510000000000005"/>
    <n v="6"/>
    <n v="22.353000000000002"/>
    <n v="469.41300000000001"/>
    <x v="80"/>
    <n v="0.63055555555555554"/>
    <x v="0"/>
    <x v="560"/>
    <n v="4.7619047620000003"/>
    <n v="22.353000000000002"/>
    <n v="5"/>
    <n v="3"/>
  </r>
  <r>
    <s v="514-37-2845"/>
    <x v="2"/>
    <s v="Mandalay"/>
    <s v="Normal"/>
    <x v="1"/>
    <s v="Fashion accessories"/>
    <n v="99.25"/>
    <n v="2"/>
    <n v="9.9250000000000007"/>
    <n v="208.42500000000001"/>
    <x v="80"/>
    <n v="0.54305555555555551"/>
    <x v="1"/>
    <x v="561"/>
    <n v="4.7619047620000003"/>
    <n v="9.9250000000000007"/>
    <n v="9"/>
    <n v="3"/>
  </r>
  <r>
    <s v="698-98-5964"/>
    <x v="0"/>
    <s v="Yangon"/>
    <s v="Normal"/>
    <x v="0"/>
    <s v="Food and beverages"/>
    <n v="81.209999999999994"/>
    <n v="10"/>
    <n v="40.604999999999997"/>
    <n v="852.70500000000004"/>
    <x v="29"/>
    <n v="0.54236111111111107"/>
    <x v="2"/>
    <x v="562"/>
    <n v="4.7619047620000003"/>
    <n v="40.604999999999997"/>
    <n v="6.3"/>
    <n v="1"/>
  </r>
  <r>
    <s v="718-57-9773"/>
    <x v="1"/>
    <s v="Naypyitaw"/>
    <s v="Normal"/>
    <x v="0"/>
    <s v="Sports and travel"/>
    <n v="49.33"/>
    <n v="10"/>
    <n v="24.664999999999999"/>
    <n v="517.96500000000003"/>
    <x v="36"/>
    <n v="0.69444444444444442"/>
    <x v="2"/>
    <x v="563"/>
    <n v="4.7619047620000003"/>
    <n v="24.664999999999999"/>
    <n v="9.4"/>
    <n v="2"/>
  </r>
  <r>
    <s v="651-88-7328"/>
    <x v="0"/>
    <s v="Yangon"/>
    <s v="Normal"/>
    <x v="0"/>
    <s v="Fashion accessories"/>
    <n v="65.739999999999995"/>
    <n v="9"/>
    <n v="29.582999999999998"/>
    <n v="621.24300000000005"/>
    <x v="17"/>
    <n v="0.57986111111111116"/>
    <x v="1"/>
    <x v="564"/>
    <n v="4.7619047620000003"/>
    <n v="29.582999999999998"/>
    <n v="7.7"/>
    <n v="1"/>
  </r>
  <r>
    <s v="241-11-2261"/>
    <x v="2"/>
    <s v="Mandalay"/>
    <s v="Normal"/>
    <x v="0"/>
    <s v="Fashion accessories"/>
    <n v="79.86"/>
    <n v="7"/>
    <n v="27.951000000000001"/>
    <n v="586.971"/>
    <x v="8"/>
    <n v="0.43958333333333333"/>
    <x v="2"/>
    <x v="565"/>
    <n v="4.7619047620000003"/>
    <n v="27.951000000000001"/>
    <n v="5.5"/>
    <n v="1"/>
  </r>
  <r>
    <s v="408-26-9866"/>
    <x v="1"/>
    <s v="Naypyitaw"/>
    <s v="Normal"/>
    <x v="0"/>
    <s v="Sports and travel"/>
    <n v="73.98"/>
    <n v="7"/>
    <n v="25.893000000000001"/>
    <n v="543.75300000000004"/>
    <x v="22"/>
    <n v="0.6958333333333333"/>
    <x v="0"/>
    <x v="566"/>
    <n v="4.7619047620000003"/>
    <n v="25.893000000000001"/>
    <n v="4.0999999999999996"/>
    <n v="3"/>
  </r>
  <r>
    <s v="834-83-1826"/>
    <x v="2"/>
    <s v="Mandalay"/>
    <s v="Member"/>
    <x v="0"/>
    <s v="Home and lifestyle"/>
    <n v="82.04"/>
    <n v="5"/>
    <n v="20.51"/>
    <n v="430.71"/>
    <x v="6"/>
    <n v="0.71944444444444444"/>
    <x v="2"/>
    <x v="567"/>
    <n v="4.7619047620000003"/>
    <n v="20.51"/>
    <n v="7.6"/>
    <n v="2"/>
  </r>
  <r>
    <s v="343-61-3544"/>
    <x v="2"/>
    <s v="Mandalay"/>
    <s v="Member"/>
    <x v="1"/>
    <s v="Sports and travel"/>
    <n v="26.67"/>
    <n v="10"/>
    <n v="13.335000000000001"/>
    <n v="280.03500000000003"/>
    <x v="71"/>
    <n v="0.49166666666666664"/>
    <x v="1"/>
    <x v="568"/>
    <n v="4.7619047620000003"/>
    <n v="13.335000000000001"/>
    <n v="8.6"/>
    <n v="1"/>
  </r>
  <r>
    <s v="239-48-4278"/>
    <x v="0"/>
    <s v="Yangon"/>
    <s v="Member"/>
    <x v="1"/>
    <s v="Food and beverages"/>
    <n v="10.130000000000001"/>
    <n v="7"/>
    <n v="3.5455000000000001"/>
    <n v="74.455500000000001"/>
    <x v="24"/>
    <n v="0.81597222222222221"/>
    <x v="0"/>
    <x v="569"/>
    <n v="4.7619047620000003"/>
    <n v="3.5455000000000001"/>
    <n v="8.3000000000000007"/>
    <n v="3"/>
  </r>
  <r>
    <s v="355-34-6244"/>
    <x v="2"/>
    <s v="Mandalay"/>
    <s v="Normal"/>
    <x v="1"/>
    <s v="Food and beverages"/>
    <n v="72.39"/>
    <n v="2"/>
    <n v="7.2389999999999999"/>
    <n v="152.01900000000001"/>
    <x v="50"/>
    <n v="0.82986111111111116"/>
    <x v="2"/>
    <x v="570"/>
    <n v="4.7619047620000003"/>
    <n v="7.2389999999999999"/>
    <n v="8.1"/>
    <n v="1"/>
  </r>
  <r>
    <s v="550-84-8664"/>
    <x v="0"/>
    <s v="Yangon"/>
    <s v="Normal"/>
    <x v="1"/>
    <s v="Sports and travel"/>
    <n v="85.91"/>
    <n v="5"/>
    <n v="21.477499999999999"/>
    <n v="451.02749999999997"/>
    <x v="23"/>
    <n v="0.60624999999999996"/>
    <x v="2"/>
    <x v="571"/>
    <n v="4.7619047620000003"/>
    <n v="21.477499999999999"/>
    <n v="8.6"/>
    <n v="3"/>
  </r>
  <r>
    <s v="339-96-8318"/>
    <x v="2"/>
    <s v="Mandalay"/>
    <s v="Member"/>
    <x v="1"/>
    <s v="Fashion accessories"/>
    <n v="81.31"/>
    <n v="7"/>
    <n v="28.458500000000001"/>
    <n v="597.62850000000003"/>
    <x v="59"/>
    <n v="0.8256944444444444"/>
    <x v="0"/>
    <x v="572"/>
    <n v="4.7619047620000003"/>
    <n v="28.458500000000001"/>
    <n v="6.3"/>
    <n v="3"/>
  </r>
  <r>
    <s v="458-61-0011"/>
    <x v="2"/>
    <s v="Mandalay"/>
    <s v="Normal"/>
    <x v="1"/>
    <s v="Food and beverages"/>
    <n v="60.3"/>
    <n v="4"/>
    <n v="12.06"/>
    <n v="253.26"/>
    <x v="9"/>
    <n v="0.77986111111111112"/>
    <x v="1"/>
    <x v="573"/>
    <n v="4.7619047620000003"/>
    <n v="12.06"/>
    <n v="5.8"/>
    <n v="2"/>
  </r>
  <r>
    <s v="592-34-6155"/>
    <x v="1"/>
    <s v="Naypyitaw"/>
    <s v="Normal"/>
    <x v="1"/>
    <s v="Food and beverages"/>
    <n v="31.77"/>
    <n v="4"/>
    <n v="6.3540000000000001"/>
    <n v="133.434"/>
    <x v="78"/>
    <n v="0.61319444444444449"/>
    <x v="0"/>
    <x v="574"/>
    <n v="4.7619047620000003"/>
    <n v="6.3540000000000001"/>
    <n v="6.2"/>
    <n v="1"/>
  </r>
  <r>
    <s v="797-88-0493"/>
    <x v="0"/>
    <s v="Yangon"/>
    <s v="Normal"/>
    <x v="0"/>
    <s v="Health and beauty"/>
    <n v="64.27"/>
    <n v="4"/>
    <n v="12.853999999999999"/>
    <n v="269.93400000000003"/>
    <x v="58"/>
    <n v="0.57916666666666672"/>
    <x v="1"/>
    <x v="575"/>
    <n v="4.7619047620000003"/>
    <n v="12.853999999999999"/>
    <n v="7.7"/>
    <n v="3"/>
  </r>
  <r>
    <s v="207-73-1363"/>
    <x v="2"/>
    <s v="Mandalay"/>
    <s v="Normal"/>
    <x v="1"/>
    <s v="Health and beauty"/>
    <n v="69.510000000000005"/>
    <n v="2"/>
    <n v="6.9509999999999996"/>
    <n v="145.971"/>
    <x v="59"/>
    <n v="0.51041666666666663"/>
    <x v="0"/>
    <x v="576"/>
    <n v="4.7619047620000003"/>
    <n v="6.9509999999999996"/>
    <n v="8.1"/>
    <n v="3"/>
  </r>
  <r>
    <s v="390-31-6381"/>
    <x v="1"/>
    <s v="Naypyitaw"/>
    <s v="Normal"/>
    <x v="1"/>
    <s v="Food and beverages"/>
    <n v="27.22"/>
    <n v="3"/>
    <n v="4.0830000000000002"/>
    <n v="85.742999999999995"/>
    <x v="27"/>
    <n v="0.52569444444444446"/>
    <x v="1"/>
    <x v="577"/>
    <n v="4.7619047620000003"/>
    <n v="4.0830000000000002"/>
    <n v="7.3"/>
    <n v="1"/>
  </r>
  <r>
    <s v="443-82-0585"/>
    <x v="0"/>
    <s v="Yangon"/>
    <s v="Member"/>
    <x v="0"/>
    <s v="Health and beauty"/>
    <n v="77.680000000000007"/>
    <n v="4"/>
    <n v="15.536"/>
    <n v="326.25599999999997"/>
    <x v="60"/>
    <n v="0.82916666666666672"/>
    <x v="1"/>
    <x v="578"/>
    <n v="4.7619047620000003"/>
    <n v="15.536"/>
    <n v="8.4"/>
    <n v="2"/>
  </r>
  <r>
    <s v="339-18-7061"/>
    <x v="1"/>
    <s v="Naypyitaw"/>
    <s v="Member"/>
    <x v="0"/>
    <s v="Fashion accessories"/>
    <n v="92.98"/>
    <n v="2"/>
    <n v="9.298"/>
    <n v="195.25800000000001"/>
    <x v="77"/>
    <n v="0.62916666666666665"/>
    <x v="2"/>
    <x v="579"/>
    <n v="4.7619047620000003"/>
    <n v="9.298"/>
    <n v="8"/>
    <n v="2"/>
  </r>
  <r>
    <s v="359-90-3665"/>
    <x v="2"/>
    <s v="Mandalay"/>
    <s v="Member"/>
    <x v="0"/>
    <s v="Fashion accessories"/>
    <n v="18.079999999999998"/>
    <n v="4"/>
    <n v="3.6160000000000001"/>
    <n v="75.936000000000007"/>
    <x v="78"/>
    <n v="0.75208333333333333"/>
    <x v="2"/>
    <x v="580"/>
    <n v="4.7619047620000003"/>
    <n v="3.6160000000000001"/>
    <n v="9.5"/>
    <n v="1"/>
  </r>
  <r>
    <s v="375-72-3056"/>
    <x v="2"/>
    <s v="Mandalay"/>
    <s v="Normal"/>
    <x v="1"/>
    <s v="Sports and travel"/>
    <n v="63.06"/>
    <n v="3"/>
    <n v="9.4589999999999996"/>
    <n v="198.63900000000001"/>
    <x v="64"/>
    <n v="0.66527777777777775"/>
    <x v="0"/>
    <x v="581"/>
    <n v="4.7619047620000003"/>
    <n v="9.4589999999999996"/>
    <n v="7"/>
    <n v="1"/>
  </r>
  <r>
    <s v="127-47-6963"/>
    <x v="0"/>
    <s v="Yangon"/>
    <s v="Normal"/>
    <x v="1"/>
    <s v="Health and beauty"/>
    <n v="51.71"/>
    <n v="4"/>
    <n v="10.342000000000001"/>
    <n v="217.18199999999999"/>
    <x v="11"/>
    <n v="0.57847222222222228"/>
    <x v="2"/>
    <x v="582"/>
    <n v="4.7619047620000003"/>
    <n v="10.342000000000001"/>
    <n v="9.8000000000000007"/>
    <n v="3"/>
  </r>
  <r>
    <s v="278-86-2735"/>
    <x v="0"/>
    <s v="Yangon"/>
    <s v="Normal"/>
    <x v="0"/>
    <s v="Food and beverages"/>
    <n v="52.34"/>
    <n v="3"/>
    <n v="7.851"/>
    <n v="164.87100000000001"/>
    <x v="39"/>
    <n v="0.5854166666666667"/>
    <x v="1"/>
    <x v="583"/>
    <n v="4.7619047620000003"/>
    <n v="7.851"/>
    <n v="9.1999999999999993"/>
    <n v="3"/>
  </r>
  <r>
    <s v="695-28-6250"/>
    <x v="0"/>
    <s v="Yangon"/>
    <s v="Normal"/>
    <x v="0"/>
    <s v="Sports and travel"/>
    <n v="43.06"/>
    <n v="5"/>
    <n v="10.765000000000001"/>
    <n v="226.065"/>
    <x v="87"/>
    <n v="0.69305555555555554"/>
    <x v="0"/>
    <x v="584"/>
    <n v="4.7619047620000003"/>
    <n v="10.765000000000001"/>
    <n v="7.7"/>
    <n v="2"/>
  </r>
  <r>
    <s v="379-17-6588"/>
    <x v="1"/>
    <s v="Naypyitaw"/>
    <s v="Normal"/>
    <x v="1"/>
    <s v="Fashion accessories"/>
    <n v="59.61"/>
    <n v="10"/>
    <n v="29.805"/>
    <n v="625.90499999999997"/>
    <x v="86"/>
    <n v="0.46319444444444446"/>
    <x v="1"/>
    <x v="585"/>
    <n v="4.7619047620000003"/>
    <n v="29.805"/>
    <n v="5.3"/>
    <n v="3"/>
  </r>
  <r>
    <s v="227-50-3718"/>
    <x v="0"/>
    <s v="Yangon"/>
    <s v="Normal"/>
    <x v="1"/>
    <s v="Health and beauty"/>
    <n v="14.62"/>
    <n v="5"/>
    <n v="3.6549999999999998"/>
    <n v="76.754999999999995"/>
    <x v="31"/>
    <n v="0.51597222222222228"/>
    <x v="1"/>
    <x v="586"/>
    <n v="4.7619047620000003"/>
    <n v="3.6549999999999998"/>
    <n v="4.4000000000000004"/>
    <n v="3"/>
  </r>
  <r>
    <s v="302-15-2162"/>
    <x v="1"/>
    <s v="Naypyitaw"/>
    <s v="Member"/>
    <x v="1"/>
    <s v="Health and beauty"/>
    <n v="46.53"/>
    <n v="6"/>
    <n v="13.959"/>
    <n v="293.13900000000001"/>
    <x v="2"/>
    <n v="0.45416666666666666"/>
    <x v="2"/>
    <x v="587"/>
    <n v="4.7619047620000003"/>
    <n v="13.959"/>
    <n v="4.3"/>
    <n v="3"/>
  </r>
  <r>
    <s v="788-07-8452"/>
    <x v="1"/>
    <s v="Naypyitaw"/>
    <s v="Member"/>
    <x v="0"/>
    <s v="Home and lifestyle"/>
    <n v="24.24"/>
    <n v="7"/>
    <n v="8.484"/>
    <n v="178.16399999999999"/>
    <x v="3"/>
    <n v="0.73472222222222228"/>
    <x v="0"/>
    <x v="588"/>
    <n v="4.7619047620000003"/>
    <n v="8.484"/>
    <n v="9.4"/>
    <n v="1"/>
  </r>
  <r>
    <s v="560-49-6611"/>
    <x v="0"/>
    <s v="Yangon"/>
    <s v="Member"/>
    <x v="0"/>
    <s v="Sports and travel"/>
    <n v="45.58"/>
    <n v="1"/>
    <n v="2.2789999999999999"/>
    <n v="47.859000000000002"/>
    <x v="13"/>
    <n v="0.59236111111111112"/>
    <x v="1"/>
    <x v="589"/>
    <n v="4.7619047620000003"/>
    <n v="2.2789999999999999"/>
    <n v="9.8000000000000007"/>
    <n v="2"/>
  </r>
  <r>
    <s v="880-35-0356"/>
    <x v="0"/>
    <s v="Yangon"/>
    <s v="Member"/>
    <x v="0"/>
    <s v="Sports and travel"/>
    <n v="75.2"/>
    <n v="3"/>
    <n v="11.28"/>
    <n v="236.88"/>
    <x v="63"/>
    <n v="0.49375000000000002"/>
    <x v="0"/>
    <x v="590"/>
    <n v="4.7619047620000003"/>
    <n v="11.28"/>
    <n v="4.8"/>
    <n v="2"/>
  </r>
  <r>
    <s v="585-11-6748"/>
    <x v="2"/>
    <s v="Mandalay"/>
    <s v="Member"/>
    <x v="1"/>
    <s v="Sports and travel"/>
    <n v="96.8"/>
    <n v="3"/>
    <n v="14.52"/>
    <n v="304.92"/>
    <x v="20"/>
    <n v="0.54513888888888884"/>
    <x v="1"/>
    <x v="591"/>
    <n v="4.7619047620000003"/>
    <n v="14.52"/>
    <n v="5.3"/>
    <n v="3"/>
  </r>
  <r>
    <s v="470-31-3286"/>
    <x v="2"/>
    <s v="Mandalay"/>
    <s v="Normal"/>
    <x v="1"/>
    <s v="Health and beauty"/>
    <n v="14.82"/>
    <n v="3"/>
    <n v="2.2229999999999999"/>
    <n v="46.683"/>
    <x v="59"/>
    <n v="0.47916666666666669"/>
    <x v="2"/>
    <x v="592"/>
    <n v="4.7619047620000003"/>
    <n v="2.2229999999999999"/>
    <n v="8.6999999999999993"/>
    <n v="3"/>
  </r>
  <r>
    <s v="152-68-2907"/>
    <x v="0"/>
    <s v="Yangon"/>
    <s v="Normal"/>
    <x v="1"/>
    <s v="Food and beverages"/>
    <n v="52.2"/>
    <n v="3"/>
    <n v="7.83"/>
    <n v="164.43"/>
    <x v="42"/>
    <n v="0.5625"/>
    <x v="2"/>
    <x v="593"/>
    <n v="4.7619047620000003"/>
    <n v="7.83"/>
    <n v="9.5"/>
    <n v="2"/>
  </r>
  <r>
    <s v="123-35-4896"/>
    <x v="1"/>
    <s v="Naypyitaw"/>
    <s v="Normal"/>
    <x v="0"/>
    <s v="Sports and travel"/>
    <n v="46.66"/>
    <n v="9"/>
    <n v="20.997"/>
    <n v="440.93700000000001"/>
    <x v="21"/>
    <n v="0.7993055555555556"/>
    <x v="0"/>
    <x v="594"/>
    <n v="4.7619047620000003"/>
    <n v="20.997"/>
    <n v="5.3"/>
    <n v="2"/>
  </r>
  <r>
    <s v="258-69-7810"/>
    <x v="1"/>
    <s v="Naypyitaw"/>
    <s v="Normal"/>
    <x v="0"/>
    <s v="Fashion accessories"/>
    <n v="36.85"/>
    <n v="5"/>
    <n v="9.2125000000000004"/>
    <n v="193.46250000000001"/>
    <x v="53"/>
    <n v="0.78680555555555554"/>
    <x v="1"/>
    <x v="595"/>
    <n v="4.7619047620000003"/>
    <n v="9.2125000000000004"/>
    <n v="9.1999999999999993"/>
    <n v="1"/>
  </r>
  <r>
    <s v="334-64-2006"/>
    <x v="0"/>
    <s v="Yangon"/>
    <s v="Member"/>
    <x v="0"/>
    <s v="Home and lifestyle"/>
    <n v="70.319999999999993"/>
    <n v="2"/>
    <n v="7.032"/>
    <n v="147.672"/>
    <x v="62"/>
    <n v="0.59861111111111109"/>
    <x v="0"/>
    <x v="596"/>
    <n v="4.7619047620000003"/>
    <n v="7.032"/>
    <n v="9.6"/>
    <n v="3"/>
  </r>
  <r>
    <s v="219-61-4139"/>
    <x v="1"/>
    <s v="Naypyitaw"/>
    <s v="Normal"/>
    <x v="1"/>
    <s v="Electronic accessories"/>
    <n v="83.08"/>
    <n v="1"/>
    <n v="4.1539999999999999"/>
    <n v="87.233999999999995"/>
    <x v="54"/>
    <n v="0.71944444444444444"/>
    <x v="0"/>
    <x v="451"/>
    <n v="4.7619047620000003"/>
    <n v="4.1539999999999999"/>
    <n v="6.4"/>
    <n v="1"/>
  </r>
  <r>
    <s v="881-41-7302"/>
    <x v="1"/>
    <s v="Naypyitaw"/>
    <s v="Normal"/>
    <x v="0"/>
    <s v="Fashion accessories"/>
    <n v="64.989999999999995"/>
    <n v="1"/>
    <n v="3.2494999999999998"/>
    <n v="68.239500000000007"/>
    <x v="53"/>
    <n v="0.42083333333333334"/>
    <x v="2"/>
    <x v="597"/>
    <n v="4.7619047620000003"/>
    <n v="3.2494999999999998"/>
    <n v="4.5"/>
    <n v="1"/>
  </r>
  <r>
    <s v="373-09-4567"/>
    <x v="1"/>
    <s v="Naypyitaw"/>
    <s v="Normal"/>
    <x v="1"/>
    <s v="Food and beverages"/>
    <n v="77.56"/>
    <n v="10"/>
    <n v="38.78"/>
    <n v="814.38"/>
    <x v="86"/>
    <n v="0.85763888888888884"/>
    <x v="0"/>
    <x v="598"/>
    <n v="4.7619047620000003"/>
    <n v="38.78"/>
    <n v="6.9"/>
    <n v="3"/>
  </r>
  <r>
    <s v="642-30-6693"/>
    <x v="2"/>
    <s v="Mandalay"/>
    <s v="Normal"/>
    <x v="0"/>
    <s v="Sports and travel"/>
    <n v="54.51"/>
    <n v="6"/>
    <n v="16.353000000000002"/>
    <n v="343.41300000000001"/>
    <x v="85"/>
    <n v="0.57916666666666672"/>
    <x v="0"/>
    <x v="599"/>
    <n v="4.7619047620000003"/>
    <n v="16.353000000000002"/>
    <n v="7.8"/>
    <n v="3"/>
  </r>
  <r>
    <s v="484-22-8230"/>
    <x v="1"/>
    <s v="Naypyitaw"/>
    <s v="Member"/>
    <x v="0"/>
    <s v="Fashion accessories"/>
    <n v="51.89"/>
    <n v="7"/>
    <n v="18.1615"/>
    <n v="381.39150000000001"/>
    <x v="66"/>
    <n v="0.83888888888888891"/>
    <x v="1"/>
    <x v="600"/>
    <n v="4.7619047620000003"/>
    <n v="18.1615"/>
    <n v="4.5"/>
    <n v="1"/>
  </r>
  <r>
    <s v="830-58-2383"/>
    <x v="2"/>
    <s v="Mandalay"/>
    <s v="Normal"/>
    <x v="1"/>
    <s v="Home and lifestyle"/>
    <n v="31.75"/>
    <n v="4"/>
    <n v="6.35"/>
    <n v="133.35"/>
    <x v="4"/>
    <n v="0.6430555555555556"/>
    <x v="1"/>
    <x v="601"/>
    <n v="4.7619047620000003"/>
    <n v="6.35"/>
    <n v="8.6"/>
    <n v="2"/>
  </r>
  <r>
    <s v="559-98-9873"/>
    <x v="0"/>
    <s v="Yangon"/>
    <s v="Member"/>
    <x v="0"/>
    <s v="Fashion accessories"/>
    <n v="53.65"/>
    <n v="7"/>
    <n v="18.7775"/>
    <n v="394.32749999999999"/>
    <x v="34"/>
    <n v="0.53888888888888886"/>
    <x v="0"/>
    <x v="602"/>
    <n v="4.7619047620000003"/>
    <n v="18.7775"/>
    <n v="5.2"/>
    <n v="2"/>
  </r>
  <r>
    <s v="544-32-5024"/>
    <x v="1"/>
    <s v="Naypyitaw"/>
    <s v="Member"/>
    <x v="0"/>
    <s v="Food and beverages"/>
    <n v="49.79"/>
    <n v="4"/>
    <n v="9.9580000000000002"/>
    <n v="209.11799999999999"/>
    <x v="61"/>
    <n v="0.80277777777777781"/>
    <x v="2"/>
    <x v="603"/>
    <n v="4.7619047620000003"/>
    <n v="9.9580000000000002"/>
    <n v="6.4"/>
    <n v="3"/>
  </r>
  <r>
    <s v="318-12-0304"/>
    <x v="0"/>
    <s v="Yangon"/>
    <s v="Normal"/>
    <x v="1"/>
    <s v="Fashion accessories"/>
    <n v="30.61"/>
    <n v="1"/>
    <n v="1.5305"/>
    <n v="32.140500000000003"/>
    <x v="54"/>
    <n v="0.51388888888888884"/>
    <x v="0"/>
    <x v="604"/>
    <n v="4.7619047620000003"/>
    <n v="1.5305"/>
    <n v="5.2"/>
    <n v="1"/>
  </r>
  <r>
    <s v="349-97-8902"/>
    <x v="2"/>
    <s v="Mandalay"/>
    <s v="Member"/>
    <x v="1"/>
    <s v="Food and beverages"/>
    <n v="57.89"/>
    <n v="2"/>
    <n v="5.7889999999999997"/>
    <n v="121.569"/>
    <x v="29"/>
    <n v="0.44236111111111109"/>
    <x v="0"/>
    <x v="605"/>
    <n v="4.7619047620000003"/>
    <n v="5.7889999999999997"/>
    <n v="8.9"/>
    <n v="1"/>
  </r>
  <r>
    <s v="421-95-9805"/>
    <x v="0"/>
    <s v="Yangon"/>
    <s v="Normal"/>
    <x v="0"/>
    <s v="Electronic accessories"/>
    <n v="28.96"/>
    <n v="1"/>
    <n v="1.448"/>
    <n v="30.408000000000001"/>
    <x v="13"/>
    <n v="0.42916666666666664"/>
    <x v="2"/>
    <x v="606"/>
    <n v="4.7619047620000003"/>
    <n v="1.448"/>
    <n v="6.2"/>
    <n v="2"/>
  </r>
  <r>
    <s v="277-35-5865"/>
    <x v="1"/>
    <s v="Naypyitaw"/>
    <s v="Member"/>
    <x v="0"/>
    <s v="Food and beverages"/>
    <n v="98.97"/>
    <n v="9"/>
    <n v="44.536499999999997"/>
    <n v="935.26649999999995"/>
    <x v="11"/>
    <n v="0.47430555555555554"/>
    <x v="1"/>
    <x v="607"/>
    <n v="4.7619047620000003"/>
    <n v="44.536499999999997"/>
    <n v="6.7"/>
    <n v="3"/>
  </r>
  <r>
    <s v="789-23-8625"/>
    <x v="2"/>
    <s v="Mandalay"/>
    <s v="Member"/>
    <x v="1"/>
    <s v="Fashion accessories"/>
    <n v="93.22"/>
    <n v="3"/>
    <n v="13.983000000000001"/>
    <n v="293.64299999999997"/>
    <x v="46"/>
    <n v="0.48958333333333331"/>
    <x v="1"/>
    <x v="608"/>
    <n v="4.7619047620000003"/>
    <n v="13.983000000000001"/>
    <n v="7.2"/>
    <n v="1"/>
  </r>
  <r>
    <s v="284-54-4231"/>
    <x v="1"/>
    <s v="Naypyitaw"/>
    <s v="Member"/>
    <x v="1"/>
    <s v="Sports and travel"/>
    <n v="80.930000000000007"/>
    <n v="1"/>
    <n v="4.0465"/>
    <n v="84.976500000000001"/>
    <x v="64"/>
    <n v="0.67222222222222228"/>
    <x v="2"/>
    <x v="609"/>
    <n v="4.7619047620000003"/>
    <n v="4.0465"/>
    <n v="9"/>
    <n v="1"/>
  </r>
  <r>
    <s v="443-59-0061"/>
    <x v="0"/>
    <s v="Yangon"/>
    <s v="Member"/>
    <x v="1"/>
    <s v="Food and beverages"/>
    <n v="67.45"/>
    <n v="10"/>
    <n v="33.725000000000001"/>
    <n v="708.22500000000002"/>
    <x v="36"/>
    <n v="0.47569444444444442"/>
    <x v="0"/>
    <x v="610"/>
    <n v="4.7619047620000003"/>
    <n v="33.725000000000001"/>
    <n v="4.2"/>
    <n v="2"/>
  </r>
  <r>
    <s v="509-29-3912"/>
    <x v="0"/>
    <s v="Yangon"/>
    <s v="Member"/>
    <x v="0"/>
    <s v="Sports and travel"/>
    <n v="38.72"/>
    <n v="9"/>
    <n v="17.423999999999999"/>
    <n v="365.904"/>
    <x v="80"/>
    <n v="0.51666666666666672"/>
    <x v="0"/>
    <x v="611"/>
    <n v="4.7619047620000003"/>
    <n v="17.423999999999999"/>
    <n v="4.2"/>
    <n v="3"/>
  </r>
  <r>
    <s v="327-40-9673"/>
    <x v="2"/>
    <s v="Mandalay"/>
    <s v="Member"/>
    <x v="1"/>
    <s v="Sports and travel"/>
    <n v="72.599999999999994"/>
    <n v="6"/>
    <n v="21.78"/>
    <n v="457.38"/>
    <x v="50"/>
    <n v="0.82708333333333328"/>
    <x v="1"/>
    <x v="612"/>
    <n v="4.7619047620000003"/>
    <n v="21.78"/>
    <n v="6.9"/>
    <n v="1"/>
  </r>
  <r>
    <s v="840-19-2096"/>
    <x v="1"/>
    <s v="Naypyitaw"/>
    <s v="Member"/>
    <x v="1"/>
    <s v="Electronic accessories"/>
    <n v="87.91"/>
    <n v="5"/>
    <n v="21.977499999999999"/>
    <n v="461.52749999999997"/>
    <x v="86"/>
    <n v="0.75694444444444442"/>
    <x v="0"/>
    <x v="613"/>
    <n v="4.7619047620000003"/>
    <n v="21.977499999999999"/>
    <n v="4.4000000000000004"/>
    <n v="3"/>
  </r>
  <r>
    <s v="828-46-6863"/>
    <x v="0"/>
    <s v="Yangon"/>
    <s v="Member"/>
    <x v="1"/>
    <s v="Food and beverages"/>
    <n v="98.53"/>
    <n v="6"/>
    <n v="29.559000000000001"/>
    <n v="620.73900000000003"/>
    <x v="54"/>
    <n v="0.47361111111111109"/>
    <x v="2"/>
    <x v="614"/>
    <n v="4.7619047620000003"/>
    <n v="29.559000000000001"/>
    <n v="4"/>
    <n v="1"/>
  </r>
  <r>
    <s v="641-96-3695"/>
    <x v="1"/>
    <s v="Naypyitaw"/>
    <s v="Member"/>
    <x v="0"/>
    <s v="Fashion accessories"/>
    <n v="43.46"/>
    <n v="6"/>
    <n v="13.038"/>
    <n v="273.798"/>
    <x v="13"/>
    <n v="0.74652777777777779"/>
    <x v="0"/>
    <x v="615"/>
    <n v="4.7619047620000003"/>
    <n v="13.038"/>
    <n v="8.5"/>
    <n v="2"/>
  </r>
  <r>
    <s v="420-97-3340"/>
    <x v="0"/>
    <s v="Yangon"/>
    <s v="Normal"/>
    <x v="0"/>
    <s v="Food and beverages"/>
    <n v="71.680000000000007"/>
    <n v="3"/>
    <n v="10.752000000000001"/>
    <n v="225.792"/>
    <x v="61"/>
    <n v="0.64583333333333337"/>
    <x v="2"/>
    <x v="616"/>
    <n v="4.7619047620000003"/>
    <n v="10.752000000000001"/>
    <n v="9.1999999999999993"/>
    <n v="3"/>
  </r>
  <r>
    <s v="436-54-4512"/>
    <x v="0"/>
    <s v="Yangon"/>
    <s v="Member"/>
    <x v="0"/>
    <s v="Food and beverages"/>
    <n v="91.61"/>
    <n v="1"/>
    <n v="4.5804999999999998"/>
    <n v="96.1905"/>
    <x v="80"/>
    <n v="0.82222222222222219"/>
    <x v="1"/>
    <x v="617"/>
    <n v="4.7619047620000003"/>
    <n v="4.5804999999999998"/>
    <n v="9.8000000000000007"/>
    <n v="3"/>
  </r>
  <r>
    <s v="670-79-6321"/>
    <x v="2"/>
    <s v="Mandalay"/>
    <s v="Member"/>
    <x v="0"/>
    <s v="Home and lifestyle"/>
    <n v="94.59"/>
    <n v="7"/>
    <n v="33.106499999999997"/>
    <n v="695.23649999999998"/>
    <x v="29"/>
    <n v="0.64375000000000004"/>
    <x v="2"/>
    <x v="618"/>
    <n v="4.7619047620000003"/>
    <n v="33.106499999999997"/>
    <n v="4.9000000000000004"/>
    <n v="1"/>
  </r>
  <r>
    <s v="852-62-7105"/>
    <x v="2"/>
    <s v="Mandalay"/>
    <s v="Normal"/>
    <x v="0"/>
    <s v="Fashion accessories"/>
    <n v="83.25"/>
    <n v="10"/>
    <n v="41.625"/>
    <n v="874.125"/>
    <x v="52"/>
    <n v="0.47569444444444442"/>
    <x v="2"/>
    <x v="619"/>
    <n v="4.7619047620000003"/>
    <n v="41.625"/>
    <n v="4.4000000000000004"/>
    <n v="1"/>
  </r>
  <r>
    <s v="598-06-7312"/>
    <x v="2"/>
    <s v="Mandalay"/>
    <s v="Member"/>
    <x v="1"/>
    <s v="Fashion accessories"/>
    <n v="91.35"/>
    <n v="1"/>
    <n v="4.5674999999999999"/>
    <n v="95.917500000000004"/>
    <x v="69"/>
    <n v="0.65416666666666667"/>
    <x v="1"/>
    <x v="620"/>
    <n v="4.7619047620000003"/>
    <n v="4.5674999999999999"/>
    <n v="6.8"/>
    <n v="2"/>
  </r>
  <r>
    <s v="135-13-8269"/>
    <x v="2"/>
    <s v="Mandalay"/>
    <s v="Member"/>
    <x v="0"/>
    <s v="Food and beverages"/>
    <n v="78.88"/>
    <n v="2"/>
    <n v="7.8879999999999999"/>
    <n v="165.648"/>
    <x v="53"/>
    <n v="0.6694444444444444"/>
    <x v="1"/>
    <x v="621"/>
    <n v="4.7619047620000003"/>
    <n v="7.8879999999999999"/>
    <n v="9.1"/>
    <n v="1"/>
  </r>
  <r>
    <s v="816-57-2053"/>
    <x v="0"/>
    <s v="Yangon"/>
    <s v="Normal"/>
    <x v="1"/>
    <s v="Sports and travel"/>
    <n v="60.87"/>
    <n v="2"/>
    <n v="6.0869999999999997"/>
    <n v="127.827"/>
    <x v="11"/>
    <n v="0.52569444444444446"/>
    <x v="0"/>
    <x v="622"/>
    <n v="4.7619047620000003"/>
    <n v="6.0869999999999997"/>
    <n v="8.6999999999999993"/>
    <n v="3"/>
  </r>
  <r>
    <s v="628-90-8624"/>
    <x v="2"/>
    <s v="Mandalay"/>
    <s v="Member"/>
    <x v="1"/>
    <s v="Health and beauty"/>
    <n v="82.58"/>
    <n v="10"/>
    <n v="41.29"/>
    <n v="867.09"/>
    <x v="86"/>
    <n v="0.6118055555555556"/>
    <x v="1"/>
    <x v="623"/>
    <n v="4.7619047620000003"/>
    <n v="41.29"/>
    <n v="5"/>
    <n v="3"/>
  </r>
  <r>
    <s v="856-66-2701"/>
    <x v="0"/>
    <s v="Yangon"/>
    <s v="Member"/>
    <x v="1"/>
    <s v="Home and lifestyle"/>
    <n v="53.3"/>
    <n v="3"/>
    <n v="7.9950000000000001"/>
    <n v="167.89500000000001"/>
    <x v="25"/>
    <n v="0.59652777777777777"/>
    <x v="0"/>
    <x v="624"/>
    <n v="4.7619047620000003"/>
    <n v="7.9950000000000001"/>
    <n v="7.5"/>
    <n v="1"/>
  </r>
  <r>
    <s v="308-39-1707"/>
    <x v="0"/>
    <s v="Yangon"/>
    <s v="Normal"/>
    <x v="0"/>
    <s v="Fashion accessories"/>
    <n v="12.09"/>
    <n v="1"/>
    <n v="0.60450000000000004"/>
    <n v="12.6945"/>
    <x v="53"/>
    <n v="0.7631944444444444"/>
    <x v="2"/>
    <x v="625"/>
    <n v="4.7619047620000003"/>
    <n v="0.60450000000000004"/>
    <n v="8.1999999999999993"/>
    <n v="1"/>
  </r>
  <r>
    <s v="149-61-1929"/>
    <x v="0"/>
    <s v="Yangon"/>
    <s v="Normal"/>
    <x v="1"/>
    <s v="Sports and travel"/>
    <n v="64.19"/>
    <n v="10"/>
    <n v="32.094999999999999"/>
    <n v="673.995"/>
    <x v="64"/>
    <n v="0.58888888888888891"/>
    <x v="2"/>
    <x v="626"/>
    <n v="4.7619047620000003"/>
    <n v="32.094999999999999"/>
    <n v="6.7"/>
    <n v="1"/>
  </r>
  <r>
    <s v="655-07-2265"/>
    <x v="0"/>
    <s v="Yangon"/>
    <s v="Normal"/>
    <x v="1"/>
    <s v="Electronic accessories"/>
    <n v="78.31"/>
    <n v="3"/>
    <n v="11.746499999999999"/>
    <n v="246.6765"/>
    <x v="19"/>
    <n v="0.69305555555555554"/>
    <x v="0"/>
    <x v="627"/>
    <n v="4.7619047620000003"/>
    <n v="11.746499999999999"/>
    <n v="5.4"/>
    <n v="3"/>
  </r>
  <r>
    <s v="589-02-8023"/>
    <x v="0"/>
    <s v="Yangon"/>
    <s v="Member"/>
    <x v="1"/>
    <s v="Food and beverages"/>
    <n v="83.77"/>
    <n v="2"/>
    <n v="8.3770000000000007"/>
    <n v="175.917"/>
    <x v="15"/>
    <n v="0.45416666666666666"/>
    <x v="2"/>
    <x v="628"/>
    <n v="4.7619047620000003"/>
    <n v="8.3770000000000007"/>
    <n v="7"/>
    <n v="1"/>
  </r>
  <r>
    <s v="420-04-7590"/>
    <x v="2"/>
    <s v="Mandalay"/>
    <s v="Normal"/>
    <x v="1"/>
    <s v="Home and lifestyle"/>
    <n v="99.7"/>
    <n v="3"/>
    <n v="14.955"/>
    <n v="314.05500000000001"/>
    <x v="79"/>
    <n v="0.47847222222222224"/>
    <x v="0"/>
    <x v="629"/>
    <n v="4.7619047620000003"/>
    <n v="14.955"/>
    <n v="4.7"/>
    <n v="3"/>
  </r>
  <r>
    <s v="182-88-2763"/>
    <x v="2"/>
    <s v="Mandalay"/>
    <s v="Member"/>
    <x v="1"/>
    <s v="Food and beverages"/>
    <n v="79.91"/>
    <n v="3"/>
    <n v="11.986499999999999"/>
    <n v="251.7165"/>
    <x v="80"/>
    <n v="0.81111111111111112"/>
    <x v="2"/>
    <x v="630"/>
    <n v="4.7619047620000003"/>
    <n v="11.986499999999999"/>
    <n v="5"/>
    <n v="3"/>
  </r>
  <r>
    <s v="188-55-0967"/>
    <x v="2"/>
    <s v="Mandalay"/>
    <s v="Member"/>
    <x v="1"/>
    <s v="Health and beauty"/>
    <n v="66.47"/>
    <n v="10"/>
    <n v="33.234999999999999"/>
    <n v="697.93499999999995"/>
    <x v="15"/>
    <n v="0.62569444444444444"/>
    <x v="2"/>
    <x v="631"/>
    <n v="4.7619047620000003"/>
    <n v="33.234999999999999"/>
    <n v="5"/>
    <n v="1"/>
  </r>
  <r>
    <s v="610-46-4100"/>
    <x v="0"/>
    <s v="Yangon"/>
    <s v="Normal"/>
    <x v="1"/>
    <s v="Health and beauty"/>
    <n v="28.95"/>
    <n v="7"/>
    <n v="10.1325"/>
    <n v="212.7825"/>
    <x v="2"/>
    <n v="0.85486111111111107"/>
    <x v="2"/>
    <x v="632"/>
    <n v="4.7619047620000003"/>
    <n v="10.1325"/>
    <n v="6"/>
    <n v="3"/>
  </r>
  <r>
    <s v="318-81-2368"/>
    <x v="1"/>
    <s v="Naypyitaw"/>
    <s v="Normal"/>
    <x v="0"/>
    <s v="Electronic accessories"/>
    <n v="46.2"/>
    <n v="1"/>
    <n v="2.31"/>
    <n v="48.51"/>
    <x v="35"/>
    <n v="0.51111111111111107"/>
    <x v="1"/>
    <x v="633"/>
    <n v="4.7619047620000003"/>
    <n v="2.31"/>
    <n v="6.3"/>
    <n v="3"/>
  </r>
  <r>
    <s v="364-33-8584"/>
    <x v="2"/>
    <s v="Mandalay"/>
    <s v="Member"/>
    <x v="0"/>
    <s v="Food and beverages"/>
    <n v="17.63"/>
    <n v="5"/>
    <n v="4.4074999999999998"/>
    <n v="92.557500000000005"/>
    <x v="1"/>
    <n v="0.64375000000000004"/>
    <x v="1"/>
    <x v="634"/>
    <n v="4.7619047620000003"/>
    <n v="4.4074999999999998"/>
    <n v="8.5"/>
    <n v="3"/>
  </r>
  <r>
    <s v="665-63-9737"/>
    <x v="2"/>
    <s v="Mandalay"/>
    <s v="Normal"/>
    <x v="1"/>
    <s v="Fashion accessories"/>
    <n v="52.42"/>
    <n v="3"/>
    <n v="7.8630000000000004"/>
    <n v="165.12299999999999"/>
    <x v="33"/>
    <n v="0.73333333333333328"/>
    <x v="0"/>
    <x v="635"/>
    <n v="4.7619047620000003"/>
    <n v="7.8630000000000004"/>
    <n v="7.5"/>
    <n v="2"/>
  </r>
  <r>
    <s v="695-09-5146"/>
    <x v="2"/>
    <s v="Mandalay"/>
    <s v="Member"/>
    <x v="0"/>
    <s v="Food and beverages"/>
    <n v="98.79"/>
    <n v="3"/>
    <n v="14.8185"/>
    <n v="311.18849999999998"/>
    <x v="55"/>
    <n v="0.83333333333333337"/>
    <x v="0"/>
    <x v="636"/>
    <n v="4.7619047620000003"/>
    <n v="14.8185"/>
    <n v="6.4"/>
    <n v="2"/>
  </r>
  <r>
    <s v="155-45-3814"/>
    <x v="1"/>
    <s v="Naypyitaw"/>
    <s v="Member"/>
    <x v="0"/>
    <s v="Electronic accessories"/>
    <n v="88.55"/>
    <n v="8"/>
    <n v="35.42"/>
    <n v="743.82"/>
    <x v="35"/>
    <n v="0.64513888888888893"/>
    <x v="0"/>
    <x v="637"/>
    <n v="4.7619047620000003"/>
    <n v="35.42"/>
    <n v="4.7"/>
    <n v="3"/>
  </r>
  <r>
    <s v="794-32-2436"/>
    <x v="2"/>
    <s v="Mandalay"/>
    <s v="Member"/>
    <x v="1"/>
    <s v="Electronic accessories"/>
    <n v="55.67"/>
    <n v="2"/>
    <n v="5.5670000000000002"/>
    <n v="116.907"/>
    <x v="39"/>
    <n v="0.63055555555555554"/>
    <x v="0"/>
    <x v="638"/>
    <n v="4.7619047620000003"/>
    <n v="5.5670000000000002"/>
    <n v="6"/>
    <n v="3"/>
  </r>
  <r>
    <s v="131-15-8856"/>
    <x v="1"/>
    <s v="Naypyitaw"/>
    <s v="Member"/>
    <x v="0"/>
    <s v="Food and beverages"/>
    <n v="72.52"/>
    <n v="8"/>
    <n v="29.007999999999999"/>
    <n v="609.16800000000001"/>
    <x v="73"/>
    <n v="0.80972222222222223"/>
    <x v="2"/>
    <x v="639"/>
    <n v="4.7619047620000003"/>
    <n v="29.007999999999999"/>
    <n v="4"/>
    <n v="3"/>
  </r>
  <r>
    <s v="273-84-2164"/>
    <x v="1"/>
    <s v="Naypyitaw"/>
    <s v="Member"/>
    <x v="1"/>
    <s v="Electronic accessories"/>
    <n v="12.05"/>
    <n v="5"/>
    <n v="3.0125000000000002"/>
    <n v="63.262500000000003"/>
    <x v="69"/>
    <n v="0.66180555555555554"/>
    <x v="0"/>
    <x v="640"/>
    <n v="4.7619047620000003"/>
    <n v="3.0125000000000002"/>
    <n v="5.5"/>
    <n v="2"/>
  </r>
  <r>
    <s v="706-36-6154"/>
    <x v="0"/>
    <s v="Yangon"/>
    <s v="Member"/>
    <x v="1"/>
    <s v="Home and lifestyle"/>
    <n v="19.36"/>
    <n v="9"/>
    <n v="8.7119999999999997"/>
    <n v="182.952"/>
    <x v="68"/>
    <n v="0.77986111111111112"/>
    <x v="0"/>
    <x v="641"/>
    <n v="4.7619047620000003"/>
    <n v="8.7119999999999997"/>
    <n v="8.6999999999999993"/>
    <n v="1"/>
  </r>
  <r>
    <s v="778-89-7974"/>
    <x v="1"/>
    <s v="Naypyitaw"/>
    <s v="Normal"/>
    <x v="1"/>
    <s v="Health and beauty"/>
    <n v="70.209999999999994"/>
    <n v="6"/>
    <n v="21.062999999999999"/>
    <n v="442.32299999999998"/>
    <x v="73"/>
    <n v="0.62361111111111112"/>
    <x v="1"/>
    <x v="642"/>
    <n v="4.7619047620000003"/>
    <n v="21.062999999999999"/>
    <n v="7.4"/>
    <n v="3"/>
  </r>
  <r>
    <s v="574-31-8277"/>
    <x v="2"/>
    <s v="Mandalay"/>
    <s v="Member"/>
    <x v="1"/>
    <s v="Fashion accessories"/>
    <n v="33.630000000000003"/>
    <n v="1"/>
    <n v="1.6815"/>
    <n v="35.311500000000002"/>
    <x v="80"/>
    <n v="0.82986111111111116"/>
    <x v="1"/>
    <x v="643"/>
    <n v="4.7619047620000003"/>
    <n v="1.6815"/>
    <n v="5.6"/>
    <n v="3"/>
  </r>
  <r>
    <s v="859-71-0933"/>
    <x v="1"/>
    <s v="Naypyitaw"/>
    <s v="Member"/>
    <x v="0"/>
    <s v="Sports and travel"/>
    <n v="15.49"/>
    <n v="2"/>
    <n v="1.5489999999999999"/>
    <n v="32.529000000000003"/>
    <x v="65"/>
    <n v="0.63194444444444442"/>
    <x v="1"/>
    <x v="644"/>
    <n v="4.7619047620000003"/>
    <n v="1.5489999999999999"/>
    <n v="6.3"/>
    <n v="1"/>
  </r>
  <r>
    <s v="740-11-5257"/>
    <x v="1"/>
    <s v="Naypyitaw"/>
    <s v="Normal"/>
    <x v="1"/>
    <s v="Electronic accessories"/>
    <n v="24.74"/>
    <n v="10"/>
    <n v="12.37"/>
    <n v="259.77"/>
    <x v="7"/>
    <n v="0.69722222222222219"/>
    <x v="1"/>
    <x v="645"/>
    <n v="4.7619047620000003"/>
    <n v="12.37"/>
    <n v="7.1"/>
    <n v="2"/>
  </r>
  <r>
    <s v="369-82-2676"/>
    <x v="2"/>
    <s v="Mandalay"/>
    <s v="Normal"/>
    <x v="1"/>
    <s v="Electronic accessories"/>
    <n v="75.66"/>
    <n v="5"/>
    <n v="18.914999999999999"/>
    <n v="397.21499999999997"/>
    <x v="15"/>
    <n v="0.76527777777777772"/>
    <x v="0"/>
    <x v="646"/>
    <n v="4.7619047620000003"/>
    <n v="18.914999999999999"/>
    <n v="7.8"/>
    <n v="1"/>
  </r>
  <r>
    <s v="563-47-4072"/>
    <x v="2"/>
    <s v="Mandalay"/>
    <s v="Normal"/>
    <x v="0"/>
    <s v="Health and beauty"/>
    <n v="55.81"/>
    <n v="6"/>
    <n v="16.742999999999999"/>
    <n v="351.60300000000001"/>
    <x v="49"/>
    <n v="0.49444444444444446"/>
    <x v="1"/>
    <x v="647"/>
    <n v="4.7619047620000003"/>
    <n v="16.742999999999999"/>
    <n v="9.9"/>
    <n v="1"/>
  </r>
  <r>
    <s v="742-04-5161"/>
    <x v="0"/>
    <s v="Yangon"/>
    <s v="Member"/>
    <x v="1"/>
    <s v="Home and lifestyle"/>
    <n v="72.78"/>
    <n v="10"/>
    <n v="36.39"/>
    <n v="764.19"/>
    <x v="36"/>
    <n v="0.72499999999999998"/>
    <x v="1"/>
    <x v="648"/>
    <n v="4.7619047620000003"/>
    <n v="36.39"/>
    <n v="7.3"/>
    <n v="2"/>
  </r>
  <r>
    <s v="149-15-7606"/>
    <x v="2"/>
    <s v="Mandalay"/>
    <s v="Member"/>
    <x v="1"/>
    <s v="Sports and travel"/>
    <n v="37.32"/>
    <n v="9"/>
    <n v="16.794"/>
    <n v="352.67399999999998"/>
    <x v="43"/>
    <n v="0.64652777777777781"/>
    <x v="0"/>
    <x v="649"/>
    <n v="4.7619047620000003"/>
    <n v="16.794"/>
    <n v="5.0999999999999996"/>
    <n v="3"/>
  </r>
  <r>
    <s v="133-77-3154"/>
    <x v="2"/>
    <s v="Mandalay"/>
    <s v="Member"/>
    <x v="1"/>
    <s v="Fashion accessories"/>
    <n v="60.18"/>
    <n v="4"/>
    <n v="12.036"/>
    <n v="252.756"/>
    <x v="69"/>
    <n v="0.75277777777777777"/>
    <x v="2"/>
    <x v="650"/>
    <n v="4.7619047620000003"/>
    <n v="12.036"/>
    <n v="9.4"/>
    <n v="2"/>
  </r>
  <r>
    <s v="169-52-4504"/>
    <x v="0"/>
    <s v="Yangon"/>
    <s v="Normal"/>
    <x v="0"/>
    <s v="Electronic accessories"/>
    <n v="15.69"/>
    <n v="3"/>
    <n v="2.3534999999999999"/>
    <n v="49.423499999999997"/>
    <x v="86"/>
    <n v="0.59236111111111112"/>
    <x v="2"/>
    <x v="651"/>
    <n v="4.7619047620000003"/>
    <n v="2.3534999999999999"/>
    <n v="5.8"/>
    <n v="3"/>
  </r>
  <r>
    <s v="250-81-7186"/>
    <x v="1"/>
    <s v="Naypyitaw"/>
    <s v="Normal"/>
    <x v="0"/>
    <s v="Electronic accessories"/>
    <n v="99.69"/>
    <n v="1"/>
    <n v="4.9844999999999997"/>
    <n v="104.67449999999999"/>
    <x v="33"/>
    <n v="0.43263888888888891"/>
    <x v="2"/>
    <x v="652"/>
    <n v="4.7619047620000003"/>
    <n v="4.9844999999999997"/>
    <n v="8"/>
    <n v="2"/>
  </r>
  <r>
    <s v="562-12-5430"/>
    <x v="0"/>
    <s v="Yangon"/>
    <s v="Member"/>
    <x v="0"/>
    <s v="Fashion accessories"/>
    <n v="88.15"/>
    <n v="3"/>
    <n v="13.2225"/>
    <n v="277.67250000000001"/>
    <x v="68"/>
    <n v="0.42430555555555555"/>
    <x v="0"/>
    <x v="653"/>
    <n v="4.7619047620000003"/>
    <n v="13.2225"/>
    <n v="7.9"/>
    <n v="1"/>
  </r>
  <r>
    <s v="816-72-8853"/>
    <x v="0"/>
    <s v="Yangon"/>
    <s v="Member"/>
    <x v="0"/>
    <s v="Sports and travel"/>
    <n v="27.93"/>
    <n v="5"/>
    <n v="6.9824999999999999"/>
    <n v="146.63249999999999"/>
    <x v="71"/>
    <n v="0.65833333333333333"/>
    <x v="1"/>
    <x v="654"/>
    <n v="4.7619047620000003"/>
    <n v="6.9824999999999999"/>
    <n v="5.9"/>
    <n v="1"/>
  </r>
  <r>
    <s v="491-38-3499"/>
    <x v="0"/>
    <s v="Yangon"/>
    <s v="Member"/>
    <x v="1"/>
    <s v="Fashion accessories"/>
    <n v="55.45"/>
    <n v="1"/>
    <n v="2.7725"/>
    <n v="58.222499999999997"/>
    <x v="84"/>
    <n v="0.74027777777777781"/>
    <x v="2"/>
    <x v="655"/>
    <n v="4.7619047620000003"/>
    <n v="2.7725"/>
    <n v="4.9000000000000004"/>
    <n v="2"/>
  </r>
  <r>
    <s v="322-02-2271"/>
    <x v="2"/>
    <s v="Mandalay"/>
    <s v="Normal"/>
    <x v="0"/>
    <s v="Sports and travel"/>
    <n v="42.97"/>
    <n v="3"/>
    <n v="6.4455"/>
    <n v="135.35550000000001"/>
    <x v="36"/>
    <n v="0.49027777777777776"/>
    <x v="1"/>
    <x v="656"/>
    <n v="4.7619047620000003"/>
    <n v="6.4455"/>
    <n v="9.3000000000000007"/>
    <n v="2"/>
  </r>
  <r>
    <s v="842-29-4695"/>
    <x v="1"/>
    <s v="Naypyitaw"/>
    <s v="Member"/>
    <x v="1"/>
    <s v="Sports and travel"/>
    <n v="17.14"/>
    <n v="7"/>
    <n v="5.9989999999999997"/>
    <n v="125.979"/>
    <x v="65"/>
    <n v="0.50486111111111109"/>
    <x v="2"/>
    <x v="657"/>
    <n v="4.7619047620000003"/>
    <n v="5.9989999999999997"/>
    <n v="7.9"/>
    <n v="1"/>
  </r>
  <r>
    <s v="725-67-2480"/>
    <x v="2"/>
    <s v="Mandalay"/>
    <s v="Member"/>
    <x v="0"/>
    <s v="Fashion accessories"/>
    <n v="58.75"/>
    <n v="6"/>
    <n v="17.625"/>
    <n v="370.125"/>
    <x v="62"/>
    <n v="0.75972222222222219"/>
    <x v="2"/>
    <x v="658"/>
    <n v="4.7619047620000003"/>
    <n v="17.625"/>
    <n v="5.9"/>
    <n v="3"/>
  </r>
  <r>
    <s v="641-51-2661"/>
    <x v="1"/>
    <s v="Naypyitaw"/>
    <s v="Member"/>
    <x v="0"/>
    <s v="Food and beverages"/>
    <n v="87.1"/>
    <n v="10"/>
    <n v="43.55"/>
    <n v="914.55"/>
    <x v="12"/>
    <n v="0.61458333333333337"/>
    <x v="2"/>
    <x v="659"/>
    <n v="4.7619047620000003"/>
    <n v="43.55"/>
    <n v="9.9"/>
    <n v="2"/>
  </r>
  <r>
    <s v="714-02-3114"/>
    <x v="1"/>
    <s v="Naypyitaw"/>
    <s v="Normal"/>
    <x v="0"/>
    <s v="Sports and travel"/>
    <n v="98.8"/>
    <n v="2"/>
    <n v="9.8800000000000008"/>
    <n v="207.48"/>
    <x v="81"/>
    <n v="0.48541666666666666"/>
    <x v="1"/>
    <x v="660"/>
    <n v="4.7619047620000003"/>
    <n v="9.8800000000000008"/>
    <n v="7.7"/>
    <n v="2"/>
  </r>
  <r>
    <s v="518-17-2983"/>
    <x v="0"/>
    <s v="Yangon"/>
    <s v="Normal"/>
    <x v="0"/>
    <s v="Fashion accessories"/>
    <n v="48.63"/>
    <n v="4"/>
    <n v="9.7260000000000009"/>
    <n v="204.24600000000001"/>
    <x v="87"/>
    <n v="0.65555555555555556"/>
    <x v="0"/>
    <x v="661"/>
    <n v="4.7619047620000003"/>
    <n v="9.7260000000000009"/>
    <n v="7.6"/>
    <n v="2"/>
  </r>
  <r>
    <s v="779-42-2410"/>
    <x v="2"/>
    <s v="Mandalay"/>
    <s v="Member"/>
    <x v="1"/>
    <s v="Food and beverages"/>
    <n v="57.74"/>
    <n v="3"/>
    <n v="8.6609999999999996"/>
    <n v="181.881"/>
    <x v="9"/>
    <n v="0.54583333333333328"/>
    <x v="0"/>
    <x v="662"/>
    <n v="4.7619047620000003"/>
    <n v="8.6609999999999996"/>
    <n v="7.7"/>
    <n v="2"/>
  </r>
  <r>
    <s v="190-14-3147"/>
    <x v="2"/>
    <s v="Mandalay"/>
    <s v="Normal"/>
    <x v="0"/>
    <s v="Health and beauty"/>
    <n v="17.97"/>
    <n v="4"/>
    <n v="3.5939999999999999"/>
    <n v="75.474000000000004"/>
    <x v="55"/>
    <n v="0.86319444444444449"/>
    <x v="0"/>
    <x v="663"/>
    <n v="4.7619047620000003"/>
    <n v="3.5939999999999999"/>
    <n v="6.4"/>
    <n v="2"/>
  </r>
  <r>
    <s v="408-66-6712"/>
    <x v="1"/>
    <s v="Naypyitaw"/>
    <s v="Member"/>
    <x v="0"/>
    <s v="Health and beauty"/>
    <n v="47.71"/>
    <n v="6"/>
    <n v="14.313000000000001"/>
    <n v="300.57299999999998"/>
    <x v="69"/>
    <n v="0.59652777777777777"/>
    <x v="0"/>
    <x v="664"/>
    <n v="4.7619047620000003"/>
    <n v="14.313000000000001"/>
    <n v="4.4000000000000004"/>
    <n v="2"/>
  </r>
  <r>
    <s v="679-22-6530"/>
    <x v="2"/>
    <s v="Mandalay"/>
    <s v="Normal"/>
    <x v="0"/>
    <s v="Sports and travel"/>
    <n v="40.619999999999997"/>
    <n v="2"/>
    <n v="4.0620000000000003"/>
    <n v="85.302000000000007"/>
    <x v="29"/>
    <n v="0.41736111111111113"/>
    <x v="2"/>
    <x v="665"/>
    <n v="4.7619047620000003"/>
    <n v="4.0620000000000003"/>
    <n v="4.0999999999999996"/>
    <n v="1"/>
  </r>
  <r>
    <s v="588-47-8641"/>
    <x v="0"/>
    <s v="Yangon"/>
    <s v="Member"/>
    <x v="1"/>
    <s v="Fashion accessories"/>
    <n v="56.04"/>
    <n v="10"/>
    <n v="28.02"/>
    <n v="588.41999999999996"/>
    <x v="78"/>
    <n v="0.8125"/>
    <x v="0"/>
    <x v="666"/>
    <n v="4.7619047620000003"/>
    <n v="28.02"/>
    <n v="4.4000000000000004"/>
    <n v="1"/>
  </r>
  <r>
    <s v="642-61-4706"/>
    <x v="2"/>
    <s v="Mandalay"/>
    <s v="Member"/>
    <x v="1"/>
    <s v="Food and beverages"/>
    <n v="93.4"/>
    <n v="2"/>
    <n v="9.34"/>
    <n v="196.14"/>
    <x v="73"/>
    <n v="0.69027777777777777"/>
    <x v="1"/>
    <x v="667"/>
    <n v="4.7619047620000003"/>
    <n v="9.34"/>
    <n v="5.5"/>
    <n v="3"/>
  </r>
  <r>
    <s v="576-31-4774"/>
    <x v="2"/>
    <s v="Mandalay"/>
    <s v="Normal"/>
    <x v="0"/>
    <s v="Health and beauty"/>
    <n v="73.41"/>
    <n v="3"/>
    <n v="11.0115"/>
    <n v="231.2415"/>
    <x v="22"/>
    <n v="0.54861111111111116"/>
    <x v="0"/>
    <x v="668"/>
    <n v="4.7619047620000003"/>
    <n v="11.0115"/>
    <n v="4"/>
    <n v="3"/>
  </r>
  <r>
    <s v="556-41-6224"/>
    <x v="1"/>
    <s v="Naypyitaw"/>
    <s v="Normal"/>
    <x v="1"/>
    <s v="Health and beauty"/>
    <n v="33.64"/>
    <n v="8"/>
    <n v="13.456"/>
    <n v="282.57600000000002"/>
    <x v="42"/>
    <n v="0.71527777777777779"/>
    <x v="2"/>
    <x v="669"/>
    <n v="4.7619047620000003"/>
    <n v="13.456"/>
    <n v="9.3000000000000007"/>
    <n v="2"/>
  </r>
  <r>
    <s v="811-03-8790"/>
    <x v="0"/>
    <s v="Yangon"/>
    <s v="Normal"/>
    <x v="0"/>
    <s v="Electronic accessories"/>
    <n v="45.48"/>
    <n v="10"/>
    <n v="22.74"/>
    <n v="477.54"/>
    <x v="59"/>
    <n v="0.43194444444444446"/>
    <x v="2"/>
    <x v="670"/>
    <n v="4.7619047620000003"/>
    <n v="22.74"/>
    <n v="4.8"/>
    <n v="3"/>
  </r>
  <r>
    <s v="242-11-3142"/>
    <x v="2"/>
    <s v="Mandalay"/>
    <s v="Member"/>
    <x v="1"/>
    <s v="Fashion accessories"/>
    <n v="83.77"/>
    <n v="2"/>
    <n v="8.3770000000000007"/>
    <n v="175.917"/>
    <x v="7"/>
    <n v="0.83125000000000004"/>
    <x v="1"/>
    <x v="628"/>
    <n v="4.7619047620000003"/>
    <n v="8.3770000000000007"/>
    <n v="4.5999999999999996"/>
    <n v="2"/>
  </r>
  <r>
    <s v="752-23-3760"/>
    <x v="2"/>
    <s v="Mandalay"/>
    <s v="Member"/>
    <x v="0"/>
    <s v="Sports and travel"/>
    <n v="64.08"/>
    <n v="7"/>
    <n v="22.428000000000001"/>
    <n v="470.988"/>
    <x v="88"/>
    <n v="0.81180555555555556"/>
    <x v="2"/>
    <x v="671"/>
    <n v="4.7619047620000003"/>
    <n v="22.428000000000001"/>
    <n v="7.3"/>
    <n v="2"/>
  </r>
  <r>
    <s v="274-05-5470"/>
    <x v="0"/>
    <s v="Yangon"/>
    <s v="Member"/>
    <x v="0"/>
    <s v="Food and beverages"/>
    <n v="73.47"/>
    <n v="4"/>
    <n v="14.694000000000001"/>
    <n v="308.57400000000001"/>
    <x v="55"/>
    <n v="0.77083333333333337"/>
    <x v="1"/>
    <x v="672"/>
    <n v="4.7619047620000003"/>
    <n v="14.694000000000001"/>
    <n v="6"/>
    <n v="2"/>
  </r>
  <r>
    <s v="648-94-3045"/>
    <x v="1"/>
    <s v="Naypyitaw"/>
    <s v="Normal"/>
    <x v="1"/>
    <s v="Health and beauty"/>
    <n v="58.95"/>
    <n v="10"/>
    <n v="29.475000000000001"/>
    <n v="618.97500000000002"/>
    <x v="13"/>
    <n v="0.6020833333333333"/>
    <x v="0"/>
    <x v="673"/>
    <n v="4.7619047620000003"/>
    <n v="29.475000000000001"/>
    <n v="8.1"/>
    <n v="2"/>
  </r>
  <r>
    <s v="130-67-4723"/>
    <x v="0"/>
    <s v="Yangon"/>
    <s v="Member"/>
    <x v="1"/>
    <s v="Food and beverages"/>
    <n v="48.5"/>
    <n v="6"/>
    <n v="14.55"/>
    <n v="305.55"/>
    <x v="83"/>
    <n v="0.58125000000000004"/>
    <x v="0"/>
    <x v="674"/>
    <n v="4.7619047620000003"/>
    <n v="14.55"/>
    <n v="9.4"/>
    <n v="1"/>
  </r>
  <r>
    <s v="528-87-5606"/>
    <x v="2"/>
    <s v="Mandalay"/>
    <s v="Member"/>
    <x v="0"/>
    <s v="Electronic accessories"/>
    <n v="39.479999999999997"/>
    <n v="1"/>
    <n v="1.974"/>
    <n v="41.454000000000001"/>
    <x v="12"/>
    <n v="0.82152777777777775"/>
    <x v="1"/>
    <x v="675"/>
    <n v="4.7619047620000003"/>
    <n v="1.974"/>
    <n v="6.5"/>
    <n v="2"/>
  </r>
  <r>
    <s v="320-85-2052"/>
    <x v="2"/>
    <s v="Mandalay"/>
    <s v="Normal"/>
    <x v="0"/>
    <s v="Sports and travel"/>
    <n v="34.81"/>
    <n v="1"/>
    <n v="1.7404999999999999"/>
    <n v="36.5505"/>
    <x v="78"/>
    <n v="0.42430555555555555"/>
    <x v="2"/>
    <x v="676"/>
    <n v="4.7619047620000003"/>
    <n v="1.7404999999999999"/>
    <n v="7"/>
    <n v="1"/>
  </r>
  <r>
    <s v="370-96-0655"/>
    <x v="1"/>
    <s v="Naypyitaw"/>
    <s v="Normal"/>
    <x v="0"/>
    <s v="Fashion accessories"/>
    <n v="49.32"/>
    <n v="6"/>
    <n v="14.795999999999999"/>
    <n v="310.71600000000001"/>
    <x v="51"/>
    <n v="0.57361111111111107"/>
    <x v="0"/>
    <x v="677"/>
    <n v="4.7619047620000003"/>
    <n v="14.795999999999999"/>
    <n v="7.1"/>
    <n v="1"/>
  </r>
  <r>
    <s v="105-10-6182"/>
    <x v="0"/>
    <s v="Yangon"/>
    <s v="Member"/>
    <x v="1"/>
    <s v="Fashion accessories"/>
    <n v="21.48"/>
    <n v="2"/>
    <n v="2.1480000000000001"/>
    <n v="45.107999999999997"/>
    <x v="33"/>
    <n v="0.51527777777777772"/>
    <x v="0"/>
    <x v="678"/>
    <n v="4.7619047620000003"/>
    <n v="2.1480000000000001"/>
    <n v="6.6"/>
    <n v="2"/>
  </r>
  <r>
    <s v="510-79-0415"/>
    <x v="2"/>
    <s v="Mandalay"/>
    <s v="Member"/>
    <x v="0"/>
    <s v="Sports and travel"/>
    <n v="23.08"/>
    <n v="6"/>
    <n v="6.9240000000000004"/>
    <n v="145.404"/>
    <x v="46"/>
    <n v="0.80555555555555558"/>
    <x v="0"/>
    <x v="679"/>
    <n v="4.7619047620000003"/>
    <n v="6.9240000000000004"/>
    <n v="4.9000000000000004"/>
    <n v="1"/>
  </r>
  <r>
    <s v="241-96-5076"/>
    <x v="2"/>
    <s v="Mandalay"/>
    <s v="Member"/>
    <x v="0"/>
    <s v="Home and lifestyle"/>
    <n v="49.1"/>
    <n v="2"/>
    <n v="4.91"/>
    <n v="103.11"/>
    <x v="66"/>
    <n v="0.54027777777777775"/>
    <x v="2"/>
    <x v="680"/>
    <n v="4.7619047620000003"/>
    <n v="4.91"/>
    <n v="6.4"/>
    <n v="1"/>
  </r>
  <r>
    <s v="767-97-4650"/>
    <x v="2"/>
    <s v="Mandalay"/>
    <s v="Member"/>
    <x v="0"/>
    <s v="Sports and travel"/>
    <n v="64.83"/>
    <n v="2"/>
    <n v="6.4829999999999997"/>
    <n v="136.143"/>
    <x v="66"/>
    <n v="0.49930555555555556"/>
    <x v="2"/>
    <x v="681"/>
    <n v="4.7619047620000003"/>
    <n v="6.4829999999999997"/>
    <n v="8"/>
    <n v="1"/>
  </r>
  <r>
    <s v="648-83-1321"/>
    <x v="0"/>
    <s v="Yangon"/>
    <s v="Member"/>
    <x v="1"/>
    <s v="Home and lifestyle"/>
    <n v="63.56"/>
    <n v="10"/>
    <n v="31.78"/>
    <n v="667.38"/>
    <x v="65"/>
    <n v="0.74930555555555556"/>
    <x v="1"/>
    <x v="682"/>
    <n v="4.7619047620000003"/>
    <n v="31.78"/>
    <n v="4.3"/>
    <n v="1"/>
  </r>
  <r>
    <s v="173-57-2300"/>
    <x v="1"/>
    <s v="Naypyitaw"/>
    <s v="Member"/>
    <x v="1"/>
    <s v="Sports and travel"/>
    <n v="72.88"/>
    <n v="2"/>
    <n v="7.2880000000000003"/>
    <n v="153.048"/>
    <x v="45"/>
    <n v="0.53541666666666665"/>
    <x v="1"/>
    <x v="683"/>
    <n v="4.7619047620000003"/>
    <n v="7.2880000000000003"/>
    <n v="6.1"/>
    <n v="3"/>
  </r>
  <r>
    <s v="305-03-2383"/>
    <x v="0"/>
    <s v="Yangon"/>
    <s v="Normal"/>
    <x v="0"/>
    <s v="Food and beverages"/>
    <n v="67.099999999999994"/>
    <n v="3"/>
    <n v="10.065"/>
    <n v="211.36500000000001"/>
    <x v="42"/>
    <n v="0.44166666666666665"/>
    <x v="1"/>
    <x v="684"/>
    <n v="4.7619047620000003"/>
    <n v="10.065"/>
    <n v="7.5"/>
    <n v="2"/>
  </r>
  <r>
    <s v="394-55-6384"/>
    <x v="1"/>
    <s v="Naypyitaw"/>
    <s v="Member"/>
    <x v="0"/>
    <s v="Sports and travel"/>
    <n v="70.19"/>
    <n v="9"/>
    <n v="31.5855"/>
    <n v="663.29549999999995"/>
    <x v="25"/>
    <n v="0.56805555555555554"/>
    <x v="1"/>
    <x v="685"/>
    <n v="4.7619047620000003"/>
    <n v="31.5855"/>
    <n v="6.7"/>
    <n v="1"/>
  </r>
  <r>
    <s v="266-20-6657"/>
    <x v="1"/>
    <s v="Naypyitaw"/>
    <s v="Member"/>
    <x v="1"/>
    <s v="Food and beverages"/>
    <n v="55.04"/>
    <n v="7"/>
    <n v="19.263999999999999"/>
    <n v="404.54399999999998"/>
    <x v="41"/>
    <n v="0.81874999999999998"/>
    <x v="0"/>
    <x v="686"/>
    <n v="4.7619047620000003"/>
    <n v="19.263999999999999"/>
    <n v="5.2"/>
    <n v="3"/>
  </r>
  <r>
    <s v="689-05-1884"/>
    <x v="0"/>
    <s v="Yangon"/>
    <s v="Member"/>
    <x v="1"/>
    <s v="Health and beauty"/>
    <n v="48.63"/>
    <n v="10"/>
    <n v="24.315000000000001"/>
    <n v="510.61500000000001"/>
    <x v="31"/>
    <n v="0.53055555555555556"/>
    <x v="1"/>
    <x v="687"/>
    <n v="4.7619047620000003"/>
    <n v="24.315000000000001"/>
    <n v="8.8000000000000007"/>
    <n v="3"/>
  </r>
  <r>
    <s v="196-01-2849"/>
    <x v="1"/>
    <s v="Naypyitaw"/>
    <s v="Member"/>
    <x v="0"/>
    <s v="Fashion accessories"/>
    <n v="73.38"/>
    <n v="7"/>
    <n v="25.683"/>
    <n v="539.34299999999996"/>
    <x v="34"/>
    <n v="0.5805555555555556"/>
    <x v="1"/>
    <x v="688"/>
    <n v="4.7619047620000003"/>
    <n v="25.683"/>
    <n v="9.5"/>
    <n v="2"/>
  </r>
  <r>
    <s v="372-62-5264"/>
    <x v="1"/>
    <s v="Naypyitaw"/>
    <s v="Normal"/>
    <x v="0"/>
    <s v="Food and beverages"/>
    <n v="52.6"/>
    <n v="9"/>
    <n v="23.67"/>
    <n v="497.07"/>
    <x v="65"/>
    <n v="0.61250000000000004"/>
    <x v="1"/>
    <x v="689"/>
    <n v="4.7619047620000003"/>
    <n v="23.67"/>
    <n v="7.6"/>
    <n v="1"/>
  </r>
  <r>
    <s v="800-09-8606"/>
    <x v="0"/>
    <s v="Yangon"/>
    <s v="Member"/>
    <x v="0"/>
    <s v="Home and lifestyle"/>
    <n v="87.37"/>
    <n v="5"/>
    <n v="21.842500000000001"/>
    <n v="458.6925"/>
    <x v="71"/>
    <n v="0.82291666666666663"/>
    <x v="1"/>
    <x v="690"/>
    <n v="4.7619047620000003"/>
    <n v="21.842500000000001"/>
    <n v="6.6"/>
    <n v="1"/>
  </r>
  <r>
    <s v="182-52-7000"/>
    <x v="0"/>
    <s v="Yangon"/>
    <s v="Member"/>
    <x v="0"/>
    <s v="Sports and travel"/>
    <n v="27.04"/>
    <n v="4"/>
    <n v="5.4080000000000004"/>
    <n v="113.568"/>
    <x v="17"/>
    <n v="0.85138888888888886"/>
    <x v="0"/>
    <x v="691"/>
    <n v="4.7619047620000003"/>
    <n v="5.4080000000000004"/>
    <n v="6.9"/>
    <n v="1"/>
  </r>
  <r>
    <s v="826-58-8051"/>
    <x v="2"/>
    <s v="Mandalay"/>
    <s v="Normal"/>
    <x v="1"/>
    <s v="Home and lifestyle"/>
    <n v="62.19"/>
    <n v="4"/>
    <n v="12.438000000000001"/>
    <n v="261.19799999999998"/>
    <x v="47"/>
    <n v="0.82361111111111107"/>
    <x v="0"/>
    <x v="692"/>
    <n v="4.7619047620000003"/>
    <n v="12.438000000000001"/>
    <n v="4.3"/>
    <n v="1"/>
  </r>
  <r>
    <s v="868-06-0466"/>
    <x v="0"/>
    <s v="Yangon"/>
    <s v="Member"/>
    <x v="1"/>
    <s v="Electronic accessories"/>
    <n v="69.58"/>
    <n v="9"/>
    <n v="31.311"/>
    <n v="657.53099999999995"/>
    <x v="88"/>
    <n v="0.81805555555555554"/>
    <x v="2"/>
    <x v="693"/>
    <n v="4.7619047620000003"/>
    <n v="31.311"/>
    <n v="7.8"/>
    <n v="2"/>
  </r>
  <r>
    <s v="751-41-9720"/>
    <x v="1"/>
    <s v="Naypyitaw"/>
    <s v="Normal"/>
    <x v="1"/>
    <s v="Home and lifestyle"/>
    <n v="97.5"/>
    <n v="10"/>
    <n v="48.75"/>
    <n v="1023.75"/>
    <x v="52"/>
    <n v="0.6791666666666667"/>
    <x v="0"/>
    <x v="694"/>
    <n v="4.7619047620000003"/>
    <n v="48.75"/>
    <n v="8"/>
    <n v="1"/>
  </r>
  <r>
    <s v="626-43-7888"/>
    <x v="1"/>
    <s v="Naypyitaw"/>
    <s v="Normal"/>
    <x v="0"/>
    <s v="Fashion accessories"/>
    <n v="60.41"/>
    <n v="8"/>
    <n v="24.164000000000001"/>
    <n v="507.44400000000002"/>
    <x v="13"/>
    <n v="0.51597222222222228"/>
    <x v="0"/>
    <x v="695"/>
    <n v="4.7619047620000003"/>
    <n v="24.164000000000001"/>
    <n v="9.6"/>
    <n v="2"/>
  </r>
  <r>
    <s v="176-64-7711"/>
    <x v="2"/>
    <s v="Mandalay"/>
    <s v="Normal"/>
    <x v="1"/>
    <s v="Food and beverages"/>
    <n v="32.32"/>
    <n v="3"/>
    <n v="4.8479999999999999"/>
    <n v="101.80800000000001"/>
    <x v="39"/>
    <n v="0.7993055555555556"/>
    <x v="2"/>
    <x v="696"/>
    <n v="4.7619047620000003"/>
    <n v="4.8479999999999999"/>
    <n v="4.3"/>
    <n v="3"/>
  </r>
  <r>
    <s v="191-29-0321"/>
    <x v="2"/>
    <s v="Mandalay"/>
    <s v="Member"/>
    <x v="0"/>
    <s v="Fashion accessories"/>
    <n v="19.77"/>
    <n v="10"/>
    <n v="9.8849999999999998"/>
    <n v="207.58500000000001"/>
    <x v="33"/>
    <n v="0.7895833333333333"/>
    <x v="2"/>
    <x v="697"/>
    <n v="4.7619047620000003"/>
    <n v="9.8849999999999998"/>
    <n v="5"/>
    <n v="2"/>
  </r>
  <r>
    <s v="729-06-2010"/>
    <x v="2"/>
    <s v="Mandalay"/>
    <s v="Member"/>
    <x v="1"/>
    <s v="Health and beauty"/>
    <n v="80.47"/>
    <n v="9"/>
    <n v="36.211500000000001"/>
    <n v="760.44150000000002"/>
    <x v="47"/>
    <n v="0.47083333333333333"/>
    <x v="1"/>
    <x v="698"/>
    <n v="4.7619047620000003"/>
    <n v="36.211500000000001"/>
    <n v="9.1999999999999993"/>
    <n v="1"/>
  </r>
  <r>
    <s v="640-48-5028"/>
    <x v="2"/>
    <s v="Mandalay"/>
    <s v="Member"/>
    <x v="0"/>
    <s v="Home and lifestyle"/>
    <n v="88.39"/>
    <n v="9"/>
    <n v="39.775500000000001"/>
    <n v="835.28549999999996"/>
    <x v="22"/>
    <n v="0.52777777777777779"/>
    <x v="1"/>
    <x v="699"/>
    <n v="4.7619047620000003"/>
    <n v="39.775500000000001"/>
    <n v="6.3"/>
    <n v="3"/>
  </r>
  <r>
    <s v="186-79-9562"/>
    <x v="2"/>
    <s v="Mandalay"/>
    <s v="Normal"/>
    <x v="1"/>
    <s v="Health and beauty"/>
    <n v="71.77"/>
    <n v="7"/>
    <n v="25.119499999999999"/>
    <n v="527.5095"/>
    <x v="14"/>
    <n v="0.58750000000000002"/>
    <x v="1"/>
    <x v="700"/>
    <n v="4.7619047620000003"/>
    <n v="25.119499999999999"/>
    <n v="8.9"/>
    <n v="3"/>
  </r>
  <r>
    <s v="834-45-5519"/>
    <x v="2"/>
    <s v="Mandalay"/>
    <s v="Normal"/>
    <x v="0"/>
    <s v="Electronic accessories"/>
    <n v="43"/>
    <n v="4"/>
    <n v="8.6"/>
    <n v="180.6"/>
    <x v="82"/>
    <n v="0.8666666666666667"/>
    <x v="0"/>
    <x v="701"/>
    <n v="4.7619047620000003"/>
    <n v="8.6"/>
    <n v="7.6"/>
    <n v="1"/>
  </r>
  <r>
    <s v="162-65-8559"/>
    <x v="1"/>
    <s v="Naypyitaw"/>
    <s v="Member"/>
    <x v="1"/>
    <s v="Food and beverages"/>
    <n v="68.98"/>
    <n v="1"/>
    <n v="3.4489999999999998"/>
    <n v="72.429000000000002"/>
    <x v="18"/>
    <n v="0.84236111111111112"/>
    <x v="1"/>
    <x v="702"/>
    <n v="4.7619047620000003"/>
    <n v="3.4489999999999998"/>
    <n v="4.8"/>
    <n v="1"/>
  </r>
  <r>
    <s v="760-27-5490"/>
    <x v="1"/>
    <s v="Naypyitaw"/>
    <s v="Normal"/>
    <x v="1"/>
    <s v="Fashion accessories"/>
    <n v="15.62"/>
    <n v="8"/>
    <n v="6.2480000000000002"/>
    <n v="131.208"/>
    <x v="40"/>
    <n v="0.85902777777777772"/>
    <x v="0"/>
    <x v="703"/>
    <n v="4.7619047620000003"/>
    <n v="6.2480000000000002"/>
    <n v="9.1"/>
    <n v="1"/>
  </r>
  <r>
    <s v="445-30-9252"/>
    <x v="0"/>
    <s v="Yangon"/>
    <s v="Normal"/>
    <x v="1"/>
    <s v="Sports and travel"/>
    <n v="25.7"/>
    <n v="3"/>
    <n v="3.855"/>
    <n v="80.954999999999998"/>
    <x v="29"/>
    <n v="0.74930555555555556"/>
    <x v="0"/>
    <x v="704"/>
    <n v="4.7619047620000003"/>
    <n v="3.855"/>
    <n v="6.1"/>
    <n v="1"/>
  </r>
  <r>
    <s v="786-94-2700"/>
    <x v="0"/>
    <s v="Yangon"/>
    <s v="Member"/>
    <x v="1"/>
    <s v="Food and beverages"/>
    <n v="80.62"/>
    <n v="6"/>
    <n v="24.186"/>
    <n v="507.90600000000001"/>
    <x v="38"/>
    <n v="0.84583333333333333"/>
    <x v="1"/>
    <x v="705"/>
    <n v="4.7619047620000003"/>
    <n v="24.186"/>
    <n v="9.1"/>
    <n v="2"/>
  </r>
  <r>
    <s v="728-88-7867"/>
    <x v="1"/>
    <s v="Naypyitaw"/>
    <s v="Member"/>
    <x v="0"/>
    <s v="Home and lifestyle"/>
    <n v="75.53"/>
    <n v="4"/>
    <n v="15.106"/>
    <n v="317.226"/>
    <x v="35"/>
    <n v="0.66111111111111109"/>
    <x v="0"/>
    <x v="706"/>
    <n v="4.7619047620000003"/>
    <n v="15.106"/>
    <n v="8.3000000000000007"/>
    <n v="3"/>
  </r>
  <r>
    <s v="183-21-3799"/>
    <x v="1"/>
    <s v="Naypyitaw"/>
    <s v="Normal"/>
    <x v="0"/>
    <s v="Electronic accessories"/>
    <n v="77.63"/>
    <n v="9"/>
    <n v="34.933500000000002"/>
    <n v="733.60350000000005"/>
    <x v="88"/>
    <n v="0.63472222222222219"/>
    <x v="0"/>
    <x v="707"/>
    <n v="4.7619047620000003"/>
    <n v="34.933500000000002"/>
    <n v="7.2"/>
    <n v="2"/>
  </r>
  <r>
    <s v="268-20-3585"/>
    <x v="1"/>
    <s v="Naypyitaw"/>
    <s v="Normal"/>
    <x v="0"/>
    <s v="Health and beauty"/>
    <n v="13.85"/>
    <n v="9"/>
    <n v="6.2324999999999999"/>
    <n v="130.88249999999999"/>
    <x v="87"/>
    <n v="0.53472222222222221"/>
    <x v="0"/>
    <x v="708"/>
    <n v="4.7619047620000003"/>
    <n v="6.2324999999999999"/>
    <n v="6"/>
    <n v="2"/>
  </r>
  <r>
    <s v="735-32-9839"/>
    <x v="1"/>
    <s v="Naypyitaw"/>
    <s v="Member"/>
    <x v="1"/>
    <s v="Fashion accessories"/>
    <n v="98.7"/>
    <n v="8"/>
    <n v="39.479999999999997"/>
    <n v="829.08"/>
    <x v="82"/>
    <n v="0.44166666666666665"/>
    <x v="0"/>
    <x v="43"/>
    <n v="4.7619047620000003"/>
    <n v="39.479999999999997"/>
    <n v="8.5"/>
    <n v="1"/>
  </r>
  <r>
    <s v="258-92-7466"/>
    <x v="0"/>
    <s v="Yangon"/>
    <s v="Normal"/>
    <x v="0"/>
    <s v="Health and beauty"/>
    <n v="35.68"/>
    <n v="5"/>
    <n v="8.92"/>
    <n v="187.32"/>
    <x v="10"/>
    <n v="0.7729166666666667"/>
    <x v="2"/>
    <x v="709"/>
    <n v="4.7619047620000003"/>
    <n v="8.92"/>
    <n v="6.6"/>
    <n v="2"/>
  </r>
  <r>
    <s v="857-16-3520"/>
    <x v="0"/>
    <s v="Yangon"/>
    <s v="Member"/>
    <x v="0"/>
    <s v="Fashion accessories"/>
    <n v="71.459999999999994"/>
    <n v="7"/>
    <n v="25.010999999999999"/>
    <n v="525.23099999999999"/>
    <x v="61"/>
    <n v="0.67083333333333328"/>
    <x v="0"/>
    <x v="710"/>
    <n v="4.7619047620000003"/>
    <n v="25.010999999999999"/>
    <n v="4.5"/>
    <n v="3"/>
  </r>
  <r>
    <s v="482-17-1179"/>
    <x v="0"/>
    <s v="Yangon"/>
    <s v="Member"/>
    <x v="1"/>
    <s v="Electronic accessories"/>
    <n v="11.94"/>
    <n v="3"/>
    <n v="1.7909999999999999"/>
    <n v="37.610999999999997"/>
    <x v="64"/>
    <n v="0.53263888888888888"/>
    <x v="2"/>
    <x v="711"/>
    <n v="4.7619047620000003"/>
    <n v="1.7909999999999999"/>
    <n v="8.1"/>
    <n v="1"/>
  </r>
  <r>
    <s v="788-21-5741"/>
    <x v="0"/>
    <s v="Yangon"/>
    <s v="Normal"/>
    <x v="1"/>
    <s v="Fashion accessories"/>
    <n v="45.38"/>
    <n v="3"/>
    <n v="6.8070000000000004"/>
    <n v="142.947"/>
    <x v="21"/>
    <n v="0.56527777777777777"/>
    <x v="2"/>
    <x v="712"/>
    <n v="4.7619047620000003"/>
    <n v="6.8070000000000004"/>
    <n v="7.2"/>
    <n v="2"/>
  </r>
  <r>
    <s v="821-14-9046"/>
    <x v="2"/>
    <s v="Mandalay"/>
    <s v="Member"/>
    <x v="0"/>
    <s v="Fashion accessories"/>
    <n v="17.48"/>
    <n v="6"/>
    <n v="5.2439999999999998"/>
    <n v="110.124"/>
    <x v="68"/>
    <n v="0.62777777777777777"/>
    <x v="2"/>
    <x v="713"/>
    <n v="4.7619047620000003"/>
    <n v="5.2439999999999998"/>
    <n v="6.1"/>
    <n v="1"/>
  </r>
  <r>
    <s v="418-05-0656"/>
    <x v="2"/>
    <s v="Mandalay"/>
    <s v="Normal"/>
    <x v="0"/>
    <s v="Fashion accessories"/>
    <n v="25.56"/>
    <n v="7"/>
    <n v="8.9459999999999997"/>
    <n v="187.86600000000001"/>
    <x v="30"/>
    <n v="0.86250000000000004"/>
    <x v="1"/>
    <x v="714"/>
    <n v="4.7619047620000003"/>
    <n v="8.9459999999999997"/>
    <n v="7.1"/>
    <n v="2"/>
  </r>
  <r>
    <s v="678-79-0726"/>
    <x v="1"/>
    <s v="Naypyitaw"/>
    <s v="Member"/>
    <x v="0"/>
    <s v="Sports and travel"/>
    <n v="90.63"/>
    <n v="9"/>
    <n v="40.783499999999997"/>
    <n v="856.45349999999996"/>
    <x v="68"/>
    <n v="0.64444444444444449"/>
    <x v="1"/>
    <x v="715"/>
    <n v="4.7619047620000003"/>
    <n v="40.783499999999997"/>
    <n v="5.0999999999999996"/>
    <n v="1"/>
  </r>
  <r>
    <s v="776-68-1096"/>
    <x v="2"/>
    <s v="Mandalay"/>
    <s v="Normal"/>
    <x v="1"/>
    <s v="Home and lifestyle"/>
    <n v="44.12"/>
    <n v="3"/>
    <n v="6.6180000000000003"/>
    <n v="138.97800000000001"/>
    <x v="79"/>
    <n v="0.57291666666666663"/>
    <x v="2"/>
    <x v="716"/>
    <n v="4.7619047620000003"/>
    <n v="6.6180000000000003"/>
    <n v="7.9"/>
    <n v="3"/>
  </r>
  <r>
    <s v="592-46-1692"/>
    <x v="1"/>
    <s v="Naypyitaw"/>
    <s v="Member"/>
    <x v="0"/>
    <s v="Food and beverages"/>
    <n v="36.770000000000003"/>
    <n v="7"/>
    <n v="12.8695"/>
    <n v="270.2595"/>
    <x v="83"/>
    <n v="0.84027777777777779"/>
    <x v="1"/>
    <x v="717"/>
    <n v="4.7619047620000003"/>
    <n v="12.8695"/>
    <n v="7.4"/>
    <n v="1"/>
  </r>
  <r>
    <s v="434-35-9162"/>
    <x v="2"/>
    <s v="Mandalay"/>
    <s v="Member"/>
    <x v="1"/>
    <s v="Food and beverages"/>
    <n v="23.34"/>
    <n v="4"/>
    <n v="4.6680000000000001"/>
    <n v="98.028000000000006"/>
    <x v="87"/>
    <n v="0.78680555555555554"/>
    <x v="0"/>
    <x v="718"/>
    <n v="4.7619047620000003"/>
    <n v="4.6680000000000001"/>
    <n v="7.4"/>
    <n v="2"/>
  </r>
  <r>
    <s v="149-14-0304"/>
    <x v="1"/>
    <s v="Naypyitaw"/>
    <s v="Member"/>
    <x v="0"/>
    <s v="Health and beauty"/>
    <n v="28.5"/>
    <n v="8"/>
    <n v="11.4"/>
    <n v="239.4"/>
    <x v="10"/>
    <n v="0.6"/>
    <x v="1"/>
    <x v="719"/>
    <n v="4.7619047620000003"/>
    <n v="11.4"/>
    <n v="6.6"/>
    <n v="2"/>
  </r>
  <r>
    <s v="442-44-6497"/>
    <x v="1"/>
    <s v="Naypyitaw"/>
    <s v="Member"/>
    <x v="1"/>
    <s v="Home and lifestyle"/>
    <n v="55.57"/>
    <n v="3"/>
    <n v="8.3354999999999997"/>
    <n v="175.0455"/>
    <x v="66"/>
    <n v="0.48749999999999999"/>
    <x v="2"/>
    <x v="720"/>
    <n v="4.7619047620000003"/>
    <n v="8.3354999999999997"/>
    <n v="5.9"/>
    <n v="1"/>
  </r>
  <r>
    <s v="174-64-0215"/>
    <x v="2"/>
    <s v="Mandalay"/>
    <s v="Normal"/>
    <x v="1"/>
    <s v="Sports and travel"/>
    <n v="69.739999999999995"/>
    <n v="10"/>
    <n v="34.869999999999997"/>
    <n v="732.27"/>
    <x v="19"/>
    <n v="0.74236111111111114"/>
    <x v="2"/>
    <x v="721"/>
    <n v="4.7619047620000003"/>
    <n v="34.869999999999997"/>
    <n v="8.9"/>
    <n v="3"/>
  </r>
  <r>
    <s v="210-74-9613"/>
    <x v="1"/>
    <s v="Naypyitaw"/>
    <s v="Normal"/>
    <x v="1"/>
    <s v="Fashion accessories"/>
    <n v="97.26"/>
    <n v="4"/>
    <n v="19.452000000000002"/>
    <n v="408.49200000000002"/>
    <x v="32"/>
    <n v="0.6479166666666667"/>
    <x v="0"/>
    <x v="722"/>
    <n v="4.7619047620000003"/>
    <n v="19.452000000000002"/>
    <n v="6.8"/>
    <n v="3"/>
  </r>
  <r>
    <s v="299-29-0180"/>
    <x v="2"/>
    <s v="Mandalay"/>
    <s v="Member"/>
    <x v="0"/>
    <s v="Home and lifestyle"/>
    <n v="52.18"/>
    <n v="7"/>
    <n v="18.263000000000002"/>
    <n v="383.52300000000002"/>
    <x v="11"/>
    <n v="0.45416666666666666"/>
    <x v="1"/>
    <x v="723"/>
    <n v="4.7619047620000003"/>
    <n v="18.263000000000002"/>
    <n v="9.3000000000000007"/>
    <n v="3"/>
  </r>
  <r>
    <s v="247-11-2470"/>
    <x v="0"/>
    <s v="Yangon"/>
    <s v="Member"/>
    <x v="0"/>
    <s v="Fashion accessories"/>
    <n v="22.32"/>
    <n v="4"/>
    <n v="4.4640000000000004"/>
    <n v="93.744"/>
    <x v="59"/>
    <n v="0.68263888888888891"/>
    <x v="2"/>
    <x v="724"/>
    <n v="4.7619047620000003"/>
    <n v="4.4640000000000004"/>
    <n v="4.4000000000000004"/>
    <n v="3"/>
  </r>
  <r>
    <s v="635-28-5728"/>
    <x v="0"/>
    <s v="Yangon"/>
    <s v="Normal"/>
    <x v="1"/>
    <s v="Health and beauty"/>
    <n v="56"/>
    <n v="3"/>
    <n v="8.4"/>
    <n v="176.4"/>
    <x v="38"/>
    <n v="0.81458333333333333"/>
    <x v="0"/>
    <x v="725"/>
    <n v="4.7619047620000003"/>
    <n v="8.4"/>
    <n v="4.8"/>
    <n v="2"/>
  </r>
  <r>
    <s v="756-49-0168"/>
    <x v="0"/>
    <s v="Yangon"/>
    <s v="Member"/>
    <x v="1"/>
    <s v="Fashion accessories"/>
    <n v="19.7"/>
    <n v="1"/>
    <n v="0.98499999999999999"/>
    <n v="20.684999999999999"/>
    <x v="4"/>
    <n v="0.48541666666666666"/>
    <x v="0"/>
    <x v="726"/>
    <n v="4.7619047620000003"/>
    <n v="0.98499999999999999"/>
    <n v="9.5"/>
    <n v="2"/>
  </r>
  <r>
    <s v="438-23-1242"/>
    <x v="2"/>
    <s v="Mandalay"/>
    <s v="Normal"/>
    <x v="1"/>
    <s v="Electronic accessories"/>
    <n v="75.88"/>
    <n v="7"/>
    <n v="26.558"/>
    <n v="557.71799999999996"/>
    <x v="46"/>
    <n v="0.44305555555555554"/>
    <x v="0"/>
    <x v="727"/>
    <n v="4.7619047620000003"/>
    <n v="26.558"/>
    <n v="8.9"/>
    <n v="1"/>
  </r>
  <r>
    <s v="238-45-6950"/>
    <x v="2"/>
    <s v="Mandalay"/>
    <s v="Member"/>
    <x v="1"/>
    <s v="Food and beverages"/>
    <n v="53.72"/>
    <n v="1"/>
    <n v="2.6859999999999999"/>
    <n v="56.405999999999999"/>
    <x v="59"/>
    <n v="0.8354166666666667"/>
    <x v="0"/>
    <x v="728"/>
    <n v="4.7619047620000003"/>
    <n v="2.6859999999999999"/>
    <n v="6.4"/>
    <n v="3"/>
  </r>
  <r>
    <s v="607-65-2441"/>
    <x v="1"/>
    <s v="Naypyitaw"/>
    <s v="Member"/>
    <x v="1"/>
    <s v="Health and beauty"/>
    <n v="81.95"/>
    <n v="10"/>
    <n v="40.975000000000001"/>
    <n v="860.47500000000002"/>
    <x v="24"/>
    <n v="0.52708333333333335"/>
    <x v="2"/>
    <x v="729"/>
    <n v="4.7619047620000003"/>
    <n v="40.975000000000001"/>
    <n v="6"/>
    <n v="3"/>
  </r>
  <r>
    <s v="386-27-7606"/>
    <x v="1"/>
    <s v="Naypyitaw"/>
    <s v="Member"/>
    <x v="0"/>
    <s v="Home and lifestyle"/>
    <n v="81.2"/>
    <n v="7"/>
    <n v="28.42"/>
    <n v="596.82000000000005"/>
    <x v="28"/>
    <n v="0.66597222222222219"/>
    <x v="2"/>
    <x v="730"/>
    <n v="4.7619047620000003"/>
    <n v="28.42"/>
    <n v="8.1"/>
    <n v="3"/>
  </r>
  <r>
    <s v="137-63-5492"/>
    <x v="1"/>
    <s v="Naypyitaw"/>
    <s v="Normal"/>
    <x v="1"/>
    <s v="Electronic accessories"/>
    <n v="58.76"/>
    <n v="10"/>
    <n v="29.38"/>
    <n v="616.98"/>
    <x v="71"/>
    <n v="0.60138888888888886"/>
    <x v="0"/>
    <x v="731"/>
    <n v="4.7619047620000003"/>
    <n v="29.38"/>
    <n v="9"/>
    <n v="1"/>
  </r>
  <r>
    <s v="197-77-7132"/>
    <x v="2"/>
    <s v="Mandalay"/>
    <s v="Member"/>
    <x v="1"/>
    <s v="Electronic accessories"/>
    <n v="91.56"/>
    <n v="8"/>
    <n v="36.624000000000002"/>
    <n v="769.10400000000004"/>
    <x v="52"/>
    <n v="0.76527777777777772"/>
    <x v="0"/>
    <x v="732"/>
    <n v="4.7619047620000003"/>
    <n v="36.624000000000002"/>
    <n v="6"/>
    <n v="1"/>
  </r>
  <r>
    <s v="805-86-0265"/>
    <x v="0"/>
    <s v="Yangon"/>
    <s v="Normal"/>
    <x v="1"/>
    <s v="Home and lifestyle"/>
    <n v="93.96"/>
    <n v="9"/>
    <n v="42.281999999999996"/>
    <n v="887.92200000000003"/>
    <x v="80"/>
    <n v="0.48055555555555557"/>
    <x v="1"/>
    <x v="733"/>
    <n v="4.7619047620000003"/>
    <n v="42.281999999999996"/>
    <n v="9.8000000000000007"/>
    <n v="3"/>
  </r>
  <r>
    <s v="733-29-1227"/>
    <x v="1"/>
    <s v="Naypyitaw"/>
    <s v="Normal"/>
    <x v="1"/>
    <s v="Home and lifestyle"/>
    <n v="55.61"/>
    <n v="7"/>
    <n v="19.4635"/>
    <n v="408.73349999999999"/>
    <x v="28"/>
    <n v="0.52847222222222223"/>
    <x v="1"/>
    <x v="734"/>
    <n v="4.7619047620000003"/>
    <n v="19.4635"/>
    <n v="8.5"/>
    <n v="3"/>
  </r>
  <r>
    <s v="451-73-2711"/>
    <x v="1"/>
    <s v="Naypyitaw"/>
    <s v="Normal"/>
    <x v="1"/>
    <s v="Food and beverages"/>
    <n v="84.83"/>
    <n v="1"/>
    <n v="4.2415000000000003"/>
    <n v="89.0715"/>
    <x v="78"/>
    <n v="0.63888888888888884"/>
    <x v="0"/>
    <x v="735"/>
    <n v="4.7619047620000003"/>
    <n v="4.2415000000000003"/>
    <n v="8.8000000000000007"/>
    <n v="1"/>
  </r>
  <r>
    <s v="373-14-0504"/>
    <x v="0"/>
    <s v="Yangon"/>
    <s v="Member"/>
    <x v="0"/>
    <s v="Sports and travel"/>
    <n v="71.63"/>
    <n v="2"/>
    <n v="7.1630000000000003"/>
    <n v="150.423"/>
    <x v="12"/>
    <n v="0.60624999999999996"/>
    <x v="0"/>
    <x v="736"/>
    <n v="4.7619047620000003"/>
    <n v="7.1630000000000003"/>
    <n v="8.8000000000000007"/>
    <n v="2"/>
  </r>
  <r>
    <s v="546-80-2899"/>
    <x v="0"/>
    <s v="Yangon"/>
    <s v="Member"/>
    <x v="1"/>
    <s v="Home and lifestyle"/>
    <n v="37.69"/>
    <n v="2"/>
    <n v="3.7690000000000001"/>
    <n v="79.149000000000001"/>
    <x v="9"/>
    <n v="0.64513888888888893"/>
    <x v="0"/>
    <x v="737"/>
    <n v="4.7619047620000003"/>
    <n v="3.7690000000000001"/>
    <n v="9.5"/>
    <n v="2"/>
  </r>
  <r>
    <s v="345-68-9016"/>
    <x v="1"/>
    <s v="Naypyitaw"/>
    <s v="Member"/>
    <x v="0"/>
    <s v="Sports and travel"/>
    <n v="31.67"/>
    <n v="8"/>
    <n v="12.667999999999999"/>
    <n v="266.02800000000002"/>
    <x v="56"/>
    <n v="0.67986111111111114"/>
    <x v="2"/>
    <x v="738"/>
    <n v="4.7619047620000003"/>
    <n v="12.667999999999999"/>
    <n v="5.6"/>
    <n v="1"/>
  </r>
  <r>
    <s v="390-17-5806"/>
    <x v="1"/>
    <s v="Naypyitaw"/>
    <s v="Member"/>
    <x v="0"/>
    <s v="Food and beverages"/>
    <n v="38.42"/>
    <n v="1"/>
    <n v="1.921"/>
    <n v="40.341000000000001"/>
    <x v="30"/>
    <n v="0.68958333333333333"/>
    <x v="1"/>
    <x v="739"/>
    <n v="4.7619047620000003"/>
    <n v="1.921"/>
    <n v="8.6"/>
    <n v="2"/>
  </r>
  <r>
    <s v="457-13-1708"/>
    <x v="2"/>
    <s v="Mandalay"/>
    <s v="Member"/>
    <x v="1"/>
    <s v="Fashion accessories"/>
    <n v="65.23"/>
    <n v="10"/>
    <n v="32.615000000000002"/>
    <n v="684.91499999999996"/>
    <x v="66"/>
    <n v="0.79652777777777772"/>
    <x v="2"/>
    <x v="740"/>
    <n v="4.7619047620000003"/>
    <n v="32.615000000000002"/>
    <n v="5.2"/>
    <n v="1"/>
  </r>
  <r>
    <s v="664-14-2882"/>
    <x v="1"/>
    <s v="Naypyitaw"/>
    <s v="Member"/>
    <x v="0"/>
    <s v="Home and lifestyle"/>
    <n v="10.53"/>
    <n v="5"/>
    <n v="2.6324999999999998"/>
    <n v="55.282499999999999"/>
    <x v="74"/>
    <n v="0.61319444444444449"/>
    <x v="2"/>
    <x v="741"/>
    <n v="4.7619047620000003"/>
    <n v="2.6324999999999998"/>
    <n v="5.8"/>
    <n v="1"/>
  </r>
  <r>
    <s v="487-79-6868"/>
    <x v="2"/>
    <s v="Mandalay"/>
    <s v="Member"/>
    <x v="0"/>
    <s v="Home and lifestyle"/>
    <n v="12.29"/>
    <n v="9"/>
    <n v="5.5305"/>
    <n v="116.1405"/>
    <x v="58"/>
    <n v="0.81111111111111112"/>
    <x v="2"/>
    <x v="742"/>
    <n v="4.7619047620000003"/>
    <n v="5.5305"/>
    <n v="8"/>
    <n v="3"/>
  </r>
  <r>
    <s v="314-23-4520"/>
    <x v="1"/>
    <s v="Naypyitaw"/>
    <s v="Member"/>
    <x v="1"/>
    <s v="Health and beauty"/>
    <n v="81.23"/>
    <n v="7"/>
    <n v="28.430499999999999"/>
    <n v="597.04049999999995"/>
    <x v="15"/>
    <n v="0.86388888888888893"/>
    <x v="1"/>
    <x v="743"/>
    <n v="4.7619047620000003"/>
    <n v="28.430499999999999"/>
    <n v="9"/>
    <n v="1"/>
  </r>
  <r>
    <s v="210-30-7976"/>
    <x v="2"/>
    <s v="Mandalay"/>
    <s v="Member"/>
    <x v="0"/>
    <s v="Fashion accessories"/>
    <n v="22.32"/>
    <n v="4"/>
    <n v="4.4640000000000004"/>
    <n v="93.744"/>
    <x v="86"/>
    <n v="0.46944444444444444"/>
    <x v="0"/>
    <x v="724"/>
    <n v="4.7619047620000003"/>
    <n v="4.4640000000000004"/>
    <n v="4.0999999999999996"/>
    <n v="3"/>
  </r>
  <r>
    <s v="585-86-8361"/>
    <x v="0"/>
    <s v="Yangon"/>
    <s v="Normal"/>
    <x v="0"/>
    <s v="Food and beverages"/>
    <n v="27.28"/>
    <n v="5"/>
    <n v="6.82"/>
    <n v="143.22"/>
    <x v="36"/>
    <n v="0.43819444444444444"/>
    <x v="2"/>
    <x v="744"/>
    <n v="4.7619047620000003"/>
    <n v="6.82"/>
    <n v="8.6"/>
    <n v="2"/>
  </r>
  <r>
    <s v="807-14-7833"/>
    <x v="0"/>
    <s v="Yangon"/>
    <s v="Member"/>
    <x v="0"/>
    <s v="Electronic accessories"/>
    <n v="17.420000000000002"/>
    <n v="10"/>
    <n v="8.7100000000000009"/>
    <n v="182.91"/>
    <x v="70"/>
    <n v="0.52083333333333337"/>
    <x v="0"/>
    <x v="745"/>
    <n v="4.7619047620000003"/>
    <n v="8.7100000000000009"/>
    <n v="7"/>
    <n v="2"/>
  </r>
  <r>
    <s v="775-72-1988"/>
    <x v="2"/>
    <s v="Mandalay"/>
    <s v="Normal"/>
    <x v="1"/>
    <s v="Home and lifestyle"/>
    <n v="73.28"/>
    <n v="5"/>
    <n v="18.32"/>
    <n v="384.72"/>
    <x v="46"/>
    <n v="0.62847222222222221"/>
    <x v="0"/>
    <x v="746"/>
    <n v="4.7619047620000003"/>
    <n v="18.32"/>
    <n v="8.4"/>
    <n v="1"/>
  </r>
  <r>
    <s v="288-38-3758"/>
    <x v="1"/>
    <s v="Naypyitaw"/>
    <s v="Member"/>
    <x v="0"/>
    <s v="Fashion accessories"/>
    <n v="84.87"/>
    <n v="3"/>
    <n v="12.730499999999999"/>
    <n v="267.34050000000002"/>
    <x v="25"/>
    <n v="0.77083333333333337"/>
    <x v="0"/>
    <x v="747"/>
    <n v="4.7619047620000003"/>
    <n v="12.730499999999999"/>
    <n v="7.4"/>
    <n v="1"/>
  </r>
  <r>
    <s v="652-43-6591"/>
    <x v="0"/>
    <s v="Yangon"/>
    <s v="Normal"/>
    <x v="0"/>
    <s v="Fashion accessories"/>
    <n v="97.29"/>
    <n v="8"/>
    <n v="38.915999999999997"/>
    <n v="817.23599999999999"/>
    <x v="11"/>
    <n v="0.5541666666666667"/>
    <x v="2"/>
    <x v="748"/>
    <n v="4.7619047620000003"/>
    <n v="38.915999999999997"/>
    <n v="6.2"/>
    <n v="3"/>
  </r>
  <r>
    <s v="785-96-0615"/>
    <x v="2"/>
    <s v="Mandalay"/>
    <s v="Member"/>
    <x v="0"/>
    <s v="Electronic accessories"/>
    <n v="35.74"/>
    <n v="8"/>
    <n v="14.295999999999999"/>
    <n v="300.21600000000001"/>
    <x v="21"/>
    <n v="0.64444444444444449"/>
    <x v="0"/>
    <x v="749"/>
    <n v="4.7619047620000003"/>
    <n v="14.295999999999999"/>
    <n v="4.9000000000000004"/>
    <n v="2"/>
  </r>
  <r>
    <s v="406-46-7107"/>
    <x v="0"/>
    <s v="Yangon"/>
    <s v="Normal"/>
    <x v="0"/>
    <s v="Home and lifestyle"/>
    <n v="96.52"/>
    <n v="6"/>
    <n v="28.956"/>
    <n v="608.07600000000002"/>
    <x v="83"/>
    <n v="0.49444444444444446"/>
    <x v="1"/>
    <x v="750"/>
    <n v="4.7619047620000003"/>
    <n v="28.956"/>
    <n v="4.5"/>
    <n v="1"/>
  </r>
  <r>
    <s v="250-17-5703"/>
    <x v="0"/>
    <s v="Yangon"/>
    <s v="Member"/>
    <x v="1"/>
    <s v="Food and beverages"/>
    <n v="18.850000000000001"/>
    <n v="10"/>
    <n v="9.4250000000000007"/>
    <n v="197.92500000000001"/>
    <x v="33"/>
    <n v="0.76666666666666672"/>
    <x v="0"/>
    <x v="751"/>
    <n v="4.7619047620000003"/>
    <n v="9.4250000000000007"/>
    <n v="5.6"/>
    <n v="2"/>
  </r>
  <r>
    <s v="156-95-3964"/>
    <x v="0"/>
    <s v="Yangon"/>
    <s v="Normal"/>
    <x v="0"/>
    <s v="Food and beverages"/>
    <n v="55.39"/>
    <n v="4"/>
    <n v="11.077999999999999"/>
    <n v="232.63800000000001"/>
    <x v="5"/>
    <n v="0.6381944444444444"/>
    <x v="0"/>
    <x v="752"/>
    <n v="4.7619047620000003"/>
    <n v="11.077999999999999"/>
    <n v="8"/>
    <n v="3"/>
  </r>
  <r>
    <s v="842-40-8179"/>
    <x v="2"/>
    <s v="Mandalay"/>
    <s v="Member"/>
    <x v="0"/>
    <s v="Food and beverages"/>
    <n v="77.2"/>
    <n v="10"/>
    <n v="38.6"/>
    <n v="810.6"/>
    <x v="48"/>
    <n v="0.44305555555555554"/>
    <x v="2"/>
    <x v="753"/>
    <n v="4.7619047620000003"/>
    <n v="38.6"/>
    <n v="5.6"/>
    <n v="2"/>
  </r>
  <r>
    <s v="525-09-8450"/>
    <x v="2"/>
    <s v="Mandalay"/>
    <s v="Normal"/>
    <x v="1"/>
    <s v="Electronic accessories"/>
    <n v="72.13"/>
    <n v="10"/>
    <n v="36.064999999999998"/>
    <n v="757.36500000000001"/>
    <x v="82"/>
    <n v="0.6333333333333333"/>
    <x v="2"/>
    <x v="754"/>
    <n v="4.7619047620000003"/>
    <n v="36.064999999999998"/>
    <n v="4.2"/>
    <n v="1"/>
  </r>
  <r>
    <s v="410-67-1709"/>
    <x v="0"/>
    <s v="Yangon"/>
    <s v="Member"/>
    <x v="0"/>
    <s v="Fashion accessories"/>
    <n v="63.88"/>
    <n v="8"/>
    <n v="25.552"/>
    <n v="536.59199999999998"/>
    <x v="40"/>
    <n v="0.7416666666666667"/>
    <x v="0"/>
    <x v="755"/>
    <n v="4.7619047620000003"/>
    <n v="25.552"/>
    <n v="9.9"/>
    <n v="1"/>
  </r>
  <r>
    <s v="587-73-4862"/>
    <x v="0"/>
    <s v="Yangon"/>
    <s v="Member"/>
    <x v="0"/>
    <s v="Health and beauty"/>
    <n v="10.69"/>
    <n v="5"/>
    <n v="2.6724999999999999"/>
    <n v="56.122500000000002"/>
    <x v="58"/>
    <n v="0.46319444444444446"/>
    <x v="0"/>
    <x v="756"/>
    <n v="4.7619047620000003"/>
    <n v="2.6724999999999999"/>
    <n v="7.6"/>
    <n v="3"/>
  </r>
  <r>
    <s v="787-87-2010"/>
    <x v="0"/>
    <s v="Yangon"/>
    <s v="Member"/>
    <x v="1"/>
    <s v="Health and beauty"/>
    <n v="55.5"/>
    <n v="4"/>
    <n v="11.1"/>
    <n v="233.1"/>
    <x v="40"/>
    <n v="0.65833333333333333"/>
    <x v="2"/>
    <x v="757"/>
    <n v="4.7619047620000003"/>
    <n v="11.1"/>
    <n v="6.6"/>
    <n v="1"/>
  </r>
  <r>
    <s v="593-14-4239"/>
    <x v="2"/>
    <s v="Mandalay"/>
    <s v="Normal"/>
    <x v="0"/>
    <s v="Home and lifestyle"/>
    <n v="95.46"/>
    <n v="8"/>
    <n v="38.183999999999997"/>
    <n v="801.86400000000003"/>
    <x v="19"/>
    <n v="0.81944444444444442"/>
    <x v="0"/>
    <x v="758"/>
    <n v="4.7619047620000003"/>
    <n v="38.183999999999997"/>
    <n v="4.7"/>
    <n v="3"/>
  </r>
  <r>
    <s v="801-88-0346"/>
    <x v="1"/>
    <s v="Naypyitaw"/>
    <s v="Normal"/>
    <x v="0"/>
    <s v="Fashion accessories"/>
    <n v="76.06"/>
    <n v="3"/>
    <n v="11.409000000000001"/>
    <n v="239.589"/>
    <x v="0"/>
    <n v="0.85416666666666663"/>
    <x v="2"/>
    <x v="759"/>
    <n v="4.7619047620000003"/>
    <n v="11.409000000000001"/>
    <n v="9.8000000000000007"/>
    <n v="1"/>
  </r>
  <r>
    <s v="388-76-2555"/>
    <x v="2"/>
    <s v="Mandalay"/>
    <s v="Normal"/>
    <x v="1"/>
    <s v="Sports and travel"/>
    <n v="13.69"/>
    <n v="6"/>
    <n v="4.1070000000000002"/>
    <n v="86.247"/>
    <x v="77"/>
    <n v="0.58263888888888893"/>
    <x v="1"/>
    <x v="760"/>
    <n v="4.7619047620000003"/>
    <n v="4.1070000000000002"/>
    <n v="6.3"/>
    <n v="2"/>
  </r>
  <r>
    <s v="711-31-1234"/>
    <x v="2"/>
    <s v="Mandalay"/>
    <s v="Normal"/>
    <x v="0"/>
    <s v="Electronic accessories"/>
    <n v="95.64"/>
    <n v="4"/>
    <n v="19.128"/>
    <n v="401.68799999999999"/>
    <x v="32"/>
    <n v="0.78541666666666665"/>
    <x v="1"/>
    <x v="761"/>
    <n v="4.7619047620000003"/>
    <n v="19.128"/>
    <n v="7.9"/>
    <n v="3"/>
  </r>
  <r>
    <s v="886-54-6089"/>
    <x v="0"/>
    <s v="Yangon"/>
    <s v="Normal"/>
    <x v="0"/>
    <s v="Home and lifestyle"/>
    <n v="11.43"/>
    <n v="6"/>
    <n v="3.4289999999999998"/>
    <n v="72.009"/>
    <x v="15"/>
    <n v="0.72499999999999998"/>
    <x v="1"/>
    <x v="762"/>
    <n v="4.7619047620000003"/>
    <n v="3.4289999999999998"/>
    <n v="7.7"/>
    <n v="1"/>
  </r>
  <r>
    <s v="707-32-7409"/>
    <x v="2"/>
    <s v="Mandalay"/>
    <s v="Member"/>
    <x v="0"/>
    <s v="Sports and travel"/>
    <n v="95.54"/>
    <n v="4"/>
    <n v="19.108000000000001"/>
    <n v="401.26799999999997"/>
    <x v="84"/>
    <n v="0.49861111111111112"/>
    <x v="0"/>
    <x v="763"/>
    <n v="4.7619047620000003"/>
    <n v="19.108000000000001"/>
    <n v="4.5"/>
    <n v="2"/>
  </r>
  <r>
    <s v="759-98-4285"/>
    <x v="1"/>
    <s v="Naypyitaw"/>
    <s v="Member"/>
    <x v="0"/>
    <s v="Health and beauty"/>
    <n v="85.87"/>
    <n v="7"/>
    <n v="30.054500000000001"/>
    <n v="631.14449999999999"/>
    <x v="33"/>
    <n v="0.79236111111111107"/>
    <x v="2"/>
    <x v="764"/>
    <n v="4.7619047620000003"/>
    <n v="30.054500000000001"/>
    <n v="8"/>
    <n v="2"/>
  </r>
  <r>
    <s v="201-63-8275"/>
    <x v="1"/>
    <s v="Naypyitaw"/>
    <s v="Member"/>
    <x v="0"/>
    <s v="Sports and travel"/>
    <n v="67.989999999999995"/>
    <n v="7"/>
    <n v="23.796500000000002"/>
    <n v="499.72649999999999"/>
    <x v="21"/>
    <n v="0.70138888888888884"/>
    <x v="0"/>
    <x v="765"/>
    <n v="4.7619047620000003"/>
    <n v="23.796500000000002"/>
    <n v="5.7"/>
    <n v="2"/>
  </r>
  <r>
    <s v="471-06-8611"/>
    <x v="1"/>
    <s v="Naypyitaw"/>
    <s v="Normal"/>
    <x v="0"/>
    <s v="Food and beverages"/>
    <n v="52.42"/>
    <n v="1"/>
    <n v="2.621"/>
    <n v="55.040999999999997"/>
    <x v="10"/>
    <n v="0.43194444444444446"/>
    <x v="2"/>
    <x v="766"/>
    <n v="4.7619047620000003"/>
    <n v="2.621"/>
    <n v="6.3"/>
    <n v="2"/>
  </r>
  <r>
    <s v="200-16-5952"/>
    <x v="1"/>
    <s v="Naypyitaw"/>
    <s v="Member"/>
    <x v="1"/>
    <s v="Food and beverages"/>
    <n v="65.650000000000006"/>
    <n v="2"/>
    <n v="6.5650000000000004"/>
    <n v="137.86500000000001"/>
    <x v="29"/>
    <n v="0.69861111111111107"/>
    <x v="1"/>
    <x v="767"/>
    <n v="4.7619047620000003"/>
    <n v="6.5650000000000004"/>
    <n v="6"/>
    <n v="1"/>
  </r>
  <r>
    <s v="120-54-2248"/>
    <x v="2"/>
    <s v="Mandalay"/>
    <s v="Normal"/>
    <x v="0"/>
    <s v="Food and beverages"/>
    <n v="28.86"/>
    <n v="5"/>
    <n v="7.2149999999999999"/>
    <n v="151.51499999999999"/>
    <x v="49"/>
    <n v="0.75555555555555554"/>
    <x v="2"/>
    <x v="768"/>
    <n v="4.7619047620000003"/>
    <n v="7.2149999999999999"/>
    <n v="8"/>
    <n v="1"/>
  </r>
  <r>
    <s v="102-77-2261"/>
    <x v="1"/>
    <s v="Naypyitaw"/>
    <s v="Member"/>
    <x v="1"/>
    <s v="Health and beauty"/>
    <n v="65.31"/>
    <n v="7"/>
    <n v="22.858499999999999"/>
    <n v="480.02850000000001"/>
    <x v="19"/>
    <n v="0.75138888888888888"/>
    <x v="2"/>
    <x v="769"/>
    <n v="4.7619047620000003"/>
    <n v="22.858499999999999"/>
    <n v="4.2"/>
    <n v="3"/>
  </r>
  <r>
    <s v="875-31-8302"/>
    <x v="2"/>
    <s v="Mandalay"/>
    <s v="Normal"/>
    <x v="1"/>
    <s v="Sports and travel"/>
    <n v="93.38"/>
    <n v="1"/>
    <n v="4.6689999999999996"/>
    <n v="98.049000000000007"/>
    <x v="75"/>
    <n v="0.54652777777777772"/>
    <x v="1"/>
    <x v="770"/>
    <n v="4.7619047620000003"/>
    <n v="4.6689999999999996"/>
    <n v="9.6"/>
    <n v="1"/>
  </r>
  <r>
    <s v="102-06-2002"/>
    <x v="1"/>
    <s v="Naypyitaw"/>
    <s v="Member"/>
    <x v="1"/>
    <s v="Sports and travel"/>
    <n v="25.25"/>
    <n v="5"/>
    <n v="6.3125"/>
    <n v="132.5625"/>
    <x v="80"/>
    <n v="0.74444444444444446"/>
    <x v="1"/>
    <x v="771"/>
    <n v="4.7619047620000003"/>
    <n v="6.3125"/>
    <n v="6.1"/>
    <n v="3"/>
  </r>
  <r>
    <s v="457-94-0464"/>
    <x v="2"/>
    <s v="Mandalay"/>
    <s v="Member"/>
    <x v="1"/>
    <s v="Electronic accessories"/>
    <n v="87.87"/>
    <n v="9"/>
    <n v="39.541499999999999"/>
    <n v="830.37149999999997"/>
    <x v="82"/>
    <n v="0.85555555555555551"/>
    <x v="0"/>
    <x v="772"/>
    <n v="4.7619047620000003"/>
    <n v="39.541499999999999"/>
    <n v="5.6"/>
    <n v="1"/>
  </r>
  <r>
    <s v="629-42-4133"/>
    <x v="1"/>
    <s v="Naypyitaw"/>
    <s v="Normal"/>
    <x v="1"/>
    <s v="Health and beauty"/>
    <n v="21.8"/>
    <n v="8"/>
    <n v="8.7200000000000006"/>
    <n v="183.12"/>
    <x v="88"/>
    <n v="0.80833333333333335"/>
    <x v="1"/>
    <x v="773"/>
    <n v="4.7619047620000003"/>
    <n v="8.7200000000000006"/>
    <n v="8.3000000000000007"/>
    <n v="2"/>
  </r>
  <r>
    <s v="534-53-3526"/>
    <x v="0"/>
    <s v="Yangon"/>
    <s v="Normal"/>
    <x v="0"/>
    <s v="Sports and travel"/>
    <n v="94.76"/>
    <n v="4"/>
    <n v="18.952000000000002"/>
    <n v="397.99200000000002"/>
    <x v="48"/>
    <n v="0.67083333333333328"/>
    <x v="0"/>
    <x v="774"/>
    <n v="4.7619047620000003"/>
    <n v="18.952000000000002"/>
    <n v="7.8"/>
    <n v="2"/>
  </r>
  <r>
    <s v="307-04-2070"/>
    <x v="0"/>
    <s v="Yangon"/>
    <s v="Member"/>
    <x v="0"/>
    <s v="Fashion accessories"/>
    <n v="30.62"/>
    <n v="1"/>
    <n v="1.5309999999999999"/>
    <n v="32.151000000000003"/>
    <x v="63"/>
    <n v="0.59305555555555556"/>
    <x v="2"/>
    <x v="775"/>
    <n v="4.7619047620000003"/>
    <n v="1.5309999999999999"/>
    <n v="4.0999999999999996"/>
    <n v="2"/>
  </r>
  <r>
    <s v="468-99-7231"/>
    <x v="1"/>
    <s v="Naypyitaw"/>
    <s v="Normal"/>
    <x v="0"/>
    <s v="Home and lifestyle"/>
    <n v="44.01"/>
    <n v="8"/>
    <n v="17.603999999999999"/>
    <n v="369.68400000000003"/>
    <x v="2"/>
    <n v="0.73333333333333328"/>
    <x v="1"/>
    <x v="776"/>
    <n v="4.7619047620000003"/>
    <n v="17.603999999999999"/>
    <n v="8.8000000000000007"/>
    <n v="3"/>
  </r>
  <r>
    <s v="516-77-6464"/>
    <x v="1"/>
    <s v="Naypyitaw"/>
    <s v="Member"/>
    <x v="0"/>
    <s v="Health and beauty"/>
    <n v="10.16"/>
    <n v="5"/>
    <n v="2.54"/>
    <n v="53.34"/>
    <x v="7"/>
    <n v="0.54722222222222228"/>
    <x v="0"/>
    <x v="777"/>
    <n v="4.7619047620000003"/>
    <n v="2.54"/>
    <n v="4.0999999999999996"/>
    <n v="2"/>
  </r>
  <r>
    <s v="404-91-5964"/>
    <x v="0"/>
    <s v="Yangon"/>
    <s v="Normal"/>
    <x v="1"/>
    <s v="Electronic accessories"/>
    <n v="74.58"/>
    <n v="7"/>
    <n v="26.103000000000002"/>
    <n v="548.16300000000001"/>
    <x v="87"/>
    <n v="0.67291666666666672"/>
    <x v="2"/>
    <x v="778"/>
    <n v="4.7619047620000003"/>
    <n v="26.103000000000002"/>
    <n v="9"/>
    <n v="2"/>
  </r>
  <r>
    <s v="886-77-9084"/>
    <x v="1"/>
    <s v="Naypyitaw"/>
    <s v="Normal"/>
    <x v="1"/>
    <s v="Electronic accessories"/>
    <n v="71.89"/>
    <n v="8"/>
    <n v="28.756"/>
    <n v="603.87599999999998"/>
    <x v="88"/>
    <n v="0.48125000000000001"/>
    <x v="0"/>
    <x v="779"/>
    <n v="4.7619047620000003"/>
    <n v="28.756"/>
    <n v="5.5"/>
    <n v="2"/>
  </r>
  <r>
    <s v="790-38-4466"/>
    <x v="1"/>
    <s v="Naypyitaw"/>
    <s v="Normal"/>
    <x v="0"/>
    <s v="Health and beauty"/>
    <n v="10.99"/>
    <n v="5"/>
    <n v="2.7475000000000001"/>
    <n v="57.697499999999998"/>
    <x v="54"/>
    <n v="0.42916666666666664"/>
    <x v="2"/>
    <x v="780"/>
    <n v="4.7619047620000003"/>
    <n v="2.7475000000000001"/>
    <n v="9.3000000000000007"/>
    <n v="1"/>
  </r>
  <r>
    <s v="704-10-4056"/>
    <x v="1"/>
    <s v="Naypyitaw"/>
    <s v="Member"/>
    <x v="1"/>
    <s v="Health and beauty"/>
    <n v="60.47"/>
    <n v="3"/>
    <n v="9.0704999999999991"/>
    <n v="190.48050000000001"/>
    <x v="78"/>
    <n v="0.4548611111111111"/>
    <x v="2"/>
    <x v="781"/>
    <n v="4.7619047620000003"/>
    <n v="9.0704999999999991"/>
    <n v="5.6"/>
    <n v="1"/>
  </r>
  <r>
    <s v="497-37-6538"/>
    <x v="0"/>
    <s v="Yangon"/>
    <s v="Normal"/>
    <x v="1"/>
    <s v="Sports and travel"/>
    <n v="58.91"/>
    <n v="7"/>
    <n v="20.618500000000001"/>
    <n v="432.98849999999999"/>
    <x v="29"/>
    <n v="0.63541666666666663"/>
    <x v="0"/>
    <x v="782"/>
    <n v="4.7619047620000003"/>
    <n v="20.618500000000001"/>
    <n v="9.6999999999999993"/>
    <n v="1"/>
  </r>
  <r>
    <s v="651-96-5970"/>
    <x v="0"/>
    <s v="Yangon"/>
    <s v="Normal"/>
    <x v="1"/>
    <s v="Fashion accessories"/>
    <n v="46.41"/>
    <n v="1"/>
    <n v="2.3205"/>
    <n v="48.730499999999999"/>
    <x v="2"/>
    <n v="0.83750000000000002"/>
    <x v="2"/>
    <x v="783"/>
    <n v="4.7619047620000003"/>
    <n v="2.3205"/>
    <n v="4"/>
    <n v="3"/>
  </r>
  <r>
    <s v="400-80-4065"/>
    <x v="1"/>
    <s v="Naypyitaw"/>
    <s v="Member"/>
    <x v="1"/>
    <s v="Health and beauty"/>
    <n v="68.55"/>
    <n v="4"/>
    <n v="13.71"/>
    <n v="287.91000000000003"/>
    <x v="42"/>
    <n v="0.84791666666666665"/>
    <x v="2"/>
    <x v="784"/>
    <n v="4.7619047620000003"/>
    <n v="13.71"/>
    <n v="9.1999999999999993"/>
    <n v="2"/>
  </r>
  <r>
    <s v="744-16-7898"/>
    <x v="2"/>
    <s v="Mandalay"/>
    <s v="Normal"/>
    <x v="0"/>
    <s v="Home and lifestyle"/>
    <n v="97.37"/>
    <n v="10"/>
    <n v="48.685000000000002"/>
    <n v="1022.385"/>
    <x v="15"/>
    <n v="0.57499999999999996"/>
    <x v="2"/>
    <x v="785"/>
    <n v="4.7619047620000003"/>
    <n v="48.685000000000002"/>
    <n v="4.9000000000000004"/>
    <n v="1"/>
  </r>
  <r>
    <s v="263-12-5321"/>
    <x v="0"/>
    <s v="Yangon"/>
    <s v="Member"/>
    <x v="1"/>
    <s v="Electronic accessories"/>
    <n v="92.6"/>
    <n v="7"/>
    <n v="32.409999999999997"/>
    <n v="680.61"/>
    <x v="33"/>
    <n v="0.53611111111111109"/>
    <x v="2"/>
    <x v="786"/>
    <n v="4.7619047620000003"/>
    <n v="32.409999999999997"/>
    <n v="9.3000000000000007"/>
    <n v="2"/>
  </r>
  <r>
    <s v="702-72-0487"/>
    <x v="0"/>
    <s v="Yangon"/>
    <s v="Normal"/>
    <x v="0"/>
    <s v="Electronic accessories"/>
    <n v="46.61"/>
    <n v="2"/>
    <n v="4.6609999999999996"/>
    <n v="97.881"/>
    <x v="84"/>
    <n v="0.51944444444444449"/>
    <x v="2"/>
    <x v="787"/>
    <n v="4.7619047620000003"/>
    <n v="4.6609999999999996"/>
    <n v="6.6"/>
    <n v="2"/>
  </r>
  <r>
    <s v="605-83-1050"/>
    <x v="2"/>
    <s v="Mandalay"/>
    <s v="Normal"/>
    <x v="1"/>
    <s v="Fashion accessories"/>
    <n v="27.18"/>
    <n v="2"/>
    <n v="2.718"/>
    <n v="57.078000000000003"/>
    <x v="20"/>
    <n v="0.68472222222222223"/>
    <x v="0"/>
    <x v="788"/>
    <n v="4.7619047620000003"/>
    <n v="2.718"/>
    <n v="4.3"/>
    <n v="3"/>
  </r>
  <r>
    <s v="443-60-9639"/>
    <x v="1"/>
    <s v="Naypyitaw"/>
    <s v="Member"/>
    <x v="0"/>
    <s v="Home and lifestyle"/>
    <n v="60.87"/>
    <n v="1"/>
    <n v="3.0434999999999999"/>
    <n v="63.913499999999999"/>
    <x v="46"/>
    <n v="0.55833333333333335"/>
    <x v="1"/>
    <x v="789"/>
    <n v="4.7619047620000003"/>
    <n v="3.0434999999999999"/>
    <n v="5.5"/>
    <n v="1"/>
  </r>
  <r>
    <s v="864-24-7918"/>
    <x v="0"/>
    <s v="Yangon"/>
    <s v="Member"/>
    <x v="0"/>
    <s v="Sports and travel"/>
    <n v="24.49"/>
    <n v="10"/>
    <n v="12.244999999999999"/>
    <n v="257.14499999999998"/>
    <x v="70"/>
    <n v="0.63541666666666663"/>
    <x v="1"/>
    <x v="790"/>
    <n v="4.7619047620000003"/>
    <n v="12.244999999999999"/>
    <n v="8.1"/>
    <n v="2"/>
  </r>
  <r>
    <s v="359-94-5395"/>
    <x v="2"/>
    <s v="Mandalay"/>
    <s v="Normal"/>
    <x v="1"/>
    <s v="Health and beauty"/>
    <n v="92.78"/>
    <n v="1"/>
    <n v="4.6390000000000002"/>
    <n v="97.418999999999997"/>
    <x v="20"/>
    <n v="0.4513888888888889"/>
    <x v="2"/>
    <x v="791"/>
    <n v="4.7619047620000003"/>
    <n v="4.6390000000000002"/>
    <n v="9.8000000000000007"/>
    <n v="3"/>
  </r>
  <r>
    <s v="401-09-4232"/>
    <x v="1"/>
    <s v="Naypyitaw"/>
    <s v="Member"/>
    <x v="1"/>
    <s v="Home and lifestyle"/>
    <n v="86.69"/>
    <n v="5"/>
    <n v="21.672499999999999"/>
    <n v="455.1225"/>
    <x v="48"/>
    <n v="0.77638888888888891"/>
    <x v="0"/>
    <x v="792"/>
    <n v="4.7619047620000003"/>
    <n v="21.672499999999999"/>
    <n v="9.4"/>
    <n v="2"/>
  </r>
  <r>
    <s v="751-15-6198"/>
    <x v="2"/>
    <s v="Mandalay"/>
    <s v="Normal"/>
    <x v="1"/>
    <s v="Sports and travel"/>
    <n v="23.01"/>
    <n v="6"/>
    <n v="6.9029999999999996"/>
    <n v="144.96299999999999"/>
    <x v="52"/>
    <n v="0.69791666666666663"/>
    <x v="0"/>
    <x v="793"/>
    <n v="4.7619047620000003"/>
    <n v="6.9029999999999996"/>
    <n v="7.9"/>
    <n v="1"/>
  </r>
  <r>
    <s v="324-41-6833"/>
    <x v="1"/>
    <s v="Naypyitaw"/>
    <s v="Member"/>
    <x v="0"/>
    <s v="Electronic accessories"/>
    <n v="30.2"/>
    <n v="8"/>
    <n v="12.08"/>
    <n v="253.68"/>
    <x v="2"/>
    <n v="0.8125"/>
    <x v="0"/>
    <x v="794"/>
    <n v="4.7619047620000003"/>
    <n v="12.08"/>
    <n v="5.0999999999999996"/>
    <n v="3"/>
  </r>
  <r>
    <s v="474-33-8305"/>
    <x v="1"/>
    <s v="Naypyitaw"/>
    <s v="Member"/>
    <x v="1"/>
    <s v="Fashion accessories"/>
    <n v="67.39"/>
    <n v="7"/>
    <n v="23.586500000000001"/>
    <n v="495.31650000000002"/>
    <x v="28"/>
    <n v="0.55763888888888891"/>
    <x v="0"/>
    <x v="795"/>
    <n v="4.7619047620000003"/>
    <n v="23.586500000000001"/>
    <n v="6.9"/>
    <n v="3"/>
  </r>
  <r>
    <s v="759-29-9521"/>
    <x v="0"/>
    <s v="Yangon"/>
    <s v="Member"/>
    <x v="0"/>
    <s v="Fashion accessories"/>
    <n v="48.96"/>
    <n v="9"/>
    <n v="22.032"/>
    <n v="462.67200000000003"/>
    <x v="31"/>
    <n v="0.47708333333333336"/>
    <x v="1"/>
    <x v="796"/>
    <n v="4.7619047620000003"/>
    <n v="22.032"/>
    <n v="8"/>
    <n v="3"/>
  </r>
  <r>
    <s v="831-81-6575"/>
    <x v="2"/>
    <s v="Mandalay"/>
    <s v="Member"/>
    <x v="0"/>
    <s v="Electronic accessories"/>
    <n v="75.59"/>
    <n v="9"/>
    <n v="34.015500000000003"/>
    <n v="714.32550000000003"/>
    <x v="55"/>
    <n v="0.46666666666666667"/>
    <x v="1"/>
    <x v="797"/>
    <n v="4.7619047620000003"/>
    <n v="34.015500000000003"/>
    <n v="8"/>
    <n v="2"/>
  </r>
  <r>
    <s v="220-68-6701"/>
    <x v="0"/>
    <s v="Yangon"/>
    <s v="Normal"/>
    <x v="0"/>
    <s v="Home and lifestyle"/>
    <n v="77.47"/>
    <n v="4"/>
    <n v="15.494"/>
    <n v="325.37400000000002"/>
    <x v="85"/>
    <n v="0.69166666666666665"/>
    <x v="1"/>
    <x v="798"/>
    <n v="4.7619047620000003"/>
    <n v="15.494"/>
    <n v="4.2"/>
    <n v="3"/>
  </r>
  <r>
    <s v="618-34-8551"/>
    <x v="0"/>
    <s v="Yangon"/>
    <s v="Normal"/>
    <x v="0"/>
    <s v="Sports and travel"/>
    <n v="93.18"/>
    <n v="2"/>
    <n v="9.3179999999999996"/>
    <n v="195.678"/>
    <x v="65"/>
    <n v="0.77847222222222223"/>
    <x v="2"/>
    <x v="799"/>
    <n v="4.7619047620000003"/>
    <n v="9.3179999999999996"/>
    <n v="8.5"/>
    <n v="1"/>
  </r>
  <r>
    <s v="257-60-7754"/>
    <x v="0"/>
    <s v="Yangon"/>
    <s v="Normal"/>
    <x v="0"/>
    <s v="Electronic accessories"/>
    <n v="50.23"/>
    <n v="4"/>
    <n v="10.045999999999999"/>
    <n v="210.96600000000001"/>
    <x v="66"/>
    <n v="0.71666666666666667"/>
    <x v="1"/>
    <x v="800"/>
    <n v="4.7619047620000003"/>
    <n v="10.045999999999999"/>
    <n v="9"/>
    <n v="1"/>
  </r>
  <r>
    <s v="559-61-5987"/>
    <x v="2"/>
    <s v="Mandalay"/>
    <s v="Normal"/>
    <x v="0"/>
    <s v="Health and beauty"/>
    <n v="17.75"/>
    <n v="1"/>
    <n v="0.88749999999999996"/>
    <n v="18.637499999999999"/>
    <x v="78"/>
    <n v="0.44305555555555554"/>
    <x v="1"/>
    <x v="801"/>
    <n v="4.7619047620000003"/>
    <n v="0.88749999999999996"/>
    <n v="8.6"/>
    <n v="1"/>
  </r>
  <r>
    <s v="189-55-2313"/>
    <x v="1"/>
    <s v="Naypyitaw"/>
    <s v="Normal"/>
    <x v="0"/>
    <s v="Fashion accessories"/>
    <n v="62.18"/>
    <n v="10"/>
    <n v="31.09"/>
    <n v="652.89"/>
    <x v="82"/>
    <n v="0.43958333333333333"/>
    <x v="0"/>
    <x v="802"/>
    <n v="4.7619047620000003"/>
    <n v="31.09"/>
    <n v="6"/>
    <n v="1"/>
  </r>
  <r>
    <s v="565-91-4567"/>
    <x v="2"/>
    <s v="Mandalay"/>
    <s v="Normal"/>
    <x v="1"/>
    <s v="Health and beauty"/>
    <n v="10.75"/>
    <n v="8"/>
    <n v="4.3"/>
    <n v="90.3"/>
    <x v="20"/>
    <n v="0.60972222222222228"/>
    <x v="0"/>
    <x v="803"/>
    <n v="4.7619047620000003"/>
    <n v="4.3"/>
    <n v="6.2"/>
    <n v="3"/>
  </r>
  <r>
    <s v="380-60-5336"/>
    <x v="0"/>
    <s v="Yangon"/>
    <s v="Normal"/>
    <x v="0"/>
    <s v="Electronic accessories"/>
    <n v="40.26"/>
    <n v="10"/>
    <n v="20.13"/>
    <n v="422.73"/>
    <x v="7"/>
    <n v="0.75416666666666665"/>
    <x v="2"/>
    <x v="804"/>
    <n v="4.7619047620000003"/>
    <n v="20.13"/>
    <n v="5"/>
    <n v="2"/>
  </r>
  <r>
    <s v="815-04-6282"/>
    <x v="1"/>
    <s v="Naypyitaw"/>
    <s v="Member"/>
    <x v="0"/>
    <s v="Sports and travel"/>
    <n v="64.97"/>
    <n v="5"/>
    <n v="16.2425"/>
    <n v="341.09249999999997"/>
    <x v="4"/>
    <n v="0.53611111111111109"/>
    <x v="2"/>
    <x v="805"/>
    <n v="4.7619047620000003"/>
    <n v="16.2425"/>
    <n v="6.5"/>
    <n v="2"/>
  </r>
  <r>
    <s v="674-56-6360"/>
    <x v="0"/>
    <s v="Yangon"/>
    <s v="Normal"/>
    <x v="1"/>
    <s v="Electronic accessories"/>
    <n v="95.15"/>
    <n v="1"/>
    <n v="4.7575000000000003"/>
    <n v="99.907499999999999"/>
    <x v="23"/>
    <n v="0.58333333333333337"/>
    <x v="1"/>
    <x v="806"/>
    <n v="4.7619047620000003"/>
    <n v="4.7575000000000003"/>
    <n v="6"/>
    <n v="3"/>
  </r>
  <r>
    <s v="778-34-2523"/>
    <x v="0"/>
    <s v="Yangon"/>
    <s v="Member"/>
    <x v="0"/>
    <s v="Electronic accessories"/>
    <n v="48.62"/>
    <n v="8"/>
    <n v="19.448"/>
    <n v="408.40800000000002"/>
    <x v="46"/>
    <n v="0.45624999999999999"/>
    <x v="1"/>
    <x v="807"/>
    <n v="4.7619047620000003"/>
    <n v="19.448"/>
    <n v="5"/>
    <n v="1"/>
  </r>
  <r>
    <s v="499-27-7781"/>
    <x v="2"/>
    <s v="Mandalay"/>
    <s v="Normal"/>
    <x v="0"/>
    <s v="Food and beverages"/>
    <n v="53.21"/>
    <n v="8"/>
    <n v="21.283999999999999"/>
    <n v="446.964"/>
    <x v="86"/>
    <n v="0.69791666666666663"/>
    <x v="0"/>
    <x v="808"/>
    <n v="4.7619047620000003"/>
    <n v="21.283999999999999"/>
    <n v="5"/>
    <n v="3"/>
  </r>
  <r>
    <s v="477-59-2456"/>
    <x v="1"/>
    <s v="Naypyitaw"/>
    <s v="Normal"/>
    <x v="0"/>
    <s v="Fashion accessories"/>
    <n v="45.44"/>
    <n v="7"/>
    <n v="15.904"/>
    <n v="333.98399999999998"/>
    <x v="54"/>
    <n v="0.46875"/>
    <x v="1"/>
    <x v="809"/>
    <n v="4.7619047620000003"/>
    <n v="15.904"/>
    <n v="9.1999999999999993"/>
    <n v="1"/>
  </r>
  <r>
    <s v="832-51-6761"/>
    <x v="0"/>
    <s v="Yangon"/>
    <s v="Normal"/>
    <x v="1"/>
    <s v="Food and beverages"/>
    <n v="33.880000000000003"/>
    <n v="8"/>
    <n v="13.552"/>
    <n v="284.59199999999998"/>
    <x v="64"/>
    <n v="0.85347222222222219"/>
    <x v="0"/>
    <x v="810"/>
    <n v="4.7619047620000003"/>
    <n v="13.552"/>
    <n v="9.6"/>
    <n v="1"/>
  </r>
  <r>
    <s v="869-11-3082"/>
    <x v="2"/>
    <s v="Mandalay"/>
    <s v="Member"/>
    <x v="1"/>
    <s v="Health and beauty"/>
    <n v="96.16"/>
    <n v="4"/>
    <n v="19.231999999999999"/>
    <n v="403.87200000000001"/>
    <x v="3"/>
    <n v="0.8354166666666667"/>
    <x v="2"/>
    <x v="811"/>
    <n v="4.7619047620000003"/>
    <n v="19.231999999999999"/>
    <n v="8.4"/>
    <n v="1"/>
  </r>
  <r>
    <s v="190-59-3964"/>
    <x v="2"/>
    <s v="Mandalay"/>
    <s v="Member"/>
    <x v="1"/>
    <s v="Food and beverages"/>
    <n v="47.16"/>
    <n v="5"/>
    <n v="11.79"/>
    <n v="247.59"/>
    <x v="36"/>
    <n v="0.60763888888888884"/>
    <x v="2"/>
    <x v="812"/>
    <n v="4.7619047620000003"/>
    <n v="11.79"/>
    <n v="6"/>
    <n v="2"/>
  </r>
  <r>
    <s v="366-43-6862"/>
    <x v="2"/>
    <s v="Mandalay"/>
    <s v="Normal"/>
    <x v="1"/>
    <s v="Electronic accessories"/>
    <n v="52.89"/>
    <n v="4"/>
    <n v="10.577999999999999"/>
    <n v="222.13800000000001"/>
    <x v="5"/>
    <n v="0.68888888888888888"/>
    <x v="0"/>
    <x v="813"/>
    <n v="4.7619047620000003"/>
    <n v="10.577999999999999"/>
    <n v="6.7"/>
    <n v="3"/>
  </r>
  <r>
    <s v="186-43-8965"/>
    <x v="0"/>
    <s v="Yangon"/>
    <s v="Member"/>
    <x v="0"/>
    <s v="Home and lifestyle"/>
    <n v="47.68"/>
    <n v="2"/>
    <n v="4.7679999999999998"/>
    <n v="100.128"/>
    <x v="7"/>
    <n v="0.4236111111111111"/>
    <x v="2"/>
    <x v="814"/>
    <n v="4.7619047620000003"/>
    <n v="4.7679999999999998"/>
    <n v="4.0999999999999996"/>
    <n v="2"/>
  </r>
  <r>
    <s v="784-21-9238"/>
    <x v="1"/>
    <s v="Naypyitaw"/>
    <s v="Member"/>
    <x v="1"/>
    <s v="Sports and travel"/>
    <n v="10.17"/>
    <n v="1"/>
    <n v="0.50849999999999995"/>
    <n v="10.6785"/>
    <x v="13"/>
    <n v="0.59375"/>
    <x v="1"/>
    <x v="815"/>
    <n v="4.7619047620000003"/>
    <n v="0.50849999999999995"/>
    <n v="5.9"/>
    <n v="2"/>
  </r>
  <r>
    <s v="276-75-6884"/>
    <x v="0"/>
    <s v="Yangon"/>
    <s v="Normal"/>
    <x v="0"/>
    <s v="Health and beauty"/>
    <n v="68.709999999999994"/>
    <n v="3"/>
    <n v="10.3065"/>
    <n v="216.4365"/>
    <x v="31"/>
    <n v="0.4201388888888889"/>
    <x v="1"/>
    <x v="816"/>
    <n v="4.7619047620000003"/>
    <n v="10.3065"/>
    <n v="8.6999999999999993"/>
    <n v="3"/>
  </r>
  <r>
    <s v="109-86-4363"/>
    <x v="2"/>
    <s v="Mandalay"/>
    <s v="Member"/>
    <x v="0"/>
    <s v="Sports and travel"/>
    <n v="60.08"/>
    <n v="7"/>
    <n v="21.027999999999999"/>
    <n v="441.58800000000002"/>
    <x v="44"/>
    <n v="0.48333333333333334"/>
    <x v="2"/>
    <x v="817"/>
    <n v="4.7619047620000003"/>
    <n v="21.027999999999999"/>
    <n v="4.5"/>
    <n v="2"/>
  </r>
  <r>
    <s v="569-76-2760"/>
    <x v="0"/>
    <s v="Yangon"/>
    <s v="Member"/>
    <x v="0"/>
    <s v="Sports and travel"/>
    <n v="22.01"/>
    <n v="4"/>
    <n v="4.4020000000000001"/>
    <n v="92.441999999999993"/>
    <x v="71"/>
    <n v="0.76041666666666663"/>
    <x v="2"/>
    <x v="818"/>
    <n v="4.7619047620000003"/>
    <n v="4.4020000000000001"/>
    <n v="6.6"/>
    <n v="1"/>
  </r>
  <r>
    <s v="222-42-0244"/>
    <x v="2"/>
    <s v="Mandalay"/>
    <s v="Member"/>
    <x v="0"/>
    <s v="Health and beauty"/>
    <n v="72.11"/>
    <n v="9"/>
    <n v="32.4495"/>
    <n v="681.43949999999995"/>
    <x v="26"/>
    <n v="0.57847222222222228"/>
    <x v="2"/>
    <x v="819"/>
    <n v="4.7619047620000003"/>
    <n v="32.4495"/>
    <n v="7.7"/>
    <n v="1"/>
  </r>
  <r>
    <s v="760-53-9233"/>
    <x v="0"/>
    <s v="Yangon"/>
    <s v="Member"/>
    <x v="1"/>
    <s v="Fashion accessories"/>
    <n v="41.28"/>
    <n v="3"/>
    <n v="6.1920000000000002"/>
    <n v="130.03200000000001"/>
    <x v="58"/>
    <n v="0.77569444444444446"/>
    <x v="2"/>
    <x v="820"/>
    <n v="4.7619047620000003"/>
    <n v="6.1920000000000002"/>
    <n v="8.5"/>
    <n v="3"/>
  </r>
  <r>
    <s v="538-22-0304"/>
    <x v="1"/>
    <s v="Naypyitaw"/>
    <s v="Normal"/>
    <x v="1"/>
    <s v="Electronic accessories"/>
    <n v="64.95"/>
    <n v="10"/>
    <n v="32.475000000000001"/>
    <n v="681.97500000000002"/>
    <x v="62"/>
    <n v="0.76875000000000004"/>
    <x v="1"/>
    <x v="821"/>
    <n v="4.7619047620000003"/>
    <n v="32.475000000000001"/>
    <n v="5.2"/>
    <n v="3"/>
  </r>
  <r>
    <s v="416-17-9926"/>
    <x v="0"/>
    <s v="Yangon"/>
    <s v="Member"/>
    <x v="0"/>
    <s v="Electronic accessories"/>
    <n v="74.22"/>
    <n v="10"/>
    <n v="37.11"/>
    <n v="779.31"/>
    <x v="17"/>
    <n v="0.61250000000000004"/>
    <x v="2"/>
    <x v="822"/>
    <n v="4.7619047620000003"/>
    <n v="37.11"/>
    <n v="4.3"/>
    <n v="1"/>
  </r>
  <r>
    <s v="237-44-6163"/>
    <x v="0"/>
    <s v="Yangon"/>
    <s v="Normal"/>
    <x v="1"/>
    <s v="Electronic accessories"/>
    <n v="10.56"/>
    <n v="8"/>
    <n v="4.2240000000000002"/>
    <n v="88.703999999999994"/>
    <x v="46"/>
    <n v="0.73819444444444449"/>
    <x v="1"/>
    <x v="823"/>
    <n v="4.7619047620000003"/>
    <n v="4.2240000000000002"/>
    <n v="7.6"/>
    <n v="1"/>
  </r>
  <r>
    <s v="636-17-0325"/>
    <x v="2"/>
    <s v="Mandalay"/>
    <s v="Normal"/>
    <x v="1"/>
    <s v="Health and beauty"/>
    <n v="62.57"/>
    <n v="4"/>
    <n v="12.513999999999999"/>
    <n v="262.79399999999998"/>
    <x v="6"/>
    <n v="0.77569444444444446"/>
    <x v="1"/>
    <x v="824"/>
    <n v="4.7619047620000003"/>
    <n v="12.513999999999999"/>
    <n v="9.5"/>
    <n v="2"/>
  </r>
  <r>
    <s v="343-75-9322"/>
    <x v="2"/>
    <s v="Mandalay"/>
    <s v="Member"/>
    <x v="0"/>
    <s v="Sports and travel"/>
    <n v="11.85"/>
    <n v="8"/>
    <n v="4.74"/>
    <n v="99.54"/>
    <x v="51"/>
    <n v="0.69027777777777777"/>
    <x v="1"/>
    <x v="825"/>
    <n v="4.7619047620000003"/>
    <n v="4.74"/>
    <n v="4.0999999999999996"/>
    <n v="1"/>
  </r>
  <r>
    <s v="528-14-9470"/>
    <x v="0"/>
    <s v="Yangon"/>
    <s v="Member"/>
    <x v="1"/>
    <s v="Health and beauty"/>
    <n v="91.3"/>
    <n v="1"/>
    <n v="4.5650000000000004"/>
    <n v="95.864999999999995"/>
    <x v="44"/>
    <n v="0.61250000000000004"/>
    <x v="0"/>
    <x v="826"/>
    <n v="4.7619047620000003"/>
    <n v="4.5650000000000004"/>
    <n v="9.1999999999999993"/>
    <n v="2"/>
  </r>
  <r>
    <s v="427-45-9297"/>
    <x v="2"/>
    <s v="Mandalay"/>
    <s v="Member"/>
    <x v="0"/>
    <s v="Home and lifestyle"/>
    <n v="40.729999999999997"/>
    <n v="7"/>
    <n v="14.2555"/>
    <n v="299.3655"/>
    <x v="41"/>
    <n v="0.45902777777777776"/>
    <x v="0"/>
    <x v="827"/>
    <n v="4.7619047620000003"/>
    <n v="14.2555"/>
    <n v="5.4"/>
    <n v="3"/>
  </r>
  <r>
    <s v="807-34-3742"/>
    <x v="0"/>
    <s v="Yangon"/>
    <s v="Normal"/>
    <x v="1"/>
    <s v="Fashion accessories"/>
    <n v="52.38"/>
    <n v="1"/>
    <n v="2.6190000000000002"/>
    <n v="54.999000000000002"/>
    <x v="58"/>
    <n v="0.82222222222222219"/>
    <x v="1"/>
    <x v="828"/>
    <n v="4.7619047620000003"/>
    <n v="2.6190000000000002"/>
    <n v="5.8"/>
    <n v="3"/>
  </r>
  <r>
    <s v="288-62-1085"/>
    <x v="0"/>
    <s v="Yangon"/>
    <s v="Member"/>
    <x v="1"/>
    <s v="Fashion accessories"/>
    <n v="38.54"/>
    <n v="5"/>
    <n v="9.6349999999999998"/>
    <n v="202.33500000000001"/>
    <x v="51"/>
    <n v="0.56527777777777777"/>
    <x v="0"/>
    <x v="829"/>
    <n v="4.7619047620000003"/>
    <n v="9.6349999999999998"/>
    <n v="5.6"/>
    <n v="1"/>
  </r>
  <r>
    <s v="670-71-7306"/>
    <x v="2"/>
    <s v="Mandalay"/>
    <s v="Normal"/>
    <x v="1"/>
    <s v="Sports and travel"/>
    <n v="44.63"/>
    <n v="6"/>
    <n v="13.388999999999999"/>
    <n v="281.16899999999998"/>
    <x v="56"/>
    <n v="0.83888888888888891"/>
    <x v="2"/>
    <x v="830"/>
    <n v="4.7619047620000003"/>
    <n v="13.388999999999999"/>
    <n v="5.0999999999999996"/>
    <n v="1"/>
  </r>
  <r>
    <s v="660-29-7083"/>
    <x v="1"/>
    <s v="Naypyitaw"/>
    <s v="Normal"/>
    <x v="1"/>
    <s v="Electronic accessories"/>
    <n v="55.87"/>
    <n v="10"/>
    <n v="27.934999999999999"/>
    <n v="586.63499999999999"/>
    <x v="15"/>
    <n v="0.62569444444444444"/>
    <x v="1"/>
    <x v="831"/>
    <n v="4.7619047620000003"/>
    <n v="27.934999999999999"/>
    <n v="5.8"/>
    <n v="1"/>
  </r>
  <r>
    <s v="271-77-8740"/>
    <x v="1"/>
    <s v="Naypyitaw"/>
    <s v="Member"/>
    <x v="0"/>
    <s v="Sports and travel"/>
    <n v="29.22"/>
    <n v="6"/>
    <n v="8.766"/>
    <n v="184.08600000000001"/>
    <x v="17"/>
    <n v="0.4861111111111111"/>
    <x v="0"/>
    <x v="832"/>
    <n v="4.7619047620000003"/>
    <n v="8.766"/>
    <n v="5"/>
    <n v="1"/>
  </r>
  <r>
    <s v="497-36-0989"/>
    <x v="0"/>
    <s v="Yangon"/>
    <s v="Normal"/>
    <x v="1"/>
    <s v="Fashion accessories"/>
    <n v="51.94"/>
    <n v="3"/>
    <n v="7.7910000000000004"/>
    <n v="163.61099999999999"/>
    <x v="42"/>
    <n v="0.63958333333333328"/>
    <x v="1"/>
    <x v="833"/>
    <n v="4.7619047620000003"/>
    <n v="7.7910000000000004"/>
    <n v="7.9"/>
    <n v="2"/>
  </r>
  <r>
    <s v="291-59-1384"/>
    <x v="2"/>
    <s v="Mandalay"/>
    <s v="Normal"/>
    <x v="1"/>
    <s v="Electronic accessories"/>
    <n v="60.3"/>
    <n v="1"/>
    <n v="3.0150000000000001"/>
    <n v="63.314999999999998"/>
    <x v="38"/>
    <n v="0.73472222222222228"/>
    <x v="1"/>
    <x v="834"/>
    <n v="4.7619047620000003"/>
    <n v="3.0150000000000001"/>
    <n v="6"/>
    <n v="2"/>
  </r>
  <r>
    <s v="860-73-6466"/>
    <x v="0"/>
    <s v="Yangon"/>
    <s v="Member"/>
    <x v="0"/>
    <s v="Sports and travel"/>
    <n v="39.47"/>
    <n v="2"/>
    <n v="3.9470000000000001"/>
    <n v="82.887"/>
    <x v="22"/>
    <n v="0.67777777777777781"/>
    <x v="2"/>
    <x v="835"/>
    <n v="4.7619047620000003"/>
    <n v="3.9470000000000001"/>
    <n v="5"/>
    <n v="3"/>
  </r>
  <r>
    <s v="549-23-9016"/>
    <x v="1"/>
    <s v="Naypyitaw"/>
    <s v="Member"/>
    <x v="0"/>
    <s v="Food and beverages"/>
    <n v="14.87"/>
    <n v="2"/>
    <n v="1.4870000000000001"/>
    <n v="31.227"/>
    <x v="77"/>
    <n v="0.76041666666666663"/>
    <x v="2"/>
    <x v="836"/>
    <n v="4.7619047620000003"/>
    <n v="1.4870000000000001"/>
    <n v="8.9"/>
    <n v="2"/>
  </r>
  <r>
    <s v="896-34-0956"/>
    <x v="0"/>
    <s v="Yangon"/>
    <s v="Normal"/>
    <x v="1"/>
    <s v="Fashion accessories"/>
    <n v="21.32"/>
    <n v="1"/>
    <n v="1.0660000000000001"/>
    <n v="22.385999999999999"/>
    <x v="53"/>
    <n v="0.52986111111111112"/>
    <x v="1"/>
    <x v="837"/>
    <n v="4.7619047620000003"/>
    <n v="1.0660000000000001"/>
    <n v="5.9"/>
    <n v="1"/>
  </r>
  <r>
    <s v="804-38-3935"/>
    <x v="0"/>
    <s v="Yangon"/>
    <s v="Member"/>
    <x v="1"/>
    <s v="Electronic accessories"/>
    <n v="93.78"/>
    <n v="3"/>
    <n v="14.067"/>
    <n v="295.40699999999998"/>
    <x v="74"/>
    <n v="0.48055555555555557"/>
    <x v="2"/>
    <x v="838"/>
    <n v="4.7619047620000003"/>
    <n v="14.067"/>
    <n v="5.9"/>
    <n v="1"/>
  </r>
  <r>
    <s v="585-90-0249"/>
    <x v="0"/>
    <s v="Yangon"/>
    <s v="Member"/>
    <x v="1"/>
    <s v="Electronic accessories"/>
    <n v="73.260000000000005"/>
    <n v="1"/>
    <n v="3.6629999999999998"/>
    <n v="76.923000000000002"/>
    <x v="3"/>
    <n v="0.75555555555555554"/>
    <x v="0"/>
    <x v="839"/>
    <n v="4.7619047620000003"/>
    <n v="3.6629999999999998"/>
    <n v="9.6999999999999993"/>
    <n v="1"/>
  </r>
  <r>
    <s v="862-29-5914"/>
    <x v="1"/>
    <s v="Naypyitaw"/>
    <s v="Normal"/>
    <x v="0"/>
    <s v="Sports and travel"/>
    <n v="22.38"/>
    <n v="1"/>
    <n v="1.119"/>
    <n v="23.498999999999999"/>
    <x v="74"/>
    <n v="0.71388888888888891"/>
    <x v="2"/>
    <x v="840"/>
    <n v="4.7619047620000003"/>
    <n v="1.119"/>
    <n v="8.6"/>
    <n v="1"/>
  </r>
  <r>
    <s v="845-94-6841"/>
    <x v="1"/>
    <s v="Naypyitaw"/>
    <s v="Member"/>
    <x v="0"/>
    <s v="Food and beverages"/>
    <n v="72.88"/>
    <n v="9"/>
    <n v="32.795999999999999"/>
    <n v="688.71600000000001"/>
    <x v="66"/>
    <n v="0.81805555555555554"/>
    <x v="1"/>
    <x v="841"/>
    <n v="4.7619047620000003"/>
    <n v="32.795999999999999"/>
    <n v="4"/>
    <n v="1"/>
  </r>
  <r>
    <s v="125-45-2293"/>
    <x v="0"/>
    <s v="Yangon"/>
    <s v="Normal"/>
    <x v="0"/>
    <s v="Fashion accessories"/>
    <n v="99.1"/>
    <n v="6"/>
    <n v="29.73"/>
    <n v="624.33000000000004"/>
    <x v="64"/>
    <n v="0.5493055555555556"/>
    <x v="1"/>
    <x v="842"/>
    <n v="4.7619047620000003"/>
    <n v="29.73"/>
    <n v="4.2"/>
    <n v="1"/>
  </r>
  <r>
    <s v="843-73-4724"/>
    <x v="0"/>
    <s v="Yangon"/>
    <s v="Normal"/>
    <x v="1"/>
    <s v="Fashion accessories"/>
    <n v="74.099999999999994"/>
    <n v="1"/>
    <n v="3.7050000000000001"/>
    <n v="77.805000000000007"/>
    <x v="25"/>
    <n v="0.46180555555555558"/>
    <x v="1"/>
    <x v="843"/>
    <n v="4.7619047620000003"/>
    <n v="3.7050000000000001"/>
    <n v="9.1999999999999993"/>
    <n v="1"/>
  </r>
  <r>
    <s v="409-33-9708"/>
    <x v="0"/>
    <s v="Yangon"/>
    <s v="Normal"/>
    <x v="0"/>
    <s v="Fashion accessories"/>
    <n v="98.48"/>
    <n v="2"/>
    <n v="9.8480000000000008"/>
    <n v="206.80799999999999"/>
    <x v="88"/>
    <n v="0.42499999999999999"/>
    <x v="0"/>
    <x v="844"/>
    <n v="4.7619047620000003"/>
    <n v="9.8480000000000008"/>
    <n v="9.1999999999999993"/>
    <n v="2"/>
  </r>
  <r>
    <s v="658-66-3967"/>
    <x v="1"/>
    <s v="Naypyitaw"/>
    <s v="Normal"/>
    <x v="1"/>
    <s v="Health and beauty"/>
    <n v="53.19"/>
    <n v="7"/>
    <n v="18.616499999999998"/>
    <n v="390.94650000000001"/>
    <x v="78"/>
    <n v="0.65416666666666667"/>
    <x v="0"/>
    <x v="845"/>
    <n v="4.7619047620000003"/>
    <n v="18.616499999999998"/>
    <n v="5"/>
    <n v="1"/>
  </r>
  <r>
    <s v="866-70-2814"/>
    <x v="2"/>
    <s v="Mandalay"/>
    <s v="Normal"/>
    <x v="0"/>
    <s v="Electronic accessories"/>
    <n v="52.79"/>
    <n v="10"/>
    <n v="26.395"/>
    <n v="554.29499999999996"/>
    <x v="6"/>
    <n v="0.49861111111111112"/>
    <x v="0"/>
    <x v="846"/>
    <n v="4.7619047620000003"/>
    <n v="26.395"/>
    <n v="10"/>
    <n v="2"/>
  </r>
  <r>
    <s v="160-22-2687"/>
    <x v="0"/>
    <s v="Yangon"/>
    <s v="Member"/>
    <x v="0"/>
    <s v="Health and beauty"/>
    <n v="95.95"/>
    <n v="5"/>
    <n v="23.987500000000001"/>
    <n v="503.73750000000001"/>
    <x v="54"/>
    <n v="0.59791666666666665"/>
    <x v="0"/>
    <x v="847"/>
    <n v="4.7619047620000003"/>
    <n v="23.987500000000001"/>
    <n v="8.8000000000000007"/>
    <n v="1"/>
  </r>
  <r>
    <s v="895-03-6665"/>
    <x v="2"/>
    <s v="Mandalay"/>
    <s v="Normal"/>
    <x v="0"/>
    <s v="Fashion accessories"/>
    <n v="36.51"/>
    <n v="9"/>
    <n v="16.429500000000001"/>
    <n v="345.01949999999999"/>
    <x v="69"/>
    <n v="0.45277777777777778"/>
    <x v="1"/>
    <x v="848"/>
    <n v="4.7619047620000003"/>
    <n v="16.429500000000001"/>
    <n v="4.2"/>
    <n v="2"/>
  </r>
  <r>
    <s v="770-42-8960"/>
    <x v="2"/>
    <s v="Mandalay"/>
    <s v="Normal"/>
    <x v="1"/>
    <s v="Food and beverages"/>
    <n v="21.12"/>
    <n v="8"/>
    <n v="8.4480000000000004"/>
    <n v="177.40799999999999"/>
    <x v="17"/>
    <n v="0.81319444444444444"/>
    <x v="1"/>
    <x v="849"/>
    <n v="4.7619047620000003"/>
    <n v="8.4480000000000004"/>
    <n v="6.3"/>
    <n v="1"/>
  </r>
  <r>
    <s v="748-45-2862"/>
    <x v="0"/>
    <s v="Yangon"/>
    <s v="Member"/>
    <x v="0"/>
    <s v="Home and lifestyle"/>
    <n v="28.31"/>
    <n v="4"/>
    <n v="5.6619999999999999"/>
    <n v="118.902"/>
    <x v="37"/>
    <n v="0.77430555555555558"/>
    <x v="1"/>
    <x v="850"/>
    <n v="4.7619047620000003"/>
    <n v="5.6619999999999999"/>
    <n v="8.1999999999999993"/>
    <n v="3"/>
  </r>
  <r>
    <s v="234-36-2483"/>
    <x v="2"/>
    <s v="Mandalay"/>
    <s v="Normal"/>
    <x v="1"/>
    <s v="Health and beauty"/>
    <n v="57.59"/>
    <n v="6"/>
    <n v="17.277000000000001"/>
    <n v="362.81700000000001"/>
    <x v="42"/>
    <n v="0.57708333333333328"/>
    <x v="1"/>
    <x v="851"/>
    <n v="4.7619047620000003"/>
    <n v="17.277000000000001"/>
    <n v="5.0999999999999996"/>
    <n v="2"/>
  </r>
  <r>
    <s v="316-66-3011"/>
    <x v="0"/>
    <s v="Yangon"/>
    <s v="Member"/>
    <x v="0"/>
    <s v="Food and beverages"/>
    <n v="47.63"/>
    <n v="9"/>
    <n v="21.433499999999999"/>
    <n v="450.1035"/>
    <x v="54"/>
    <n v="0.52430555555555558"/>
    <x v="1"/>
    <x v="852"/>
    <n v="4.7619047620000003"/>
    <n v="21.433499999999999"/>
    <n v="5"/>
    <n v="1"/>
  </r>
  <r>
    <s v="848-95-6252"/>
    <x v="1"/>
    <s v="Naypyitaw"/>
    <s v="Member"/>
    <x v="0"/>
    <s v="Home and lifestyle"/>
    <n v="86.27"/>
    <n v="1"/>
    <n v="4.3135000000000003"/>
    <n v="90.583500000000001"/>
    <x v="9"/>
    <n v="0.55833333333333335"/>
    <x v="0"/>
    <x v="853"/>
    <n v="4.7619047620000003"/>
    <n v="4.3135000000000003"/>
    <n v="7"/>
    <n v="2"/>
  </r>
  <r>
    <s v="840-76-5966"/>
    <x v="0"/>
    <s v="Yangon"/>
    <s v="Member"/>
    <x v="1"/>
    <s v="Sports and travel"/>
    <n v="12.76"/>
    <n v="2"/>
    <n v="1.276"/>
    <n v="26.795999999999999"/>
    <x v="66"/>
    <n v="0.75416666666666665"/>
    <x v="0"/>
    <x v="854"/>
    <n v="4.7619047620000003"/>
    <n v="1.276"/>
    <n v="7.8"/>
    <n v="1"/>
  </r>
  <r>
    <s v="152-03-4217"/>
    <x v="2"/>
    <s v="Mandalay"/>
    <s v="Normal"/>
    <x v="0"/>
    <s v="Home and lifestyle"/>
    <n v="11.28"/>
    <n v="9"/>
    <n v="5.0759999999999996"/>
    <n v="106.596"/>
    <x v="85"/>
    <n v="0.49652777777777779"/>
    <x v="2"/>
    <x v="855"/>
    <n v="4.7619047620000003"/>
    <n v="5.0759999999999996"/>
    <n v="4.3"/>
    <n v="3"/>
  </r>
  <r>
    <s v="533-66-5566"/>
    <x v="2"/>
    <s v="Mandalay"/>
    <s v="Normal"/>
    <x v="0"/>
    <s v="Home and lifestyle"/>
    <n v="51.07"/>
    <n v="7"/>
    <n v="17.874500000000001"/>
    <n v="375.36450000000002"/>
    <x v="52"/>
    <n v="0.48749999999999999"/>
    <x v="1"/>
    <x v="856"/>
    <n v="4.7619047620000003"/>
    <n v="17.874500000000001"/>
    <n v="7"/>
    <n v="1"/>
  </r>
  <r>
    <s v="124-31-1458"/>
    <x v="0"/>
    <s v="Yangon"/>
    <s v="Member"/>
    <x v="0"/>
    <s v="Electronic accessories"/>
    <n v="79.59"/>
    <n v="3"/>
    <n v="11.938499999999999"/>
    <n v="250.70849999999999"/>
    <x v="66"/>
    <n v="0.60416666666666663"/>
    <x v="1"/>
    <x v="857"/>
    <n v="4.7619047620000003"/>
    <n v="11.938499999999999"/>
    <n v="6.6"/>
    <n v="1"/>
  </r>
  <r>
    <s v="176-78-1170"/>
    <x v="1"/>
    <s v="Naypyitaw"/>
    <s v="Member"/>
    <x v="1"/>
    <s v="Health and beauty"/>
    <n v="33.81"/>
    <n v="3"/>
    <n v="5.0715000000000003"/>
    <n v="106.50149999999999"/>
    <x v="53"/>
    <n v="0.63263888888888886"/>
    <x v="0"/>
    <x v="858"/>
    <n v="4.7619047620000003"/>
    <n v="5.0715000000000003"/>
    <n v="7.3"/>
    <n v="1"/>
  </r>
  <r>
    <s v="361-59-0574"/>
    <x v="2"/>
    <s v="Mandalay"/>
    <s v="Member"/>
    <x v="1"/>
    <s v="Sports and travel"/>
    <n v="90.53"/>
    <n v="8"/>
    <n v="36.212000000000003"/>
    <n v="760.452"/>
    <x v="20"/>
    <n v="0.6166666666666667"/>
    <x v="2"/>
    <x v="859"/>
    <n v="4.7619047620000003"/>
    <n v="36.212000000000003"/>
    <n v="6.5"/>
    <n v="3"/>
  </r>
  <r>
    <s v="101-81-4070"/>
    <x v="1"/>
    <s v="Naypyitaw"/>
    <s v="Member"/>
    <x v="0"/>
    <s v="Health and beauty"/>
    <n v="62.82"/>
    <n v="2"/>
    <n v="6.282"/>
    <n v="131.922"/>
    <x v="29"/>
    <n v="0.52500000000000002"/>
    <x v="0"/>
    <x v="860"/>
    <n v="4.7619047620000003"/>
    <n v="6.282"/>
    <n v="4.9000000000000004"/>
    <n v="1"/>
  </r>
  <r>
    <s v="631-34-1880"/>
    <x v="1"/>
    <s v="Naypyitaw"/>
    <s v="Member"/>
    <x v="1"/>
    <s v="Food and beverages"/>
    <n v="24.31"/>
    <n v="3"/>
    <n v="3.6465000000000001"/>
    <n v="76.576499999999996"/>
    <x v="66"/>
    <n v="0.79791666666666672"/>
    <x v="2"/>
    <x v="861"/>
    <n v="4.7619047620000003"/>
    <n v="3.6465000000000001"/>
    <n v="4.3"/>
    <n v="1"/>
  </r>
  <r>
    <s v="852-82-2749"/>
    <x v="0"/>
    <s v="Yangon"/>
    <s v="Normal"/>
    <x v="1"/>
    <s v="Sports and travel"/>
    <n v="64.59"/>
    <n v="4"/>
    <n v="12.917999999999999"/>
    <n v="271.27800000000002"/>
    <x v="47"/>
    <n v="0.56597222222222221"/>
    <x v="0"/>
    <x v="862"/>
    <n v="4.7619047620000003"/>
    <n v="12.917999999999999"/>
    <n v="9.3000000000000007"/>
    <n v="1"/>
  </r>
  <r>
    <s v="873-14-6353"/>
    <x v="0"/>
    <s v="Yangon"/>
    <s v="Member"/>
    <x v="1"/>
    <s v="Food and beverages"/>
    <n v="24.82"/>
    <n v="7"/>
    <n v="8.6869999999999994"/>
    <n v="182.42699999999999"/>
    <x v="69"/>
    <n v="0.43958333333333333"/>
    <x v="2"/>
    <x v="863"/>
    <n v="4.7619047620000003"/>
    <n v="8.6869999999999994"/>
    <n v="7.1"/>
    <n v="2"/>
  </r>
  <r>
    <s v="584-66-4073"/>
    <x v="1"/>
    <s v="Naypyitaw"/>
    <s v="Normal"/>
    <x v="1"/>
    <s v="Fashion accessories"/>
    <n v="56.5"/>
    <n v="1"/>
    <n v="2.8250000000000002"/>
    <n v="59.325000000000003"/>
    <x v="45"/>
    <n v="0.65625"/>
    <x v="0"/>
    <x v="864"/>
    <n v="4.7619047620000003"/>
    <n v="2.8250000000000002"/>
    <n v="9.6"/>
    <n v="3"/>
  </r>
  <r>
    <s v="544-55-9589"/>
    <x v="2"/>
    <s v="Mandalay"/>
    <s v="Member"/>
    <x v="0"/>
    <s v="Electronic accessories"/>
    <n v="21.43"/>
    <n v="10"/>
    <n v="10.715"/>
    <n v="225.01499999999999"/>
    <x v="26"/>
    <n v="0.49375000000000002"/>
    <x v="1"/>
    <x v="865"/>
    <n v="4.7619047620000003"/>
    <n v="10.715"/>
    <n v="6.2"/>
    <n v="1"/>
  </r>
  <r>
    <s v="166-19-2553"/>
    <x v="0"/>
    <s v="Yangon"/>
    <s v="Member"/>
    <x v="1"/>
    <s v="Sports and travel"/>
    <n v="89.06"/>
    <n v="6"/>
    <n v="26.718"/>
    <n v="561.07799999999997"/>
    <x v="68"/>
    <n v="0.72638888888888886"/>
    <x v="1"/>
    <x v="866"/>
    <n v="4.7619047620000003"/>
    <n v="26.718"/>
    <n v="9.9"/>
    <n v="1"/>
  </r>
  <r>
    <s v="737-88-5876"/>
    <x v="0"/>
    <s v="Yangon"/>
    <s v="Member"/>
    <x v="1"/>
    <s v="Home and lifestyle"/>
    <n v="23.29"/>
    <n v="4"/>
    <n v="4.6580000000000004"/>
    <n v="97.817999999999998"/>
    <x v="35"/>
    <n v="0.49444444444444446"/>
    <x v="2"/>
    <x v="867"/>
    <n v="4.7619047620000003"/>
    <n v="4.6580000000000004"/>
    <n v="5.9"/>
    <n v="3"/>
  </r>
  <r>
    <s v="154-87-7367"/>
    <x v="1"/>
    <s v="Naypyitaw"/>
    <s v="Normal"/>
    <x v="1"/>
    <s v="Home and lifestyle"/>
    <n v="65.260000000000005"/>
    <n v="8"/>
    <n v="26.103999999999999"/>
    <n v="548.18399999999997"/>
    <x v="20"/>
    <n v="0.58611111111111114"/>
    <x v="0"/>
    <x v="868"/>
    <n v="4.7619047620000003"/>
    <n v="26.103999999999999"/>
    <n v="6.3"/>
    <n v="3"/>
  </r>
  <r>
    <s v="885-56-0389"/>
    <x v="1"/>
    <s v="Naypyitaw"/>
    <s v="Member"/>
    <x v="1"/>
    <s v="Fashion accessories"/>
    <n v="52.35"/>
    <n v="1"/>
    <n v="2.6175000000000002"/>
    <n v="54.967500000000001"/>
    <x v="12"/>
    <n v="0.74236111111111114"/>
    <x v="1"/>
    <x v="869"/>
    <n v="4.7619047620000003"/>
    <n v="2.6175000000000002"/>
    <n v="4"/>
    <n v="2"/>
  </r>
  <r>
    <s v="608-05-3804"/>
    <x v="2"/>
    <s v="Mandalay"/>
    <s v="Member"/>
    <x v="1"/>
    <s v="Electronic accessories"/>
    <n v="39.75"/>
    <n v="1"/>
    <n v="1.9875"/>
    <n v="41.737499999999997"/>
    <x v="6"/>
    <n v="0.84652777777777777"/>
    <x v="1"/>
    <x v="870"/>
    <n v="4.7619047620000003"/>
    <n v="1.9875"/>
    <n v="6.1"/>
    <n v="2"/>
  </r>
  <r>
    <s v="448-61-3783"/>
    <x v="0"/>
    <s v="Yangon"/>
    <s v="Normal"/>
    <x v="0"/>
    <s v="Electronic accessories"/>
    <n v="90.02"/>
    <n v="8"/>
    <n v="36.008000000000003"/>
    <n v="756.16800000000001"/>
    <x v="76"/>
    <n v="0.67222222222222228"/>
    <x v="2"/>
    <x v="871"/>
    <n v="4.7619047620000003"/>
    <n v="36.008000000000003"/>
    <n v="4.5"/>
    <n v="3"/>
  </r>
  <r>
    <s v="761-49-0439"/>
    <x v="2"/>
    <s v="Mandalay"/>
    <s v="Member"/>
    <x v="0"/>
    <s v="Electronic accessories"/>
    <n v="12.1"/>
    <n v="8"/>
    <n v="4.84"/>
    <n v="101.64"/>
    <x v="64"/>
    <n v="0.4284722222222222"/>
    <x v="0"/>
    <x v="872"/>
    <n v="4.7619047620000003"/>
    <n v="4.84"/>
    <n v="8.6"/>
    <n v="1"/>
  </r>
  <r>
    <s v="490-95-0021"/>
    <x v="2"/>
    <s v="Mandalay"/>
    <s v="Member"/>
    <x v="0"/>
    <s v="Food and beverages"/>
    <n v="33.21"/>
    <n v="10"/>
    <n v="16.605"/>
    <n v="348.70499999999998"/>
    <x v="66"/>
    <n v="0.60069444444444442"/>
    <x v="0"/>
    <x v="873"/>
    <n v="4.7619047620000003"/>
    <n v="16.605"/>
    <n v="6"/>
    <n v="1"/>
  </r>
  <r>
    <s v="115-38-7388"/>
    <x v="1"/>
    <s v="Naypyitaw"/>
    <s v="Member"/>
    <x v="0"/>
    <s v="Fashion accessories"/>
    <n v="10.18"/>
    <n v="8"/>
    <n v="4.0720000000000001"/>
    <n v="85.512"/>
    <x v="73"/>
    <n v="0.53541666666666665"/>
    <x v="2"/>
    <x v="874"/>
    <n v="4.7619047620000003"/>
    <n v="4.0720000000000001"/>
    <n v="9.5"/>
    <n v="3"/>
  </r>
  <r>
    <s v="311-13-6971"/>
    <x v="2"/>
    <s v="Mandalay"/>
    <s v="Member"/>
    <x v="1"/>
    <s v="Sports and travel"/>
    <n v="31.99"/>
    <n v="10"/>
    <n v="15.994999999999999"/>
    <n v="335.89499999999998"/>
    <x v="9"/>
    <n v="0.63749999999999996"/>
    <x v="2"/>
    <x v="875"/>
    <n v="4.7619047620000003"/>
    <n v="15.994999999999999"/>
    <n v="9.9"/>
    <n v="2"/>
  </r>
  <r>
    <s v="291-55-6563"/>
    <x v="0"/>
    <s v="Yangon"/>
    <s v="Member"/>
    <x v="0"/>
    <s v="Home and lifestyle"/>
    <n v="34.42"/>
    <n v="6"/>
    <n v="10.326000000000001"/>
    <n v="216.846"/>
    <x v="73"/>
    <n v="0.53125"/>
    <x v="0"/>
    <x v="136"/>
    <n v="4.7619047620000003"/>
    <n v="10.326000000000001"/>
    <n v="7.5"/>
    <n v="3"/>
  </r>
  <r>
    <s v="548-48-3156"/>
    <x v="0"/>
    <s v="Yangon"/>
    <s v="Member"/>
    <x v="0"/>
    <s v="Food and beverages"/>
    <n v="83.34"/>
    <n v="2"/>
    <n v="8.3339999999999996"/>
    <n v="175.01400000000001"/>
    <x v="35"/>
    <n v="0.56736111111111109"/>
    <x v="1"/>
    <x v="876"/>
    <n v="4.7619047620000003"/>
    <n v="8.3339999999999996"/>
    <n v="7.6"/>
    <n v="3"/>
  </r>
  <r>
    <s v="460-93-5834"/>
    <x v="0"/>
    <s v="Yangon"/>
    <s v="Normal"/>
    <x v="1"/>
    <s v="Sports and travel"/>
    <n v="45.58"/>
    <n v="7"/>
    <n v="15.952999999999999"/>
    <n v="335.01299999999998"/>
    <x v="50"/>
    <n v="0.41875000000000001"/>
    <x v="1"/>
    <x v="877"/>
    <n v="4.7619047620000003"/>
    <n v="15.952999999999999"/>
    <n v="5"/>
    <n v="1"/>
  </r>
  <r>
    <s v="325-89-4209"/>
    <x v="0"/>
    <s v="Yangon"/>
    <s v="Member"/>
    <x v="1"/>
    <s v="Food and beverages"/>
    <n v="87.9"/>
    <n v="1"/>
    <n v="4.3949999999999996"/>
    <n v="92.295000000000002"/>
    <x v="63"/>
    <n v="0.8208333333333333"/>
    <x v="0"/>
    <x v="878"/>
    <n v="4.7619047620000003"/>
    <n v="4.3949999999999996"/>
    <n v="6.7"/>
    <n v="2"/>
  </r>
  <r>
    <s v="884-80-6021"/>
    <x v="0"/>
    <s v="Yangon"/>
    <s v="Member"/>
    <x v="0"/>
    <s v="Electronic accessories"/>
    <n v="73.47"/>
    <n v="10"/>
    <n v="36.734999999999999"/>
    <n v="771.43499999999995"/>
    <x v="28"/>
    <n v="0.55138888888888893"/>
    <x v="0"/>
    <x v="879"/>
    <n v="4.7619047620000003"/>
    <n v="36.734999999999999"/>
    <n v="9.5"/>
    <n v="3"/>
  </r>
  <r>
    <s v="137-74-8729"/>
    <x v="1"/>
    <s v="Naypyitaw"/>
    <s v="Normal"/>
    <x v="0"/>
    <s v="Fashion accessories"/>
    <n v="12.19"/>
    <n v="8"/>
    <n v="4.8760000000000003"/>
    <n v="102.396"/>
    <x v="45"/>
    <n v="0.53263888888888888"/>
    <x v="0"/>
    <x v="880"/>
    <n v="4.7619047620000003"/>
    <n v="4.8760000000000003"/>
    <n v="6.8"/>
    <n v="3"/>
  </r>
  <r>
    <s v="880-46-5796"/>
    <x v="0"/>
    <s v="Yangon"/>
    <s v="Member"/>
    <x v="1"/>
    <s v="Sports and travel"/>
    <n v="76.92"/>
    <n v="10"/>
    <n v="38.46"/>
    <n v="807.66"/>
    <x v="85"/>
    <n v="0.82847222222222228"/>
    <x v="0"/>
    <x v="881"/>
    <n v="4.7619047620000003"/>
    <n v="38.46"/>
    <n v="5.6"/>
    <n v="3"/>
  </r>
  <r>
    <s v="389-70-2397"/>
    <x v="1"/>
    <s v="Naypyitaw"/>
    <s v="Normal"/>
    <x v="0"/>
    <s v="Health and beauty"/>
    <n v="83.66"/>
    <n v="5"/>
    <n v="20.914999999999999"/>
    <n v="439.21499999999997"/>
    <x v="81"/>
    <n v="0.43472222222222223"/>
    <x v="1"/>
    <x v="882"/>
    <n v="4.7619047620000003"/>
    <n v="20.914999999999999"/>
    <n v="7.2"/>
    <n v="2"/>
  </r>
  <r>
    <s v="114-35-5271"/>
    <x v="2"/>
    <s v="Mandalay"/>
    <s v="Normal"/>
    <x v="0"/>
    <s v="Electronic accessories"/>
    <n v="57.91"/>
    <n v="8"/>
    <n v="23.164000000000001"/>
    <n v="486.44400000000002"/>
    <x v="13"/>
    <n v="0.62916666666666665"/>
    <x v="1"/>
    <x v="883"/>
    <n v="4.7619047620000003"/>
    <n v="23.164000000000001"/>
    <n v="8.1"/>
    <n v="2"/>
  </r>
  <r>
    <s v="607-76-6216"/>
    <x v="1"/>
    <s v="Naypyitaw"/>
    <s v="Member"/>
    <x v="0"/>
    <s v="Fashion accessories"/>
    <n v="92.49"/>
    <n v="5"/>
    <n v="23.122499999999999"/>
    <n v="485.57249999999999"/>
    <x v="22"/>
    <n v="0.69097222222222221"/>
    <x v="2"/>
    <x v="884"/>
    <n v="4.7619047620000003"/>
    <n v="23.122499999999999"/>
    <n v="8.6"/>
    <n v="3"/>
  </r>
  <r>
    <s v="715-20-1673"/>
    <x v="2"/>
    <s v="Mandalay"/>
    <s v="Normal"/>
    <x v="1"/>
    <s v="Electronic accessories"/>
    <n v="28.38"/>
    <n v="5"/>
    <n v="7.0949999999999998"/>
    <n v="148.995"/>
    <x v="43"/>
    <n v="0.87291666666666667"/>
    <x v="1"/>
    <x v="885"/>
    <n v="4.7619047620000003"/>
    <n v="7.0949999999999998"/>
    <n v="9.4"/>
    <n v="3"/>
  </r>
  <r>
    <s v="811-35-1094"/>
    <x v="2"/>
    <s v="Mandalay"/>
    <s v="Member"/>
    <x v="1"/>
    <s v="Electronic accessories"/>
    <n v="50.45"/>
    <n v="6"/>
    <n v="15.135"/>
    <n v="317.83499999999998"/>
    <x v="10"/>
    <n v="0.63611111111111107"/>
    <x v="2"/>
    <x v="886"/>
    <n v="4.7619047620000003"/>
    <n v="15.135"/>
    <n v="8.9"/>
    <n v="2"/>
  </r>
  <r>
    <s v="699-88-1972"/>
    <x v="2"/>
    <s v="Mandalay"/>
    <s v="Normal"/>
    <x v="1"/>
    <s v="Health and beauty"/>
    <n v="99.16"/>
    <n v="8"/>
    <n v="39.664000000000001"/>
    <n v="832.94399999999996"/>
    <x v="26"/>
    <n v="0.74097222222222225"/>
    <x v="2"/>
    <x v="887"/>
    <n v="4.7619047620000003"/>
    <n v="39.664000000000001"/>
    <n v="4.2"/>
    <n v="1"/>
  </r>
  <r>
    <s v="781-84-8059"/>
    <x v="1"/>
    <s v="Naypyitaw"/>
    <s v="Normal"/>
    <x v="1"/>
    <s v="Fashion accessories"/>
    <n v="60.74"/>
    <n v="7"/>
    <n v="21.259"/>
    <n v="446.43900000000002"/>
    <x v="68"/>
    <n v="0.68263888888888891"/>
    <x v="0"/>
    <x v="888"/>
    <n v="4.7619047620000003"/>
    <n v="21.259"/>
    <n v="5"/>
    <n v="1"/>
  </r>
  <r>
    <s v="409-49-6995"/>
    <x v="1"/>
    <s v="Naypyitaw"/>
    <s v="Member"/>
    <x v="0"/>
    <s v="Food and beverages"/>
    <n v="47.27"/>
    <n v="6"/>
    <n v="14.180999999999999"/>
    <n v="297.80099999999999"/>
    <x v="63"/>
    <n v="0.4284722222222222"/>
    <x v="1"/>
    <x v="889"/>
    <n v="4.7619047620000003"/>
    <n v="14.180999999999999"/>
    <n v="8.8000000000000007"/>
    <n v="2"/>
  </r>
  <r>
    <s v="725-54-0677"/>
    <x v="1"/>
    <s v="Naypyitaw"/>
    <s v="Member"/>
    <x v="1"/>
    <s v="Health and beauty"/>
    <n v="85.6"/>
    <n v="7"/>
    <n v="29.96"/>
    <n v="629.16"/>
    <x v="22"/>
    <n v="0.57638888888888884"/>
    <x v="1"/>
    <x v="890"/>
    <n v="4.7619047620000003"/>
    <n v="29.96"/>
    <n v="5.3"/>
    <n v="3"/>
  </r>
  <r>
    <s v="146-09-5432"/>
    <x v="0"/>
    <s v="Yangon"/>
    <s v="Member"/>
    <x v="1"/>
    <s v="Food and beverages"/>
    <n v="35.04"/>
    <n v="9"/>
    <n v="15.768000000000001"/>
    <n v="331.12799999999999"/>
    <x v="57"/>
    <n v="0.80347222222222225"/>
    <x v="0"/>
    <x v="891"/>
    <n v="4.7619047620000003"/>
    <n v="15.768000000000001"/>
    <n v="4.5999999999999996"/>
    <n v="2"/>
  </r>
  <r>
    <s v="377-79-7592"/>
    <x v="1"/>
    <s v="Naypyitaw"/>
    <s v="Member"/>
    <x v="0"/>
    <s v="Electronic accessories"/>
    <n v="44.84"/>
    <n v="9"/>
    <n v="20.178000000000001"/>
    <n v="423.738"/>
    <x v="78"/>
    <n v="0.58333333333333337"/>
    <x v="2"/>
    <x v="892"/>
    <n v="4.7619047620000003"/>
    <n v="20.178000000000001"/>
    <n v="7.5"/>
    <n v="1"/>
  </r>
  <r>
    <s v="509-10-0516"/>
    <x v="2"/>
    <s v="Mandalay"/>
    <s v="Normal"/>
    <x v="1"/>
    <s v="Home and lifestyle"/>
    <n v="45.97"/>
    <n v="4"/>
    <n v="9.1940000000000008"/>
    <n v="193.07400000000001"/>
    <x v="57"/>
    <n v="0.50138888888888888"/>
    <x v="0"/>
    <x v="893"/>
    <n v="4.7619047620000003"/>
    <n v="9.1940000000000008"/>
    <n v="5.0999999999999996"/>
    <n v="2"/>
  </r>
  <r>
    <s v="595-94-9924"/>
    <x v="0"/>
    <s v="Yangon"/>
    <s v="Member"/>
    <x v="0"/>
    <s v="Health and beauty"/>
    <n v="27.73"/>
    <n v="5"/>
    <n v="6.9325000000000001"/>
    <n v="145.58250000000001"/>
    <x v="58"/>
    <n v="0.84791666666666665"/>
    <x v="2"/>
    <x v="894"/>
    <n v="4.7619047620000003"/>
    <n v="6.9325000000000001"/>
    <n v="4.2"/>
    <n v="3"/>
  </r>
  <r>
    <s v="865-41-9075"/>
    <x v="0"/>
    <s v="Yangon"/>
    <s v="Normal"/>
    <x v="1"/>
    <s v="Food and beverages"/>
    <n v="11.53"/>
    <n v="7"/>
    <n v="4.0354999999999999"/>
    <n v="84.745500000000007"/>
    <x v="26"/>
    <n v="0.73263888888888884"/>
    <x v="1"/>
    <x v="895"/>
    <n v="4.7619047620000003"/>
    <n v="4.0354999999999999"/>
    <n v="8.1"/>
    <n v="1"/>
  </r>
  <r>
    <s v="545-07-8534"/>
    <x v="1"/>
    <s v="Naypyitaw"/>
    <s v="Normal"/>
    <x v="0"/>
    <s v="Health and beauty"/>
    <n v="58.32"/>
    <n v="2"/>
    <n v="5.8319999999999999"/>
    <n v="122.47199999999999"/>
    <x v="44"/>
    <n v="0.52916666666666667"/>
    <x v="0"/>
    <x v="896"/>
    <n v="4.7619047620000003"/>
    <n v="5.8319999999999999"/>
    <n v="6"/>
    <n v="2"/>
  </r>
  <r>
    <s v="118-62-1812"/>
    <x v="1"/>
    <s v="Naypyitaw"/>
    <s v="Member"/>
    <x v="0"/>
    <s v="Home and lifestyle"/>
    <n v="78.38"/>
    <n v="4"/>
    <n v="15.676"/>
    <n v="329.19600000000003"/>
    <x v="62"/>
    <n v="0.74722222222222223"/>
    <x v="1"/>
    <x v="897"/>
    <n v="4.7619047620000003"/>
    <n v="15.676"/>
    <n v="7.9"/>
    <n v="3"/>
  </r>
  <r>
    <s v="450-42-3339"/>
    <x v="1"/>
    <s v="Naypyitaw"/>
    <s v="Normal"/>
    <x v="1"/>
    <s v="Health and beauty"/>
    <n v="84.61"/>
    <n v="10"/>
    <n v="42.305"/>
    <n v="888.40499999999997"/>
    <x v="57"/>
    <n v="0.79027777777777775"/>
    <x v="2"/>
    <x v="898"/>
    <n v="4.7619047620000003"/>
    <n v="42.305"/>
    <n v="8.8000000000000007"/>
    <n v="2"/>
  </r>
  <r>
    <s v="851-98-3555"/>
    <x v="2"/>
    <s v="Mandalay"/>
    <s v="Normal"/>
    <x v="0"/>
    <s v="Health and beauty"/>
    <n v="82.88"/>
    <n v="5"/>
    <n v="20.72"/>
    <n v="435.12"/>
    <x v="62"/>
    <n v="0.58888888888888891"/>
    <x v="2"/>
    <x v="899"/>
    <n v="4.7619047620000003"/>
    <n v="20.72"/>
    <n v="6.6"/>
    <n v="3"/>
  </r>
  <r>
    <s v="186-71-5196"/>
    <x v="0"/>
    <s v="Yangon"/>
    <s v="Member"/>
    <x v="0"/>
    <s v="Food and beverages"/>
    <n v="79.540000000000006"/>
    <n v="2"/>
    <n v="7.9539999999999997"/>
    <n v="167.03399999999999"/>
    <x v="39"/>
    <n v="0.6875"/>
    <x v="0"/>
    <x v="900"/>
    <n v="4.7619047620000003"/>
    <n v="7.9539999999999997"/>
    <n v="6.2"/>
    <n v="3"/>
  </r>
  <r>
    <s v="624-01-8356"/>
    <x v="2"/>
    <s v="Mandalay"/>
    <s v="Normal"/>
    <x v="0"/>
    <s v="Home and lifestyle"/>
    <n v="49.01"/>
    <n v="10"/>
    <n v="24.504999999999999"/>
    <n v="514.60500000000002"/>
    <x v="3"/>
    <n v="0.44722222222222224"/>
    <x v="2"/>
    <x v="901"/>
    <n v="4.7619047620000003"/>
    <n v="24.504999999999999"/>
    <n v="4.2"/>
    <n v="1"/>
  </r>
  <r>
    <s v="313-66-9943"/>
    <x v="2"/>
    <s v="Mandalay"/>
    <s v="Member"/>
    <x v="0"/>
    <s v="Food and beverages"/>
    <n v="29.15"/>
    <n v="3"/>
    <n v="4.3724999999999996"/>
    <n v="91.822500000000005"/>
    <x v="39"/>
    <n v="0.85347222222222219"/>
    <x v="2"/>
    <x v="902"/>
    <n v="4.7619047620000003"/>
    <n v="4.3724999999999996"/>
    <n v="7.3"/>
    <n v="3"/>
  </r>
  <r>
    <s v="151-27-8496"/>
    <x v="1"/>
    <s v="Naypyitaw"/>
    <s v="Normal"/>
    <x v="0"/>
    <s v="Electronic accessories"/>
    <n v="56.13"/>
    <n v="4"/>
    <n v="11.226000000000001"/>
    <n v="235.74600000000001"/>
    <x v="64"/>
    <n v="0.48819444444444443"/>
    <x v="0"/>
    <x v="903"/>
    <n v="4.7619047620000003"/>
    <n v="11.226000000000001"/>
    <n v="8.6"/>
    <n v="1"/>
  </r>
  <r>
    <s v="453-33-6436"/>
    <x v="0"/>
    <s v="Yangon"/>
    <s v="Normal"/>
    <x v="0"/>
    <s v="Home and lifestyle"/>
    <n v="93.12"/>
    <n v="8"/>
    <n v="37.247999999999998"/>
    <n v="782.20799999999997"/>
    <x v="13"/>
    <n v="0.42291666666666666"/>
    <x v="1"/>
    <x v="904"/>
    <n v="4.7619047620000003"/>
    <n v="37.247999999999998"/>
    <n v="6.8"/>
    <n v="2"/>
  </r>
  <r>
    <s v="522-57-8364"/>
    <x v="0"/>
    <s v="Yangon"/>
    <s v="Member"/>
    <x v="1"/>
    <s v="Fashion accessories"/>
    <n v="51.34"/>
    <n v="8"/>
    <n v="20.536000000000001"/>
    <n v="431.25599999999997"/>
    <x v="82"/>
    <n v="0.41666666666666669"/>
    <x v="0"/>
    <x v="905"/>
    <n v="4.7619047620000003"/>
    <n v="20.536000000000001"/>
    <n v="7.6"/>
    <n v="1"/>
  </r>
  <r>
    <s v="459-45-2396"/>
    <x v="0"/>
    <s v="Yangon"/>
    <s v="Member"/>
    <x v="0"/>
    <s v="Food and beverages"/>
    <n v="99.6"/>
    <n v="3"/>
    <n v="14.94"/>
    <n v="313.74"/>
    <x v="6"/>
    <n v="0.78125"/>
    <x v="1"/>
    <x v="906"/>
    <n v="4.7619047620000003"/>
    <n v="14.94"/>
    <n v="5.8"/>
    <n v="2"/>
  </r>
  <r>
    <s v="717-96-4189"/>
    <x v="1"/>
    <s v="Naypyitaw"/>
    <s v="Normal"/>
    <x v="0"/>
    <s v="Electronic accessories"/>
    <n v="35.49"/>
    <n v="6"/>
    <n v="10.647"/>
    <n v="223.58699999999999"/>
    <x v="30"/>
    <n v="0.52777777777777779"/>
    <x v="1"/>
    <x v="907"/>
    <n v="4.7619047620000003"/>
    <n v="10.647"/>
    <n v="4.0999999999999996"/>
    <n v="2"/>
  </r>
  <r>
    <s v="722-13-2115"/>
    <x v="1"/>
    <s v="Naypyitaw"/>
    <s v="Member"/>
    <x v="1"/>
    <s v="Sports and travel"/>
    <n v="42.85"/>
    <n v="1"/>
    <n v="2.1425000000000001"/>
    <n v="44.9925"/>
    <x v="86"/>
    <n v="0.65"/>
    <x v="2"/>
    <x v="908"/>
    <n v="4.7619047620000003"/>
    <n v="2.1425000000000001"/>
    <n v="9.3000000000000007"/>
    <n v="3"/>
  </r>
  <r>
    <s v="749-81-8133"/>
    <x v="0"/>
    <s v="Yangon"/>
    <s v="Normal"/>
    <x v="0"/>
    <s v="Fashion accessories"/>
    <n v="94.67"/>
    <n v="4"/>
    <n v="18.934000000000001"/>
    <n v="397.61399999999998"/>
    <x v="16"/>
    <n v="0.50277777777777777"/>
    <x v="1"/>
    <x v="909"/>
    <n v="4.7619047620000003"/>
    <n v="18.934000000000001"/>
    <n v="6.8"/>
    <n v="3"/>
  </r>
  <r>
    <s v="777-67-2495"/>
    <x v="2"/>
    <s v="Mandalay"/>
    <s v="Normal"/>
    <x v="1"/>
    <s v="Home and lifestyle"/>
    <n v="68.97"/>
    <n v="3"/>
    <n v="10.345499999999999"/>
    <n v="217.25550000000001"/>
    <x v="70"/>
    <n v="0.47638888888888886"/>
    <x v="0"/>
    <x v="910"/>
    <n v="4.7619047620000003"/>
    <n v="10.345499999999999"/>
    <n v="8.6999999999999993"/>
    <n v="2"/>
  </r>
  <r>
    <s v="636-98-3364"/>
    <x v="2"/>
    <s v="Mandalay"/>
    <s v="Member"/>
    <x v="0"/>
    <s v="Electronic accessories"/>
    <n v="26.26"/>
    <n v="3"/>
    <n v="3.9390000000000001"/>
    <n v="82.718999999999994"/>
    <x v="22"/>
    <n v="0.52500000000000002"/>
    <x v="0"/>
    <x v="911"/>
    <n v="4.7619047620000003"/>
    <n v="3.9390000000000001"/>
    <n v="6.3"/>
    <n v="3"/>
  </r>
  <r>
    <s v="246-55-6923"/>
    <x v="1"/>
    <s v="Naypyitaw"/>
    <s v="Member"/>
    <x v="0"/>
    <s v="Home and lifestyle"/>
    <n v="35.79"/>
    <n v="9"/>
    <n v="16.105499999999999"/>
    <n v="338.21550000000002"/>
    <x v="24"/>
    <n v="0.62916666666666665"/>
    <x v="2"/>
    <x v="912"/>
    <n v="4.7619047620000003"/>
    <n v="16.105499999999999"/>
    <n v="5.0999999999999996"/>
    <n v="3"/>
  </r>
  <r>
    <s v="181-82-6255"/>
    <x v="2"/>
    <s v="Mandalay"/>
    <s v="Normal"/>
    <x v="0"/>
    <s v="Home and lifestyle"/>
    <n v="16.37"/>
    <n v="6"/>
    <n v="4.9109999999999996"/>
    <n v="103.131"/>
    <x v="4"/>
    <n v="0.45694444444444443"/>
    <x v="1"/>
    <x v="913"/>
    <n v="4.7619047620000003"/>
    <n v="4.9109999999999996"/>
    <n v="7"/>
    <n v="2"/>
  </r>
  <r>
    <s v="838-02-1821"/>
    <x v="1"/>
    <s v="Naypyitaw"/>
    <s v="Member"/>
    <x v="0"/>
    <s v="Home and lifestyle"/>
    <n v="12.73"/>
    <n v="2"/>
    <n v="1.2729999999999999"/>
    <n v="26.733000000000001"/>
    <x v="70"/>
    <n v="0.50694444444444442"/>
    <x v="2"/>
    <x v="914"/>
    <n v="4.7619047620000003"/>
    <n v="1.2729999999999999"/>
    <n v="5.2"/>
    <n v="2"/>
  </r>
  <r>
    <s v="887-42-0517"/>
    <x v="1"/>
    <s v="Naypyitaw"/>
    <s v="Normal"/>
    <x v="0"/>
    <s v="Sports and travel"/>
    <n v="83.14"/>
    <n v="7"/>
    <n v="29.099"/>
    <n v="611.07899999999995"/>
    <x v="8"/>
    <n v="0.43819444444444444"/>
    <x v="2"/>
    <x v="915"/>
    <n v="4.7619047620000003"/>
    <n v="29.099"/>
    <n v="6.6"/>
    <n v="1"/>
  </r>
  <r>
    <s v="457-12-0244"/>
    <x v="1"/>
    <s v="Naypyitaw"/>
    <s v="Member"/>
    <x v="0"/>
    <s v="Sports and travel"/>
    <n v="35.22"/>
    <n v="6"/>
    <n v="10.566000000000001"/>
    <n v="221.886"/>
    <x v="86"/>
    <n v="0.5756944444444444"/>
    <x v="0"/>
    <x v="916"/>
    <n v="4.7619047620000003"/>
    <n v="10.566000000000001"/>
    <n v="6.5"/>
    <n v="3"/>
  </r>
  <r>
    <s v="226-34-0034"/>
    <x v="2"/>
    <s v="Mandalay"/>
    <s v="Normal"/>
    <x v="0"/>
    <s v="Electronic accessories"/>
    <n v="13.78"/>
    <n v="4"/>
    <n v="2.7559999999999998"/>
    <n v="57.875999999999998"/>
    <x v="8"/>
    <n v="0.46527777777777779"/>
    <x v="0"/>
    <x v="917"/>
    <n v="4.7619047620000003"/>
    <n v="2.7559999999999998"/>
    <n v="9"/>
    <n v="1"/>
  </r>
  <r>
    <s v="321-49-7382"/>
    <x v="2"/>
    <s v="Mandalay"/>
    <s v="Member"/>
    <x v="1"/>
    <s v="Sports and travel"/>
    <n v="88.31"/>
    <n v="1"/>
    <n v="4.4154999999999998"/>
    <n v="92.725499999999997"/>
    <x v="42"/>
    <n v="0.73472222222222228"/>
    <x v="2"/>
    <x v="918"/>
    <n v="4.7619047620000003"/>
    <n v="4.4154999999999998"/>
    <n v="5.2"/>
    <n v="2"/>
  </r>
  <r>
    <s v="397-25-8725"/>
    <x v="0"/>
    <s v="Yangon"/>
    <s v="Member"/>
    <x v="0"/>
    <s v="Health and beauty"/>
    <n v="39.619999999999997"/>
    <n v="9"/>
    <n v="17.829000000000001"/>
    <n v="374.40899999999999"/>
    <x v="50"/>
    <n v="0.74583333333333335"/>
    <x v="2"/>
    <x v="919"/>
    <n v="4.7619047620000003"/>
    <n v="17.829000000000001"/>
    <n v="6.8"/>
    <n v="1"/>
  </r>
  <r>
    <s v="431-66-2305"/>
    <x v="2"/>
    <s v="Mandalay"/>
    <s v="Normal"/>
    <x v="0"/>
    <s v="Electronic accessories"/>
    <n v="88.25"/>
    <n v="9"/>
    <n v="39.712499999999999"/>
    <n v="833.96249999999998"/>
    <x v="42"/>
    <n v="0.86875000000000002"/>
    <x v="2"/>
    <x v="920"/>
    <n v="4.7619047620000003"/>
    <n v="39.712499999999999"/>
    <n v="7.6"/>
    <n v="2"/>
  </r>
  <r>
    <s v="825-94-5922"/>
    <x v="2"/>
    <s v="Mandalay"/>
    <s v="Normal"/>
    <x v="1"/>
    <s v="Sports and travel"/>
    <n v="25.31"/>
    <n v="2"/>
    <n v="2.5310000000000001"/>
    <n v="53.151000000000003"/>
    <x v="22"/>
    <n v="0.80972222222222223"/>
    <x v="0"/>
    <x v="921"/>
    <n v="4.7619047620000003"/>
    <n v="2.5310000000000001"/>
    <n v="7.2"/>
    <n v="3"/>
  </r>
  <r>
    <s v="641-62-7288"/>
    <x v="2"/>
    <s v="Mandalay"/>
    <s v="Normal"/>
    <x v="1"/>
    <s v="Home and lifestyle"/>
    <n v="99.92"/>
    <n v="6"/>
    <n v="29.975999999999999"/>
    <n v="629.49599999999998"/>
    <x v="62"/>
    <n v="0.56458333333333333"/>
    <x v="0"/>
    <x v="922"/>
    <n v="4.7619047620000003"/>
    <n v="29.975999999999999"/>
    <n v="7.1"/>
    <n v="3"/>
  </r>
  <r>
    <s v="756-93-1854"/>
    <x v="1"/>
    <s v="Naypyitaw"/>
    <s v="Member"/>
    <x v="0"/>
    <s v="Fashion accessories"/>
    <n v="83.35"/>
    <n v="2"/>
    <n v="8.3350000000000009"/>
    <n v="175.035"/>
    <x v="30"/>
    <n v="0.58680555555555558"/>
    <x v="2"/>
    <x v="923"/>
    <n v="4.7619047620000003"/>
    <n v="8.3350000000000009"/>
    <n v="9.5"/>
    <n v="2"/>
  </r>
  <r>
    <s v="243-55-8457"/>
    <x v="0"/>
    <s v="Yangon"/>
    <s v="Normal"/>
    <x v="0"/>
    <s v="Food and beverages"/>
    <n v="74.44"/>
    <n v="10"/>
    <n v="37.22"/>
    <n v="781.62"/>
    <x v="33"/>
    <n v="0.4861111111111111"/>
    <x v="0"/>
    <x v="924"/>
    <n v="4.7619047620000003"/>
    <n v="37.22"/>
    <n v="5.0999999999999996"/>
    <n v="2"/>
  </r>
  <r>
    <s v="458-10-8612"/>
    <x v="1"/>
    <s v="Naypyitaw"/>
    <s v="Normal"/>
    <x v="1"/>
    <s v="Health and beauty"/>
    <n v="64.08"/>
    <n v="7"/>
    <n v="22.428000000000001"/>
    <n v="470.988"/>
    <x v="40"/>
    <n v="0.51875000000000004"/>
    <x v="0"/>
    <x v="671"/>
    <n v="4.7619047620000003"/>
    <n v="22.428000000000001"/>
    <n v="7.6"/>
    <n v="1"/>
  </r>
  <r>
    <s v="501-61-1753"/>
    <x v="2"/>
    <s v="Mandalay"/>
    <s v="Normal"/>
    <x v="0"/>
    <s v="Home and lifestyle"/>
    <n v="63.15"/>
    <n v="6"/>
    <n v="18.945"/>
    <n v="397.84500000000003"/>
    <x v="75"/>
    <n v="0.85"/>
    <x v="0"/>
    <x v="925"/>
    <n v="4.7619047620000003"/>
    <n v="18.945"/>
    <n v="9.8000000000000007"/>
    <n v="1"/>
  </r>
  <r>
    <s v="235-06-8510"/>
    <x v="1"/>
    <s v="Naypyitaw"/>
    <s v="Member"/>
    <x v="1"/>
    <s v="Home and lifestyle"/>
    <n v="85.72"/>
    <n v="3"/>
    <n v="12.858000000000001"/>
    <n v="270.01799999999997"/>
    <x v="46"/>
    <n v="0.87430555555555556"/>
    <x v="0"/>
    <x v="926"/>
    <n v="4.7619047620000003"/>
    <n v="12.858000000000001"/>
    <n v="5.0999999999999996"/>
    <n v="1"/>
  </r>
  <r>
    <s v="433-08-7822"/>
    <x v="1"/>
    <s v="Naypyitaw"/>
    <s v="Normal"/>
    <x v="0"/>
    <s v="Health and beauty"/>
    <n v="78.89"/>
    <n v="7"/>
    <n v="27.611499999999999"/>
    <n v="579.8415"/>
    <x v="0"/>
    <n v="0.82499999999999996"/>
    <x v="0"/>
    <x v="927"/>
    <n v="4.7619047620000003"/>
    <n v="27.611499999999999"/>
    <n v="7.5"/>
    <n v="1"/>
  </r>
  <r>
    <s v="361-85-2571"/>
    <x v="0"/>
    <s v="Yangon"/>
    <s v="Normal"/>
    <x v="0"/>
    <s v="Sports and travel"/>
    <n v="89.48"/>
    <n v="5"/>
    <n v="22.37"/>
    <n v="469.77"/>
    <x v="73"/>
    <n v="0.42916666666666664"/>
    <x v="1"/>
    <x v="928"/>
    <n v="4.7619047620000003"/>
    <n v="22.37"/>
    <n v="7.4"/>
    <n v="3"/>
  </r>
  <r>
    <s v="131-70-8179"/>
    <x v="0"/>
    <s v="Yangon"/>
    <s v="Member"/>
    <x v="0"/>
    <s v="Health and beauty"/>
    <n v="92.09"/>
    <n v="3"/>
    <n v="13.813499999999999"/>
    <n v="290.08350000000002"/>
    <x v="21"/>
    <n v="0.68541666666666667"/>
    <x v="1"/>
    <x v="929"/>
    <n v="4.7619047620000003"/>
    <n v="13.813499999999999"/>
    <n v="4.2"/>
    <n v="2"/>
  </r>
  <r>
    <s v="500-02-2261"/>
    <x v="1"/>
    <s v="Naypyitaw"/>
    <s v="Normal"/>
    <x v="0"/>
    <s v="Food and beverages"/>
    <n v="57.29"/>
    <n v="6"/>
    <n v="17.187000000000001"/>
    <n v="360.92700000000002"/>
    <x v="76"/>
    <n v="0.71111111111111114"/>
    <x v="0"/>
    <x v="930"/>
    <n v="4.7619047620000003"/>
    <n v="17.187000000000001"/>
    <n v="5.9"/>
    <n v="3"/>
  </r>
  <r>
    <s v="720-72-2436"/>
    <x v="0"/>
    <s v="Yangon"/>
    <s v="Normal"/>
    <x v="1"/>
    <s v="Food and beverages"/>
    <n v="66.52"/>
    <n v="4"/>
    <n v="13.304"/>
    <n v="279.38400000000001"/>
    <x v="22"/>
    <n v="0.75972222222222219"/>
    <x v="0"/>
    <x v="931"/>
    <n v="4.7619047620000003"/>
    <n v="13.304"/>
    <n v="6.9"/>
    <n v="3"/>
  </r>
  <r>
    <s v="702-83-5291"/>
    <x v="1"/>
    <s v="Naypyitaw"/>
    <s v="Member"/>
    <x v="1"/>
    <s v="Fashion accessories"/>
    <n v="99.82"/>
    <n v="9"/>
    <n v="44.918999999999997"/>
    <n v="943.29899999999998"/>
    <x v="39"/>
    <n v="0.4465277777777778"/>
    <x v="1"/>
    <x v="932"/>
    <n v="4.7619047620000003"/>
    <n v="44.918999999999997"/>
    <n v="6.6"/>
    <n v="3"/>
  </r>
  <r>
    <s v="809-69-9497"/>
    <x v="0"/>
    <s v="Yangon"/>
    <s v="Normal"/>
    <x v="0"/>
    <s v="Home and lifestyle"/>
    <n v="45.68"/>
    <n v="10"/>
    <n v="22.84"/>
    <n v="479.64"/>
    <x v="64"/>
    <n v="0.8125"/>
    <x v="0"/>
    <x v="933"/>
    <n v="4.7619047620000003"/>
    <n v="22.84"/>
    <n v="5.7"/>
    <n v="1"/>
  </r>
  <r>
    <s v="449-16-6770"/>
    <x v="0"/>
    <s v="Yangon"/>
    <s v="Normal"/>
    <x v="1"/>
    <s v="Health and beauty"/>
    <n v="50.79"/>
    <n v="5"/>
    <n v="12.6975"/>
    <n v="266.64749999999998"/>
    <x v="88"/>
    <n v="0.62013888888888891"/>
    <x v="2"/>
    <x v="934"/>
    <n v="4.7619047620000003"/>
    <n v="12.6975"/>
    <n v="5.3"/>
    <n v="2"/>
  </r>
  <r>
    <s v="333-23-2632"/>
    <x v="0"/>
    <s v="Yangon"/>
    <s v="Member"/>
    <x v="1"/>
    <s v="Health and beauty"/>
    <n v="10.08"/>
    <n v="7"/>
    <n v="3.528"/>
    <n v="74.087999999999994"/>
    <x v="61"/>
    <n v="0.84305555555555556"/>
    <x v="1"/>
    <x v="935"/>
    <n v="4.7619047620000003"/>
    <n v="3.528"/>
    <n v="4.2"/>
    <n v="3"/>
  </r>
  <r>
    <s v="489-82-1237"/>
    <x v="0"/>
    <s v="Yangon"/>
    <s v="Normal"/>
    <x v="0"/>
    <s v="Electronic accessories"/>
    <n v="93.88"/>
    <n v="7"/>
    <n v="32.857999999999997"/>
    <n v="690.01800000000003"/>
    <x v="0"/>
    <n v="0.49375000000000002"/>
    <x v="2"/>
    <x v="936"/>
    <n v="4.7619047620000003"/>
    <n v="32.857999999999997"/>
    <n v="7.3"/>
    <n v="1"/>
  </r>
  <r>
    <s v="859-97-6048"/>
    <x v="1"/>
    <s v="Naypyitaw"/>
    <s v="Member"/>
    <x v="1"/>
    <s v="Electronic accessories"/>
    <n v="84.25"/>
    <n v="2"/>
    <n v="8.4250000000000007"/>
    <n v="176.92500000000001"/>
    <x v="58"/>
    <n v="0.59236111111111112"/>
    <x v="2"/>
    <x v="937"/>
    <n v="4.7619047620000003"/>
    <n v="8.4250000000000007"/>
    <n v="5.3"/>
    <n v="3"/>
  </r>
  <r>
    <s v="676-10-2200"/>
    <x v="2"/>
    <s v="Mandalay"/>
    <s v="Member"/>
    <x v="1"/>
    <s v="Fashion accessories"/>
    <n v="53.78"/>
    <n v="1"/>
    <n v="2.6890000000000001"/>
    <n v="56.469000000000001"/>
    <x v="36"/>
    <n v="0.84236111111111112"/>
    <x v="0"/>
    <x v="938"/>
    <n v="4.7619047620000003"/>
    <n v="2.6890000000000001"/>
    <n v="4.7"/>
    <n v="2"/>
  </r>
  <r>
    <s v="373-88-1424"/>
    <x v="1"/>
    <s v="Naypyitaw"/>
    <s v="Member"/>
    <x v="1"/>
    <s v="Home and lifestyle"/>
    <n v="35.81"/>
    <n v="5"/>
    <n v="8.9525000000000006"/>
    <n v="188.0025"/>
    <x v="10"/>
    <n v="0.78055555555555556"/>
    <x v="0"/>
    <x v="939"/>
    <n v="4.7619047620000003"/>
    <n v="8.9525000000000006"/>
    <n v="7.9"/>
    <n v="2"/>
  </r>
  <r>
    <s v="365-16-4334"/>
    <x v="2"/>
    <s v="Mandalay"/>
    <s v="Normal"/>
    <x v="0"/>
    <s v="Food and beverages"/>
    <n v="26.43"/>
    <n v="8"/>
    <n v="10.571999999999999"/>
    <n v="222.012"/>
    <x v="7"/>
    <n v="0.60138888888888886"/>
    <x v="0"/>
    <x v="940"/>
    <n v="4.7619047620000003"/>
    <n v="10.571999999999999"/>
    <n v="8.9"/>
    <n v="2"/>
  </r>
  <r>
    <s v="503-21-4385"/>
    <x v="2"/>
    <s v="Mandalay"/>
    <s v="Member"/>
    <x v="1"/>
    <s v="Health and beauty"/>
    <n v="39.909999999999997"/>
    <n v="3"/>
    <n v="5.9865000000000004"/>
    <n v="125.7165"/>
    <x v="81"/>
    <n v="0.52777777777777779"/>
    <x v="0"/>
    <x v="941"/>
    <n v="4.7619047620000003"/>
    <n v="5.9865000000000004"/>
    <n v="9.3000000000000007"/>
    <n v="2"/>
  </r>
  <r>
    <s v="305-89-2768"/>
    <x v="2"/>
    <s v="Mandalay"/>
    <s v="Member"/>
    <x v="0"/>
    <s v="Home and lifestyle"/>
    <n v="21.9"/>
    <n v="3"/>
    <n v="3.2850000000000001"/>
    <n v="68.984999999999999"/>
    <x v="51"/>
    <n v="0.77986111111111112"/>
    <x v="0"/>
    <x v="942"/>
    <n v="4.7619047620000003"/>
    <n v="3.2850000000000001"/>
    <n v="4.7"/>
    <n v="1"/>
  </r>
  <r>
    <s v="574-80-1489"/>
    <x v="2"/>
    <s v="Mandalay"/>
    <s v="Member"/>
    <x v="0"/>
    <s v="Food and beverages"/>
    <n v="62.85"/>
    <n v="4"/>
    <n v="12.57"/>
    <n v="263.97000000000003"/>
    <x v="6"/>
    <n v="0.55694444444444446"/>
    <x v="0"/>
    <x v="156"/>
    <n v="4.7619047620000003"/>
    <n v="12.57"/>
    <n v="8.6999999999999993"/>
    <n v="2"/>
  </r>
  <r>
    <s v="784-08-0310"/>
    <x v="1"/>
    <s v="Naypyitaw"/>
    <s v="Member"/>
    <x v="0"/>
    <s v="Food and beverages"/>
    <n v="21.04"/>
    <n v="4"/>
    <n v="4.2080000000000002"/>
    <n v="88.367999999999995"/>
    <x v="50"/>
    <n v="0.58194444444444449"/>
    <x v="1"/>
    <x v="943"/>
    <n v="4.7619047620000003"/>
    <n v="4.2080000000000002"/>
    <n v="7.6"/>
    <n v="1"/>
  </r>
  <r>
    <s v="200-40-6154"/>
    <x v="2"/>
    <s v="Mandalay"/>
    <s v="Member"/>
    <x v="1"/>
    <s v="Home and lifestyle"/>
    <n v="65.91"/>
    <n v="6"/>
    <n v="19.773"/>
    <n v="415.233"/>
    <x v="57"/>
    <n v="0.48958333333333331"/>
    <x v="1"/>
    <x v="944"/>
    <n v="4.7619047620000003"/>
    <n v="19.773"/>
    <n v="5.7"/>
    <n v="2"/>
  </r>
  <r>
    <s v="846-10-0341"/>
    <x v="0"/>
    <s v="Yangon"/>
    <s v="Normal"/>
    <x v="0"/>
    <s v="Fashion accessories"/>
    <n v="42.57"/>
    <n v="7"/>
    <n v="14.8995"/>
    <n v="312.8895"/>
    <x v="47"/>
    <n v="0.49375000000000002"/>
    <x v="1"/>
    <x v="945"/>
    <n v="4.7619047620000003"/>
    <n v="14.8995"/>
    <n v="6.8"/>
    <n v="1"/>
  </r>
  <r>
    <s v="577-34-7579"/>
    <x v="1"/>
    <s v="Naypyitaw"/>
    <s v="Member"/>
    <x v="1"/>
    <s v="Food and beverages"/>
    <n v="50.49"/>
    <n v="9"/>
    <n v="22.720500000000001"/>
    <n v="477.13049999999998"/>
    <x v="8"/>
    <n v="0.71944444444444444"/>
    <x v="1"/>
    <x v="946"/>
    <n v="4.7619047620000003"/>
    <n v="22.720500000000001"/>
    <n v="5.4"/>
    <n v="1"/>
  </r>
  <r>
    <s v="430-02-3888"/>
    <x v="2"/>
    <s v="Mandalay"/>
    <s v="Normal"/>
    <x v="1"/>
    <s v="Electronic accessories"/>
    <n v="46.02"/>
    <n v="6"/>
    <n v="13.805999999999999"/>
    <n v="289.92599999999999"/>
    <x v="13"/>
    <n v="0.66319444444444442"/>
    <x v="1"/>
    <x v="947"/>
    <n v="4.7619047620000003"/>
    <n v="13.805999999999999"/>
    <n v="7.1"/>
    <n v="2"/>
  </r>
  <r>
    <s v="867-47-1948"/>
    <x v="1"/>
    <s v="Naypyitaw"/>
    <s v="Normal"/>
    <x v="0"/>
    <s v="Home and lifestyle"/>
    <n v="15.8"/>
    <n v="10"/>
    <n v="7.9"/>
    <n v="165.9"/>
    <x v="51"/>
    <n v="0.50486111111111109"/>
    <x v="1"/>
    <x v="948"/>
    <n v="4.7619047620000003"/>
    <n v="7.9"/>
    <n v="7.8"/>
    <n v="1"/>
  </r>
  <r>
    <s v="384-59-6655"/>
    <x v="0"/>
    <s v="Yangon"/>
    <s v="Member"/>
    <x v="0"/>
    <s v="Food and beverages"/>
    <n v="98.66"/>
    <n v="9"/>
    <n v="44.396999999999998"/>
    <n v="932.33699999999999"/>
    <x v="88"/>
    <n v="0.62986111111111109"/>
    <x v="1"/>
    <x v="949"/>
    <n v="4.7619047620000003"/>
    <n v="44.396999999999998"/>
    <n v="8.4"/>
    <n v="2"/>
  </r>
  <r>
    <s v="256-58-3609"/>
    <x v="1"/>
    <s v="Naypyitaw"/>
    <s v="Member"/>
    <x v="1"/>
    <s v="Fashion accessories"/>
    <n v="91.98"/>
    <n v="1"/>
    <n v="4.5990000000000002"/>
    <n v="96.578999999999994"/>
    <x v="79"/>
    <n v="0.64513888888888893"/>
    <x v="1"/>
    <x v="950"/>
    <n v="4.7619047620000003"/>
    <n v="4.5990000000000002"/>
    <n v="9.8000000000000007"/>
    <n v="3"/>
  </r>
  <r>
    <s v="324-92-3863"/>
    <x v="0"/>
    <s v="Yangon"/>
    <s v="Member"/>
    <x v="1"/>
    <s v="Electronic accessories"/>
    <n v="20.89"/>
    <n v="2"/>
    <n v="2.089"/>
    <n v="43.869"/>
    <x v="63"/>
    <n v="0.78125"/>
    <x v="1"/>
    <x v="951"/>
    <n v="4.7619047620000003"/>
    <n v="2.089"/>
    <n v="9.8000000000000007"/>
    <n v="2"/>
  </r>
  <r>
    <s v="593-08-5916"/>
    <x v="0"/>
    <s v="Yangon"/>
    <s v="Normal"/>
    <x v="0"/>
    <s v="Fashion accessories"/>
    <n v="15.5"/>
    <n v="1"/>
    <n v="0.77500000000000002"/>
    <n v="16.274999999999999"/>
    <x v="35"/>
    <n v="0.64097222222222228"/>
    <x v="2"/>
    <x v="952"/>
    <n v="4.7619047620000003"/>
    <n v="0.77500000000000002"/>
    <n v="7.4"/>
    <n v="3"/>
  </r>
  <r>
    <s v="364-34-2972"/>
    <x v="1"/>
    <s v="Naypyitaw"/>
    <s v="Member"/>
    <x v="1"/>
    <s v="Electronic accessories"/>
    <n v="96.82"/>
    <n v="3"/>
    <n v="14.523"/>
    <n v="304.983"/>
    <x v="73"/>
    <n v="0.85902777777777772"/>
    <x v="1"/>
    <x v="953"/>
    <n v="4.7619047620000003"/>
    <n v="14.523"/>
    <n v="6.7"/>
    <n v="3"/>
  </r>
  <r>
    <s v="794-42-3736"/>
    <x v="2"/>
    <s v="Mandalay"/>
    <s v="Normal"/>
    <x v="1"/>
    <s v="Food and beverages"/>
    <n v="33.33"/>
    <n v="2"/>
    <n v="3.3330000000000002"/>
    <n v="69.992999999999995"/>
    <x v="53"/>
    <n v="0.6118055555555556"/>
    <x v="2"/>
    <x v="954"/>
    <n v="4.7619047620000003"/>
    <n v="3.3330000000000002"/>
    <n v="6.4"/>
    <n v="1"/>
  </r>
  <r>
    <s v="172-42-8274"/>
    <x v="2"/>
    <s v="Mandalay"/>
    <s v="Normal"/>
    <x v="0"/>
    <s v="Electronic accessories"/>
    <n v="38.270000000000003"/>
    <n v="2"/>
    <n v="3.827"/>
    <n v="80.367000000000004"/>
    <x v="22"/>
    <n v="0.76249999999999996"/>
    <x v="2"/>
    <x v="955"/>
    <n v="4.7619047620000003"/>
    <n v="3.827"/>
    <n v="5.8"/>
    <n v="3"/>
  </r>
  <r>
    <s v="558-60-5016"/>
    <x v="0"/>
    <s v="Yangon"/>
    <s v="Normal"/>
    <x v="0"/>
    <s v="Home and lifestyle"/>
    <n v="33.299999999999997"/>
    <n v="9"/>
    <n v="14.984999999999999"/>
    <n v="314.685"/>
    <x v="31"/>
    <n v="0.64375000000000004"/>
    <x v="0"/>
    <x v="956"/>
    <n v="4.7619047620000003"/>
    <n v="14.984999999999999"/>
    <n v="7.2"/>
    <n v="3"/>
  </r>
  <r>
    <s v="195-06-0432"/>
    <x v="0"/>
    <s v="Yangon"/>
    <s v="Member"/>
    <x v="1"/>
    <s v="Home and lifestyle"/>
    <n v="81.010000000000005"/>
    <n v="3"/>
    <n v="12.1515"/>
    <n v="255.1815"/>
    <x v="50"/>
    <n v="0.53819444444444442"/>
    <x v="2"/>
    <x v="957"/>
    <n v="4.7619047620000003"/>
    <n v="12.1515"/>
    <n v="9.3000000000000007"/>
    <n v="1"/>
  </r>
  <r>
    <s v="605-03-2706"/>
    <x v="0"/>
    <s v="Yangon"/>
    <s v="Normal"/>
    <x v="0"/>
    <s v="Health and beauty"/>
    <n v="15.8"/>
    <n v="3"/>
    <n v="2.37"/>
    <n v="49.77"/>
    <x v="5"/>
    <n v="0.75138888888888888"/>
    <x v="1"/>
    <x v="958"/>
    <n v="4.7619047620000003"/>
    <n v="2.37"/>
    <n v="9.5"/>
    <n v="3"/>
  </r>
  <r>
    <s v="214-30-2776"/>
    <x v="2"/>
    <s v="Mandalay"/>
    <s v="Member"/>
    <x v="0"/>
    <s v="Electronic accessories"/>
    <n v="34.49"/>
    <n v="5"/>
    <n v="8.6225000000000005"/>
    <n v="181.07249999999999"/>
    <x v="16"/>
    <n v="0.82222222222222219"/>
    <x v="2"/>
    <x v="959"/>
    <n v="4.7619047620000003"/>
    <n v="8.6225000000000005"/>
    <n v="9"/>
    <n v="3"/>
  </r>
  <r>
    <s v="746-04-1077"/>
    <x v="2"/>
    <s v="Mandalay"/>
    <s v="Member"/>
    <x v="0"/>
    <s v="Food and beverages"/>
    <n v="84.63"/>
    <n v="10"/>
    <n v="42.314999999999998"/>
    <n v="888.61500000000001"/>
    <x v="17"/>
    <n v="0.48333333333333334"/>
    <x v="2"/>
    <x v="960"/>
    <n v="4.7619047620000003"/>
    <n v="42.314999999999998"/>
    <n v="9"/>
    <n v="1"/>
  </r>
  <r>
    <s v="448-34-8700"/>
    <x v="2"/>
    <s v="Mandalay"/>
    <s v="Member"/>
    <x v="1"/>
    <s v="Home and lifestyle"/>
    <n v="36.909999999999997"/>
    <n v="7"/>
    <n v="12.9185"/>
    <n v="271.2885"/>
    <x v="34"/>
    <n v="0.57708333333333328"/>
    <x v="0"/>
    <x v="961"/>
    <n v="4.7619047620000003"/>
    <n v="12.9185"/>
    <n v="6.7"/>
    <n v="2"/>
  </r>
  <r>
    <s v="452-04-8808"/>
    <x v="2"/>
    <s v="Mandalay"/>
    <s v="Normal"/>
    <x v="1"/>
    <s v="Electronic accessories"/>
    <n v="87.08"/>
    <n v="7"/>
    <n v="30.478000000000002"/>
    <n v="640.03800000000001"/>
    <x v="53"/>
    <n v="0.63680555555555551"/>
    <x v="1"/>
    <x v="962"/>
    <n v="4.7619047620000003"/>
    <n v="30.478000000000002"/>
    <n v="5.5"/>
    <n v="1"/>
  </r>
  <r>
    <s v="531-56-4728"/>
    <x v="0"/>
    <s v="Yangon"/>
    <s v="Normal"/>
    <x v="1"/>
    <s v="Home and lifestyle"/>
    <n v="80.08"/>
    <n v="3"/>
    <n v="12.012"/>
    <n v="252.25200000000001"/>
    <x v="48"/>
    <n v="0.64513888888888893"/>
    <x v="1"/>
    <x v="963"/>
    <n v="4.7619047620000003"/>
    <n v="12.012"/>
    <n v="5.4"/>
    <n v="2"/>
  </r>
  <r>
    <s v="744-82-9138"/>
    <x v="1"/>
    <s v="Naypyitaw"/>
    <s v="Normal"/>
    <x v="1"/>
    <s v="Fashion accessories"/>
    <n v="86.13"/>
    <n v="2"/>
    <n v="8.6129999999999995"/>
    <n v="180.87299999999999"/>
    <x v="13"/>
    <n v="0.74930555555555556"/>
    <x v="1"/>
    <x v="964"/>
    <n v="4.7619047620000003"/>
    <n v="8.6129999999999995"/>
    <n v="8.1999999999999993"/>
    <n v="2"/>
  </r>
  <r>
    <s v="883-69-1285"/>
    <x v="2"/>
    <s v="Mandalay"/>
    <s v="Member"/>
    <x v="1"/>
    <s v="Fashion accessories"/>
    <n v="49.92"/>
    <n v="2"/>
    <n v="4.992"/>
    <n v="104.83199999999999"/>
    <x v="43"/>
    <n v="0.49652777777777779"/>
    <x v="2"/>
    <x v="965"/>
    <n v="4.7619047620000003"/>
    <n v="4.992"/>
    <n v="7"/>
    <n v="3"/>
  </r>
  <r>
    <s v="221-25-5073"/>
    <x v="0"/>
    <s v="Yangon"/>
    <s v="Normal"/>
    <x v="0"/>
    <s v="Food and beverages"/>
    <n v="74.66"/>
    <n v="4"/>
    <n v="14.932"/>
    <n v="313.572"/>
    <x v="31"/>
    <n v="0.44374999999999998"/>
    <x v="1"/>
    <x v="966"/>
    <n v="4.7619047620000003"/>
    <n v="14.932"/>
    <n v="8.5"/>
    <n v="3"/>
  </r>
  <r>
    <s v="518-71-6847"/>
    <x v="2"/>
    <s v="Mandalay"/>
    <s v="Member"/>
    <x v="1"/>
    <s v="Food and beverages"/>
    <n v="26.6"/>
    <n v="6"/>
    <n v="7.98"/>
    <n v="167.58"/>
    <x v="84"/>
    <n v="0.63194444444444442"/>
    <x v="0"/>
    <x v="967"/>
    <n v="4.7619047620000003"/>
    <n v="7.98"/>
    <n v="4.9000000000000004"/>
    <n v="2"/>
  </r>
  <r>
    <s v="156-20-0370"/>
    <x v="2"/>
    <s v="Mandalay"/>
    <s v="Normal"/>
    <x v="0"/>
    <s v="Electronic accessories"/>
    <n v="25.45"/>
    <n v="1"/>
    <n v="1.2725"/>
    <n v="26.7225"/>
    <x v="24"/>
    <n v="0.75694444444444442"/>
    <x v="2"/>
    <x v="968"/>
    <n v="4.7619047620000003"/>
    <n v="1.2725"/>
    <n v="5.0999999999999996"/>
    <n v="3"/>
  </r>
  <r>
    <s v="151-33-7434"/>
    <x v="2"/>
    <s v="Mandalay"/>
    <s v="Normal"/>
    <x v="0"/>
    <s v="Food and beverages"/>
    <n v="67.77"/>
    <n v="1"/>
    <n v="3.3885000000000001"/>
    <n v="71.158500000000004"/>
    <x v="87"/>
    <n v="0.86319444444444449"/>
    <x v="2"/>
    <x v="969"/>
    <n v="4.7619047620000003"/>
    <n v="3.3885000000000001"/>
    <n v="6.5"/>
    <n v="2"/>
  </r>
  <r>
    <s v="728-47-9078"/>
    <x v="1"/>
    <s v="Naypyitaw"/>
    <s v="Member"/>
    <x v="1"/>
    <s v="Food and beverages"/>
    <n v="59.59"/>
    <n v="4"/>
    <n v="11.917999999999999"/>
    <n v="250.27799999999999"/>
    <x v="64"/>
    <n v="0.53194444444444444"/>
    <x v="1"/>
    <x v="970"/>
    <n v="4.7619047620000003"/>
    <n v="11.917999999999999"/>
    <n v="9.8000000000000007"/>
    <n v="1"/>
  </r>
  <r>
    <s v="809-46-1866"/>
    <x v="0"/>
    <s v="Yangon"/>
    <s v="Normal"/>
    <x v="1"/>
    <s v="Health and beauty"/>
    <n v="58.15"/>
    <n v="4"/>
    <n v="11.63"/>
    <n v="244.23"/>
    <x v="54"/>
    <n v="0.73888888888888893"/>
    <x v="1"/>
    <x v="971"/>
    <n v="4.7619047620000003"/>
    <n v="11.63"/>
    <n v="8.4"/>
    <n v="1"/>
  </r>
  <r>
    <s v="139-32-4183"/>
    <x v="0"/>
    <s v="Yangon"/>
    <s v="Member"/>
    <x v="0"/>
    <s v="Sports and travel"/>
    <n v="97.48"/>
    <n v="9"/>
    <n v="43.866"/>
    <n v="921.18600000000004"/>
    <x v="86"/>
    <n v="0.59652777777777777"/>
    <x v="0"/>
    <x v="972"/>
    <n v="4.7619047620000003"/>
    <n v="43.866"/>
    <n v="7.4"/>
    <n v="3"/>
  </r>
  <r>
    <s v="148-41-7930"/>
    <x v="1"/>
    <s v="Naypyitaw"/>
    <s v="Normal"/>
    <x v="1"/>
    <s v="Health and beauty"/>
    <n v="99.96"/>
    <n v="7"/>
    <n v="34.985999999999997"/>
    <n v="734.70600000000002"/>
    <x v="54"/>
    <n v="0.43958333333333333"/>
    <x v="1"/>
    <x v="973"/>
    <n v="4.7619047620000003"/>
    <n v="34.985999999999997"/>
    <n v="6.1"/>
    <n v="1"/>
  </r>
  <r>
    <s v="189-40-5216"/>
    <x v="1"/>
    <s v="Naypyitaw"/>
    <s v="Normal"/>
    <x v="1"/>
    <s v="Electronic accessories"/>
    <n v="96.37"/>
    <n v="7"/>
    <n v="33.729500000000002"/>
    <n v="708.31949999999995"/>
    <x v="51"/>
    <n v="0.4861111111111111"/>
    <x v="1"/>
    <x v="974"/>
    <n v="4.7619047620000003"/>
    <n v="33.729500000000002"/>
    <n v="6"/>
    <n v="1"/>
  </r>
  <r>
    <s v="374-38-5555"/>
    <x v="2"/>
    <s v="Mandalay"/>
    <s v="Normal"/>
    <x v="0"/>
    <s v="Fashion accessories"/>
    <n v="63.71"/>
    <n v="5"/>
    <n v="15.9275"/>
    <n v="334.47750000000002"/>
    <x v="13"/>
    <n v="0.8125"/>
    <x v="0"/>
    <x v="975"/>
    <n v="4.7619047620000003"/>
    <n v="15.9275"/>
    <n v="8.5"/>
    <n v="2"/>
  </r>
  <r>
    <s v="764-44-8999"/>
    <x v="2"/>
    <s v="Mandalay"/>
    <s v="Normal"/>
    <x v="0"/>
    <s v="Health and beauty"/>
    <n v="14.76"/>
    <n v="2"/>
    <n v="1.476"/>
    <n v="30.995999999999999"/>
    <x v="67"/>
    <n v="0.61250000000000004"/>
    <x v="0"/>
    <x v="976"/>
    <n v="4.7619047620000003"/>
    <n v="1.476"/>
    <n v="4.3"/>
    <n v="2"/>
  </r>
  <r>
    <s v="552-44-5977"/>
    <x v="2"/>
    <s v="Mandalay"/>
    <s v="Member"/>
    <x v="1"/>
    <s v="Health and beauty"/>
    <n v="62"/>
    <n v="8"/>
    <n v="24.8"/>
    <n v="520.79999999999995"/>
    <x v="75"/>
    <n v="0.79722222222222228"/>
    <x v="2"/>
    <x v="977"/>
    <n v="4.7619047620000003"/>
    <n v="24.8"/>
    <n v="6.2"/>
    <n v="1"/>
  </r>
  <r>
    <s v="267-62-7380"/>
    <x v="1"/>
    <s v="Naypyitaw"/>
    <s v="Member"/>
    <x v="1"/>
    <s v="Electronic accessories"/>
    <n v="82.34"/>
    <n v="10"/>
    <n v="41.17"/>
    <n v="864.57"/>
    <x v="14"/>
    <n v="0.8"/>
    <x v="0"/>
    <x v="978"/>
    <n v="4.7619047620000003"/>
    <n v="41.17"/>
    <n v="4.3"/>
    <n v="3"/>
  </r>
  <r>
    <s v="430-53-4718"/>
    <x v="2"/>
    <s v="Mandalay"/>
    <s v="Member"/>
    <x v="1"/>
    <s v="Health and beauty"/>
    <n v="75.37"/>
    <n v="8"/>
    <n v="30.148"/>
    <n v="633.10799999999995"/>
    <x v="26"/>
    <n v="0.65694444444444444"/>
    <x v="2"/>
    <x v="979"/>
    <n v="4.7619047620000003"/>
    <n v="30.148"/>
    <n v="8.4"/>
    <n v="1"/>
  </r>
  <r>
    <s v="886-18-2897"/>
    <x v="0"/>
    <s v="Yangon"/>
    <s v="Normal"/>
    <x v="0"/>
    <s v="Food and beverages"/>
    <n v="56.56"/>
    <n v="5"/>
    <n v="14.14"/>
    <n v="296.94"/>
    <x v="23"/>
    <n v="0.79583333333333328"/>
    <x v="2"/>
    <x v="980"/>
    <n v="4.7619047620000003"/>
    <n v="14.14"/>
    <n v="4.5"/>
    <n v="3"/>
  </r>
  <r>
    <s v="602-16-6955"/>
    <x v="2"/>
    <s v="Mandalay"/>
    <s v="Normal"/>
    <x v="0"/>
    <s v="Sports and travel"/>
    <n v="76.599999999999994"/>
    <n v="10"/>
    <n v="38.299999999999997"/>
    <n v="804.3"/>
    <x v="46"/>
    <n v="0.75694444444444442"/>
    <x v="0"/>
    <x v="981"/>
    <n v="4.7619047620000003"/>
    <n v="38.299999999999997"/>
    <n v="6"/>
    <n v="1"/>
  </r>
  <r>
    <s v="745-74-0715"/>
    <x v="0"/>
    <s v="Yangon"/>
    <s v="Normal"/>
    <x v="1"/>
    <s v="Electronic accessories"/>
    <n v="58.03"/>
    <n v="2"/>
    <n v="5.8029999999999999"/>
    <n v="121.863"/>
    <x v="24"/>
    <n v="0.86527777777777781"/>
    <x v="0"/>
    <x v="982"/>
    <n v="4.7619047620000003"/>
    <n v="5.8029999999999999"/>
    <n v="8.8000000000000007"/>
    <n v="3"/>
  </r>
  <r>
    <s v="690-01-6631"/>
    <x v="2"/>
    <s v="Mandalay"/>
    <s v="Normal"/>
    <x v="1"/>
    <s v="Fashion accessories"/>
    <n v="17.489999999999998"/>
    <n v="10"/>
    <n v="8.7449999999999992"/>
    <n v="183.64500000000001"/>
    <x v="70"/>
    <n v="0.77430555555555558"/>
    <x v="0"/>
    <x v="983"/>
    <n v="4.7619047620000003"/>
    <n v="8.7449999999999992"/>
    <n v="6.6"/>
    <n v="2"/>
  </r>
  <r>
    <s v="652-49-6720"/>
    <x v="1"/>
    <s v="Naypyitaw"/>
    <s v="Member"/>
    <x v="0"/>
    <s v="Electronic accessories"/>
    <n v="60.95"/>
    <n v="1"/>
    <n v="3.0474999999999999"/>
    <n v="63.997500000000002"/>
    <x v="67"/>
    <n v="0.4861111111111111"/>
    <x v="0"/>
    <x v="984"/>
    <n v="4.7619047620000003"/>
    <n v="3.0474999999999999"/>
    <n v="5.9"/>
    <n v="2"/>
  </r>
  <r>
    <s v="233-67-5758"/>
    <x v="1"/>
    <s v="Naypyitaw"/>
    <s v="Normal"/>
    <x v="1"/>
    <s v="Health and beauty"/>
    <n v="40.35"/>
    <n v="1"/>
    <n v="2.0175000000000001"/>
    <n v="42.3675"/>
    <x v="71"/>
    <n v="0.57361111111111107"/>
    <x v="0"/>
    <x v="985"/>
    <n v="4.7619047620000003"/>
    <n v="2.0175000000000001"/>
    <n v="6.2"/>
    <n v="1"/>
  </r>
  <r>
    <s v="303-96-2227"/>
    <x v="2"/>
    <s v="Mandalay"/>
    <s v="Normal"/>
    <x v="0"/>
    <s v="Home and lifestyle"/>
    <n v="97.38"/>
    <n v="10"/>
    <n v="48.69"/>
    <n v="1022.49"/>
    <x v="22"/>
    <n v="0.71944444444444444"/>
    <x v="0"/>
    <x v="986"/>
    <n v="4.7619047620000003"/>
    <n v="48.69"/>
    <n v="4.4000000000000004"/>
    <n v="3"/>
  </r>
  <r>
    <s v="727-02-1313"/>
    <x v="0"/>
    <s v="Yangon"/>
    <s v="Member"/>
    <x v="1"/>
    <s v="Food and beverages"/>
    <n v="31.84"/>
    <n v="1"/>
    <n v="1.5920000000000001"/>
    <n v="33.432000000000002"/>
    <x v="57"/>
    <n v="0.55694444444444446"/>
    <x v="1"/>
    <x v="987"/>
    <n v="4.7619047620000003"/>
    <n v="1.5920000000000001"/>
    <n v="7.7"/>
    <n v="2"/>
  </r>
  <r>
    <s v="347-56-2442"/>
    <x v="0"/>
    <s v="Yangon"/>
    <s v="Normal"/>
    <x v="1"/>
    <s v="Home and lifestyle"/>
    <n v="65.819999999999993"/>
    <n v="1"/>
    <n v="3.2909999999999999"/>
    <n v="69.111000000000004"/>
    <x v="70"/>
    <n v="0.6479166666666667"/>
    <x v="1"/>
    <x v="988"/>
    <n v="4.7619047620000003"/>
    <n v="3.2909999999999999"/>
    <n v="4.0999999999999996"/>
    <n v="2"/>
  </r>
  <r>
    <s v="849-09-3807"/>
    <x v="0"/>
    <s v="Yangon"/>
    <s v="Member"/>
    <x v="0"/>
    <s v="Fashion accessories"/>
    <n v="88.34"/>
    <n v="7"/>
    <n v="30.919"/>
    <n v="649.29899999999998"/>
    <x v="67"/>
    <n v="0.56111111111111112"/>
    <x v="1"/>
    <x v="989"/>
    <n v="4.7619047620000003"/>
    <n v="30.919"/>
    <n v="6.6"/>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s v="Member"/>
    <s v="Female"/>
    <s v="Health and beauty"/>
    <n v="74.69"/>
    <n v="7"/>
    <n v="26.141500000000001"/>
    <n v="548.97149999999999"/>
    <x v="0"/>
    <d v="1899-12-30T13:08:00"/>
    <s v="Ewallet"/>
    <n v="522.83000000000004"/>
    <n v="4.7619047620000003"/>
    <n v="26.141500000000001"/>
    <n v="9.1"/>
    <n v="26.141499999999951"/>
    <n v="1960.6124999999963"/>
    <b v="1"/>
    <b v="1"/>
    <s v="High Value"/>
    <n v="7.4690000000000003"/>
    <n v="5"/>
    <n v="1"/>
    <n v="2019"/>
    <s v="1-2019"/>
    <s v="5-1-2019"/>
    <n v="1"/>
    <n v="1"/>
    <s v="2019-1"/>
    <n v="6"/>
    <s v="Weekends"/>
    <d v="1900-01-06T00:00:00"/>
  </r>
  <r>
    <s v="226-31-3081"/>
    <x v="1"/>
    <s v="Naypyitaw"/>
    <s v="Normal"/>
    <s v="Female"/>
    <s v="Electronic accessories"/>
    <n v="15.28"/>
    <n v="5"/>
    <n v="3.82"/>
    <n v="80.22"/>
    <x v="1"/>
    <d v="1899-12-30T10:29:00"/>
    <s v="Cash"/>
    <n v="76.400000000000006"/>
    <n v="4.7619047620000003"/>
    <n v="3.82"/>
    <n v="9.6"/>
    <n v="3.8199999999999932"/>
    <n v="286.49999999999949"/>
    <b v="0"/>
    <b v="1"/>
    <s v="High Value"/>
    <n v="1.528"/>
    <n v="8"/>
    <n v="3"/>
    <n v="2019"/>
    <s v="3-2019"/>
    <s v="8-3-2019"/>
    <n v="1"/>
    <n v="10"/>
    <s v="2019-10"/>
    <n v="5"/>
    <s v="Weekdays"/>
    <d v="1900-01-05T00:00:00"/>
  </r>
  <r>
    <s v="631-41-3108"/>
    <x v="0"/>
    <s v="Yangon"/>
    <s v="Normal"/>
    <s v="Male"/>
    <s v="Home and lifestyle"/>
    <n v="46.33"/>
    <n v="7"/>
    <n v="16.215499999999999"/>
    <n v="340.52550000000002"/>
    <x v="2"/>
    <d v="1899-12-30T13:23:00"/>
    <s v="Credit card"/>
    <n v="324.31"/>
    <n v="4.7619047620000003"/>
    <n v="16.215499999999999"/>
    <n v="7.4"/>
    <n v="16.21550000000002"/>
    <n v="1216.1625000000015"/>
    <b v="0"/>
    <b v="1"/>
    <s v="Low Value"/>
    <n v="4.633"/>
    <n v="3"/>
    <n v="3"/>
    <n v="2019"/>
    <s v="3-2019"/>
    <s v="3-3-2019"/>
    <n v="1"/>
    <n v="9"/>
    <s v="2019-9"/>
    <n v="7"/>
    <s v="Weekends"/>
    <d v="1899-12-31T00:00:00"/>
  </r>
  <r>
    <s v="123-19-1176"/>
    <x v="0"/>
    <s v="Yangon"/>
    <s v="Member"/>
    <s v="Male"/>
    <s v="Health and beauty"/>
    <n v="58.22"/>
    <n v="8"/>
    <n v="23.288"/>
    <n v="489.048"/>
    <x v="3"/>
    <d v="1899-12-30T20:33:00"/>
    <s v="Ewallet"/>
    <n v="465.76"/>
    <n v="4.7619047620000003"/>
    <n v="23.288"/>
    <n v="8.4"/>
    <n v="23.288000000000011"/>
    <n v="1746.6000000000008"/>
    <b v="0"/>
    <b v="1"/>
    <s v="Low Value"/>
    <n v="5.8220000000000001"/>
    <n v="27"/>
    <n v="1"/>
    <n v="2019"/>
    <s v="1-2019"/>
    <s v="27-1-2019"/>
    <n v="1"/>
    <n v="4"/>
    <s v="2019-4"/>
    <n v="7"/>
    <s v="Weekends"/>
    <d v="1899-12-31T00:00:00"/>
  </r>
  <r>
    <s v="373-73-7910"/>
    <x v="0"/>
    <s v="Yangon"/>
    <s v="Normal"/>
    <s v="Male"/>
    <s v="Sports and travel"/>
    <n v="86.31"/>
    <n v="7"/>
    <n v="30.208500000000001"/>
    <n v="634.37850000000003"/>
    <x v="4"/>
    <d v="1899-12-30T10:37:00"/>
    <s v="Ewallet"/>
    <n v="604.16999999999996"/>
    <n v="4.7619047620000003"/>
    <n v="30.208500000000001"/>
    <n v="5.3"/>
    <n v="30.208500000000072"/>
    <n v="2265.6375000000053"/>
    <b v="1"/>
    <b v="1"/>
    <s v="Low Value"/>
    <s v="Value Not matches"/>
    <n v="8"/>
    <n v="2"/>
    <n v="2019"/>
    <s v="2-2019"/>
    <s v="8-2-2019"/>
    <n v="1"/>
    <n v="6"/>
    <s v="2019-6"/>
    <n v="5"/>
    <s v="Weekdays"/>
    <d v="1900-01-05T00:00:00"/>
  </r>
  <r>
    <s v="699-14-3026"/>
    <x v="1"/>
    <s v="Naypyitaw"/>
    <s v="Normal"/>
    <s v="Male"/>
    <s v="Electronic accessories"/>
    <n v="85.39"/>
    <n v="7"/>
    <n v="29.886500000000002"/>
    <n v="627.61649999999997"/>
    <x v="5"/>
    <d v="1899-12-30T18:30:00"/>
    <s v="Ewallet"/>
    <n v="597.73"/>
    <n v="4.7619047620000003"/>
    <n v="29.886500000000002"/>
    <n v="4.0999999999999996"/>
    <n v="29.886499999999955"/>
    <n v="2241.4874999999965"/>
    <b v="1"/>
    <b v="1"/>
    <s v="Low Value"/>
    <s v="Value Not matches"/>
    <n v="25"/>
    <n v="3"/>
    <n v="2019"/>
    <s v="3-2019"/>
    <s v="25-3-2019"/>
    <n v="1"/>
    <n v="13"/>
    <s v="2019-13"/>
    <n v="1"/>
    <s v="Weekdays"/>
    <d v="1900-01-01T00:00:00"/>
  </r>
  <r>
    <s v="355-53-5943"/>
    <x v="0"/>
    <s v="Yangon"/>
    <s v="Member"/>
    <s v="Female"/>
    <s v="Electronic accessories"/>
    <n v="68.84"/>
    <n v="6"/>
    <n v="20.652000000000001"/>
    <n v="433.69200000000001"/>
    <x v="6"/>
    <d v="1899-12-30T14:36:00"/>
    <s v="Ewallet"/>
    <n v="413.04"/>
    <n v="4.7619047620000003"/>
    <n v="20.652000000000001"/>
    <n v="5.8"/>
    <n v="20.651999999999987"/>
    <n v="1548.899999999999"/>
    <b v="0"/>
    <b v="1"/>
    <s v="Low Value"/>
    <s v="Value Not matches"/>
    <n v="25"/>
    <n v="2"/>
    <n v="2019"/>
    <s v="2-2019"/>
    <s v="25-2-2019"/>
    <n v="1"/>
    <n v="9"/>
    <s v="2019-9"/>
    <n v="1"/>
    <s v="Weekdays"/>
    <d v="1900-01-01T00:00:00"/>
  </r>
  <r>
    <s v="315-22-5665"/>
    <x v="1"/>
    <s v="Naypyitaw"/>
    <s v="Normal"/>
    <s v="Female"/>
    <s v="Home and lifestyle"/>
    <n v="73.56"/>
    <n v="10"/>
    <n v="36.78"/>
    <n v="772.38"/>
    <x v="7"/>
    <d v="1899-12-30T11:38:00"/>
    <s v="Ewallet"/>
    <n v="735.6"/>
    <n v="4.7619047620000003"/>
    <n v="36.78"/>
    <n v="8"/>
    <n v="36.779999999999973"/>
    <n v="2758.4999999999982"/>
    <b v="1"/>
    <b v="1"/>
    <s v="Low Value"/>
    <n v="7.3560000000000008"/>
    <n v="24"/>
    <n v="2"/>
    <n v="2019"/>
    <s v="2-2019"/>
    <s v="24-2-2019"/>
    <n v="1"/>
    <n v="8"/>
    <s v="2019-8"/>
    <n v="7"/>
    <s v="Weekends"/>
    <d v="1899-12-31T00:00:00"/>
  </r>
  <r>
    <s v="665-32-9167"/>
    <x v="0"/>
    <s v="Yangon"/>
    <s v="Member"/>
    <s v="Female"/>
    <s v="Health and beauty"/>
    <n v="36.26"/>
    <n v="2"/>
    <n v="3.6259999999999999"/>
    <n v="76.146000000000001"/>
    <x v="8"/>
    <d v="1899-12-30T17:15:00"/>
    <s v="Credit card"/>
    <n v="72.52"/>
    <n v="4.7619047620000003"/>
    <n v="3.6259999999999999"/>
    <n v="7.2"/>
    <n v="3.6260000000000048"/>
    <n v="271.95000000000039"/>
    <b v="0"/>
    <b v="1"/>
    <s v="Low Value"/>
    <n v="3.6259999999999999"/>
    <n v="10"/>
    <n v="1"/>
    <n v="2019"/>
    <s v="1-2019"/>
    <s v="10-1-2019"/>
    <n v="1"/>
    <n v="2"/>
    <s v="2019-2"/>
    <n v="4"/>
    <s v="Weekdays"/>
    <d v="1900-01-04T00:00:00"/>
  </r>
  <r>
    <s v="692-92-5582"/>
    <x v="2"/>
    <s v="Mandalay"/>
    <s v="Member"/>
    <s v="Female"/>
    <s v="Food and beverages"/>
    <n v="54.84"/>
    <n v="3"/>
    <n v="8.2260000000000009"/>
    <n v="172.74600000000001"/>
    <x v="9"/>
    <d v="1899-12-30T13:27:00"/>
    <s v="Credit card"/>
    <n v="164.52"/>
    <n v="4.7619047620000003"/>
    <n v="8.2260000000000009"/>
    <n v="5.9"/>
    <n v="8.2259999999999991"/>
    <n v="616.94999999999993"/>
    <b v="0"/>
    <b v="1"/>
    <s v="Low Value"/>
    <s v="Value Not matches"/>
    <n v="20"/>
    <n v="2"/>
    <n v="2019"/>
    <s v="2-2019"/>
    <s v="20-2-2019"/>
    <n v="1"/>
    <n v="8"/>
    <s v="2019-8"/>
    <n v="3"/>
    <s v="Weekdays"/>
    <d v="1900-01-03T00:00:00"/>
  </r>
  <r>
    <s v="351-62-0822"/>
    <x v="2"/>
    <s v="Mandalay"/>
    <s v="Member"/>
    <s v="Female"/>
    <s v="Fashion accessories"/>
    <n v="14.48"/>
    <n v="4"/>
    <n v="2.8959999999999999"/>
    <n v="60.816000000000003"/>
    <x v="10"/>
    <d v="1899-12-30T18:07:00"/>
    <s v="Ewallet"/>
    <n v="57.92"/>
    <n v="4.7619047620000003"/>
    <n v="2.8959999999999999"/>
    <n v="4.5"/>
    <n v="2.8960000000000008"/>
    <n v="217.20000000000005"/>
    <b v="0"/>
    <b v="1"/>
    <s v="Low Value"/>
    <s v="Value Not matches"/>
    <n v="6"/>
    <n v="2"/>
    <n v="2019"/>
    <s v="2-2019"/>
    <s v="6-2-2019"/>
    <n v="1"/>
    <n v="6"/>
    <s v="2019-6"/>
    <n v="3"/>
    <s v="Weekdays"/>
    <d v="1900-01-03T00:00:00"/>
  </r>
  <r>
    <s v="529-56-3974"/>
    <x v="2"/>
    <s v="Mandalay"/>
    <s v="Member"/>
    <s v="Male"/>
    <s v="Electronic accessories"/>
    <n v="25.51"/>
    <n v="4"/>
    <n v="5.1020000000000003"/>
    <n v="107.142"/>
    <x v="11"/>
    <d v="1899-12-30T17:03:00"/>
    <s v="Cash"/>
    <n v="102.04"/>
    <n v="4.7619047620000003"/>
    <n v="5.1020000000000003"/>
    <n v="6.8"/>
    <n v="5.1019999999999897"/>
    <n v="382.64999999999924"/>
    <b v="0"/>
    <b v="1"/>
    <s v="Low Value"/>
    <n v="2.5510000000000002"/>
    <n v="9"/>
    <n v="3"/>
    <n v="2019"/>
    <s v="3-2019"/>
    <s v="9-3-2019"/>
    <n v="1"/>
    <n v="10"/>
    <s v="2019-10"/>
    <n v="6"/>
    <s v="Weekends"/>
    <d v="1900-01-06T00:00:00"/>
  </r>
  <r>
    <s v="365-64-0515"/>
    <x v="0"/>
    <s v="Yangon"/>
    <s v="Normal"/>
    <s v="Female"/>
    <s v="Electronic accessories"/>
    <n v="46.95"/>
    <n v="5"/>
    <n v="11.737500000000001"/>
    <n v="246.48750000000001"/>
    <x v="12"/>
    <d v="1899-12-30T10:25:00"/>
    <s v="Ewallet"/>
    <n v="234.75"/>
    <n v="4.7619047620000003"/>
    <n v="11.737500000000001"/>
    <n v="7.1"/>
    <n v="11.737500000000011"/>
    <n v="880.31250000000091"/>
    <b v="0"/>
    <b v="1"/>
    <s v="Low Value"/>
    <n v="4.6950000000000003"/>
    <n v="12"/>
    <n v="2"/>
    <n v="2019"/>
    <s v="2-2019"/>
    <s v="12-2-2019"/>
    <n v="1"/>
    <n v="7"/>
    <s v="2019-7"/>
    <n v="2"/>
    <s v="Weekdays"/>
    <d v="1900-01-02T00:00:00"/>
  </r>
  <r>
    <s v="252-56-2699"/>
    <x v="0"/>
    <s v="Yangon"/>
    <s v="Normal"/>
    <s v="Male"/>
    <s v="Food and beverages"/>
    <n v="43.19"/>
    <n v="10"/>
    <n v="21.594999999999999"/>
    <n v="453.495"/>
    <x v="13"/>
    <d v="1899-12-30T16:48:00"/>
    <s v="Ewallet"/>
    <n v="431.9"/>
    <n v="4.7619047620000003"/>
    <n v="21.594999999999999"/>
    <n v="8.1999999999999993"/>
    <n v="21.595000000000027"/>
    <n v="1619.625000000002"/>
    <b v="0"/>
    <b v="1"/>
    <s v="Low Value"/>
    <n v="4.319"/>
    <n v="7"/>
    <n v="2"/>
    <n v="2019"/>
    <s v="2-2019"/>
    <s v="7-2-2019"/>
    <n v="1"/>
    <n v="6"/>
    <s v="2019-6"/>
    <n v="4"/>
    <s v="Weekdays"/>
    <d v="1900-01-04T00:00:00"/>
  </r>
  <r>
    <s v="829-34-3910"/>
    <x v="0"/>
    <s v="Yangon"/>
    <s v="Normal"/>
    <s v="Female"/>
    <s v="Health and beauty"/>
    <n v="71.38"/>
    <n v="10"/>
    <n v="35.69"/>
    <n v="749.49"/>
    <x v="14"/>
    <d v="1899-12-30T19:21:00"/>
    <s v="Cash"/>
    <n v="713.8"/>
    <n v="4.7619047620000003"/>
    <n v="35.69"/>
    <n v="5.7"/>
    <n v="35.690000000000055"/>
    <n v="2676.7500000000041"/>
    <b v="1"/>
    <b v="1"/>
    <s v="Low Value"/>
    <s v="Value Not matches"/>
    <n v="29"/>
    <n v="3"/>
    <n v="2019"/>
    <s v="3-2019"/>
    <s v="29-3-2019"/>
    <n v="1"/>
    <n v="13"/>
    <s v="2019-13"/>
    <n v="5"/>
    <s v="Weekdays"/>
    <d v="1900-01-05T00:00:00"/>
  </r>
  <r>
    <s v="299-46-1805"/>
    <x v="2"/>
    <s v="Mandalay"/>
    <s v="Member"/>
    <s v="Female"/>
    <s v="Sports and travel"/>
    <n v="93.72"/>
    <n v="6"/>
    <n v="28.116"/>
    <n v="590.43600000000004"/>
    <x v="15"/>
    <d v="1899-12-30T16:19:00"/>
    <s v="Cash"/>
    <n v="562.32000000000005"/>
    <n v="4.7619047620000003"/>
    <n v="28.116"/>
    <n v="4.5"/>
    <n v="28.115999999999985"/>
    <n v="2108.6999999999989"/>
    <b v="1"/>
    <b v="1"/>
    <s v="Low Value"/>
    <s v="Value Not matches"/>
    <n v="15"/>
    <n v="1"/>
    <n v="2019"/>
    <s v="1-2019"/>
    <s v="c"/>
    <n v="1"/>
    <n v="3"/>
    <m/>
    <n v="2"/>
    <s v="Weekdays"/>
    <d v="1900-01-02T00:00:00"/>
  </r>
  <r>
    <s v="656-95-9349"/>
    <x v="0"/>
    <s v="Yangon"/>
    <s v="Member"/>
    <s v="Female"/>
    <s v="Health and beauty"/>
    <n v="68.930000000000007"/>
    <n v="7"/>
    <n v="24.125499999999999"/>
    <n v="506.63549999999998"/>
    <x v="16"/>
    <d v="1899-12-30T11:03:00"/>
    <s v="Credit card"/>
    <n v="482.51"/>
    <n v="4.7619047620000003"/>
    <n v="24.125499999999999"/>
    <n v="4.5999999999999996"/>
    <n v="24.125499999999988"/>
    <n v="1809.412499999999"/>
    <b v="1"/>
    <b v="1"/>
    <s v="Low Value"/>
    <s v="Value Not maches"/>
    <n v="11"/>
    <n v="3"/>
    <n v="2019"/>
    <s v="3-2019"/>
    <m/>
    <n v="1"/>
    <n v="11"/>
    <m/>
    <n v="1"/>
    <s v="Weekdays"/>
    <d v="1900-01-01T00:00:00"/>
  </r>
  <r>
    <s v="765-26-6951"/>
    <x v="0"/>
    <s v="Yangon"/>
    <s v="Normal"/>
    <s v="Male"/>
    <s v="Sports and travel"/>
    <n v="72.61"/>
    <n v="6"/>
    <n v="21.783000000000001"/>
    <n v="457.44299999999998"/>
    <x v="17"/>
    <d v="1899-12-30T10:39:00"/>
    <s v="Credit card"/>
    <n v="435.66"/>
    <n v="4.7619047620000003"/>
    <n v="21.783000000000001"/>
    <n v="6.9"/>
    <n v="21.782999999999959"/>
    <n v="1633.724999999997"/>
    <b v="0"/>
    <b v="1"/>
    <s v="Low Value"/>
    <n v="7.2610000000000001"/>
    <n v="1"/>
    <n v="1"/>
    <n v="2019"/>
    <m/>
    <m/>
    <n v="1"/>
    <n v="1"/>
    <m/>
    <n v="2"/>
    <s v="Weekdays"/>
    <d v="1900-01-02T00:00:00"/>
  </r>
  <r>
    <s v="329-62-1586"/>
    <x v="0"/>
    <s v="Yangon"/>
    <s v="Normal"/>
    <s v="Male"/>
    <s v="Food and beverages"/>
    <n v="54.67"/>
    <n v="3"/>
    <n v="8.2004999999999999"/>
    <n v="172.2105"/>
    <x v="18"/>
    <d v="1899-12-30T18:00:00"/>
    <s v="Credit card"/>
    <n v="164.01"/>
    <n v="4.7619047620000003"/>
    <n v="8.2004999999999999"/>
    <n v="8.6"/>
    <n v="8.2005000000000052"/>
    <n v="615.03750000000036"/>
    <b v="0"/>
    <b v="1"/>
    <s v="Low Value"/>
    <n v="5.4670000000000005"/>
    <n v="21"/>
    <n v="1"/>
    <n v="2019"/>
    <m/>
    <m/>
    <n v="1"/>
    <m/>
    <m/>
    <n v="1"/>
    <m/>
    <d v="1900-01-01T00:00:00"/>
  </r>
  <r>
    <s v="319-50-3348"/>
    <x v="2"/>
    <s v="Mandalay"/>
    <s v="Normal"/>
    <s v="Female"/>
    <s v="Home and lifestyle"/>
    <n v="40.299999999999997"/>
    <n v="2"/>
    <n v="4.03"/>
    <n v="84.63"/>
    <x v="16"/>
    <d v="1899-12-30T15:30:00"/>
    <s v="Ewallet"/>
    <n v="80.599999999999994"/>
    <n v="4.7619047620000003"/>
    <n v="4.03"/>
    <n v="4.4000000000000004"/>
    <n v="4.0300000000000011"/>
    <n v="302.25000000000011"/>
    <b v="0"/>
    <b v="1"/>
    <s v="Low Value"/>
    <s v="Value Not maches"/>
    <n v="11"/>
    <n v="3"/>
    <n v="2019"/>
    <m/>
    <m/>
    <n v="1"/>
    <m/>
    <m/>
    <n v="1"/>
    <m/>
    <d v="1900-01-01T00:00:00"/>
  </r>
  <r>
    <s v="300-71-4605"/>
    <x v="1"/>
    <s v="Naypyitaw"/>
    <s v="Member"/>
    <s v="Male"/>
    <s v="Electronic accessories"/>
    <n v="86.04"/>
    <n v="5"/>
    <n v="21.51"/>
    <n v="451.71"/>
    <x v="6"/>
    <d v="1899-12-30T11:24:00"/>
    <s v="Ewallet"/>
    <n v="430.2"/>
    <n v="4.7619047620000003"/>
    <n v="21.51"/>
    <n v="4.8"/>
    <n v="21.509999999999991"/>
    <n v="1613.2499999999993"/>
    <b v="0"/>
    <b v="1"/>
    <s v="Low Value"/>
    <s v="Value Not maches"/>
    <n v="25"/>
    <n v="2"/>
    <n v="2019"/>
    <m/>
    <m/>
    <n v="1"/>
    <m/>
    <m/>
    <n v="1"/>
    <m/>
    <d v="1900-01-01T00:00:00"/>
  </r>
  <r>
    <s v="371-85-5789"/>
    <x v="2"/>
    <s v="Mandalay"/>
    <s v="Normal"/>
    <s v="Male"/>
    <s v="Health and beauty"/>
    <n v="87.98"/>
    <n v="3"/>
    <n v="13.196999999999999"/>
    <n v="277.137"/>
    <x v="19"/>
    <d v="1899-12-30T10:40:00"/>
    <s v="Ewallet"/>
    <n v="263.94"/>
    <n v="4.7619047620000003"/>
    <n v="13.196999999999999"/>
    <n v="5.0999999999999996"/>
    <n v="13.197000000000003"/>
    <n v="989.7750000000002"/>
    <b v="0"/>
    <b v="1"/>
    <s v="Low Value"/>
    <s v="Value Not maches"/>
    <n v="5"/>
    <n v="3"/>
    <n v="2019"/>
    <m/>
    <m/>
    <n v="1"/>
    <m/>
    <m/>
    <n v="2"/>
    <m/>
    <d v="1900-01-02T00:00:00"/>
  </r>
  <r>
    <s v="273-16-6619"/>
    <x v="2"/>
    <s v="Mandalay"/>
    <s v="Normal"/>
    <s v="Male"/>
    <s v="Home and lifestyle"/>
    <n v="33.200000000000003"/>
    <n v="2"/>
    <n v="3.32"/>
    <n v="69.72"/>
    <x v="20"/>
    <d v="1899-12-30T12:20:00"/>
    <s v="Credit card"/>
    <n v="66.400000000000006"/>
    <n v="4.7619047620000003"/>
    <n v="3.32"/>
    <n v="4.4000000000000004"/>
    <n v="3.3199999999999932"/>
    <n v="248.99999999999949"/>
    <b v="0"/>
    <b v="1"/>
    <s v="Low Value"/>
    <s v="Value Not maches"/>
    <n v="15"/>
    <n v="3"/>
    <m/>
    <m/>
    <m/>
    <n v="1"/>
    <m/>
    <m/>
    <n v="5"/>
    <m/>
    <d v="1900-01-05T00:00:00"/>
  </r>
  <r>
    <s v="636-48-8204"/>
    <x v="0"/>
    <s v="Yangon"/>
    <s v="Normal"/>
    <s v="Male"/>
    <s v="Electronic accessories"/>
    <n v="34.56"/>
    <n v="5"/>
    <n v="8.64"/>
    <n v="181.44"/>
    <x v="21"/>
    <d v="1899-12-30T11:15:00"/>
    <s v="Ewallet"/>
    <n v="172.8"/>
    <n v="4.7619047620000003"/>
    <n v="8.64"/>
    <n v="9.9"/>
    <n v="8.6399999999999864"/>
    <n v="647.99999999999898"/>
    <b v="0"/>
    <b v="1"/>
    <s v="High Value"/>
    <n v="3.4560000000000004"/>
    <n v="17"/>
    <n v="2"/>
    <m/>
    <m/>
    <m/>
    <n v="1"/>
    <m/>
    <m/>
    <n v="7"/>
    <m/>
    <d v="1899-12-31T00:00:00"/>
  </r>
  <r>
    <s v="549-59-1358"/>
    <x v="0"/>
    <s v="Yangon"/>
    <s v="Member"/>
    <s v="Male"/>
    <s v="Sports and travel"/>
    <n v="88.63"/>
    <n v="3"/>
    <n v="13.294499999999999"/>
    <n v="279.18450000000001"/>
    <x v="22"/>
    <d v="1899-12-30T17:36:00"/>
    <s v="Ewallet"/>
    <n v="265.89"/>
    <n v="4.7619047620000003"/>
    <n v="13.294499999999999"/>
    <n v="6"/>
    <n v="13.294500000000028"/>
    <n v="997.08750000000214"/>
    <b v="0"/>
    <b v="1"/>
    <s v="Low Value"/>
    <s v="Value Not maches"/>
    <n v="2"/>
    <n v="3"/>
    <m/>
    <m/>
    <m/>
    <n v="1"/>
    <m/>
    <m/>
    <n v="6"/>
    <m/>
    <d v="1900-01-06T00:00:00"/>
  </r>
  <r>
    <s v="227-03-5010"/>
    <x v="0"/>
    <s v="Yangon"/>
    <s v="Member"/>
    <s v="Female"/>
    <s v="Home and lifestyle"/>
    <n v="52.59"/>
    <n v="8"/>
    <n v="21.036000000000001"/>
    <n v="441.75599999999997"/>
    <x v="23"/>
    <d v="1899-12-30T19:20:00"/>
    <s v="Credit card"/>
    <n v="420.72"/>
    <n v="4.7619047620000003"/>
    <n v="21.036000000000001"/>
    <n v="8.5"/>
    <n v="21.035999999999945"/>
    <n v="1577.6999999999957"/>
    <b v="0"/>
    <b v="1"/>
    <s v="Low Value"/>
    <n v="5.2590000000000003"/>
    <n v="22"/>
    <n v="3"/>
    <m/>
    <m/>
    <m/>
    <n v="1"/>
    <m/>
    <m/>
    <n v="5"/>
    <m/>
    <d v="1900-01-05T00:00:00"/>
  </r>
  <r>
    <s v="649-29-6775"/>
    <x v="2"/>
    <s v="Mandalay"/>
    <s v="Normal"/>
    <s v="Male"/>
    <s v="Fashion accessories"/>
    <n v="33.520000000000003"/>
    <n v="1"/>
    <n v="1.6759999999999999"/>
    <n v="35.195999999999998"/>
    <x v="4"/>
    <d v="1899-12-30T15:31:00"/>
    <s v="Cash"/>
    <n v="33.520000000000003"/>
    <n v="4.7619047620000003"/>
    <n v="1.6759999999999999"/>
    <n v="6.7"/>
    <n v="1.6759999999999948"/>
    <n v="125.69999999999962"/>
    <b v="0"/>
    <b v="1"/>
    <s v="Low Value"/>
    <m/>
    <m/>
    <n v="2"/>
    <m/>
    <m/>
    <m/>
    <n v="1"/>
    <m/>
    <m/>
    <n v="5"/>
    <m/>
    <d v="1900-01-05T00:00:00"/>
  </r>
  <r>
    <s v="189-17-4241"/>
    <x v="0"/>
    <s v="Yangon"/>
    <s v="Normal"/>
    <s v="Female"/>
    <s v="Fashion accessories"/>
    <n v="87.67"/>
    <n v="2"/>
    <n v="8.7669999999999995"/>
    <n v="184.107"/>
    <x v="24"/>
    <d v="1899-12-30T12:17:00"/>
    <s v="Credit card"/>
    <n v="175.34"/>
    <n v="4.7619047620000003"/>
    <n v="8.7669999999999995"/>
    <n v="7.7"/>
    <n v="8.7669999999999959"/>
    <n v="657.52499999999964"/>
    <b v="0"/>
    <b v="1"/>
    <s v="Low Value"/>
    <m/>
    <m/>
    <n v="3"/>
    <m/>
    <m/>
    <m/>
    <n v="1"/>
    <m/>
    <m/>
    <n v="7"/>
    <m/>
    <d v="1899-12-31T00:00:00"/>
  </r>
  <r>
    <s v="145-94-9061"/>
    <x v="2"/>
    <s v="Mandalay"/>
    <s v="Normal"/>
    <s v="Female"/>
    <s v="Food and beverages"/>
    <n v="88.36"/>
    <n v="5"/>
    <n v="22.09"/>
    <n v="463.89"/>
    <x v="25"/>
    <d v="1899-12-30T19:48:00"/>
    <s v="Cash"/>
    <n v="441.8"/>
    <n v="4.7619047620000003"/>
    <n v="22.09"/>
    <n v="9.6"/>
    <n v="22.089999999999975"/>
    <n v="1656.7499999999982"/>
    <b v="0"/>
    <b v="1"/>
    <s v="High Value"/>
    <m/>
    <m/>
    <n v="1"/>
    <m/>
    <m/>
    <m/>
    <n v="1"/>
    <m/>
    <m/>
    <n v="5"/>
    <m/>
    <d v="1900-01-05T00:00:00"/>
  </r>
  <r>
    <s v="848-62-7243"/>
    <x v="0"/>
    <s v="Yangon"/>
    <s v="Normal"/>
    <s v="Male"/>
    <s v="Health and beauty"/>
    <n v="24.89"/>
    <n v="9"/>
    <n v="11.2005"/>
    <n v="235.2105"/>
    <x v="20"/>
    <d v="1899-12-30T15:36:00"/>
    <s v="Cash"/>
    <n v="224.01"/>
    <n v="4.7619047620000003"/>
    <n v="11.2005"/>
    <n v="7.4"/>
    <n v="11.200500000000005"/>
    <n v="840.03750000000036"/>
    <b v="0"/>
    <b v="1"/>
    <s v="Low Value"/>
    <m/>
    <m/>
    <n v="3"/>
    <m/>
    <m/>
    <m/>
    <n v="1"/>
    <m/>
    <m/>
    <n v="5"/>
    <m/>
    <d v="1900-01-05T00:00:00"/>
  </r>
  <r>
    <s v="871-79-8483"/>
    <x v="2"/>
    <s v="Mandalay"/>
    <s v="Normal"/>
    <s v="Male"/>
    <s v="Fashion accessories"/>
    <n v="94.13"/>
    <n v="5"/>
    <n v="23.532499999999999"/>
    <n v="494.1825"/>
    <x v="6"/>
    <d v="1899-12-30T19:39:00"/>
    <s v="Credit card"/>
    <n v="470.65"/>
    <n v="4.7619047620000003"/>
    <n v="23.532499999999999"/>
    <n v="4.8"/>
    <n v="23.532500000000027"/>
    <n v="1764.937500000002"/>
    <b v="0"/>
    <b v="1"/>
    <s v="Low Value"/>
    <m/>
    <m/>
    <n v="2"/>
    <m/>
    <m/>
    <m/>
    <n v="1"/>
    <m/>
    <m/>
    <n v="1"/>
    <m/>
    <d v="1900-01-01T00:00:00"/>
  </r>
  <r>
    <s v="149-71-6266"/>
    <x v="2"/>
    <s v="Mandalay"/>
    <s v="Member"/>
    <s v="Male"/>
    <s v="Sports and travel"/>
    <n v="78.069999999999993"/>
    <n v="9"/>
    <n v="35.131500000000003"/>
    <n v="737.76149999999996"/>
    <x v="26"/>
    <d v="1899-12-30T12:43:00"/>
    <s v="Cash"/>
    <n v="702.63"/>
    <n v="4.7619047620000003"/>
    <n v="35.131500000000003"/>
    <n v="4.5"/>
    <n v="35.13149999999996"/>
    <n v="2634.862499999997"/>
    <b v="1"/>
    <b v="1"/>
    <s v="Low Value"/>
    <m/>
    <m/>
    <n v="1"/>
    <m/>
    <m/>
    <m/>
    <n v="1"/>
    <m/>
    <m/>
    <n v="1"/>
    <m/>
    <d v="1900-01-01T00:00:00"/>
  </r>
  <r>
    <s v="640-49-2076"/>
    <x v="2"/>
    <s v="Mandalay"/>
    <s v="Normal"/>
    <s v="Male"/>
    <s v="Sports and travel"/>
    <n v="83.78"/>
    <n v="8"/>
    <n v="33.512"/>
    <n v="703.75199999999995"/>
    <x v="8"/>
    <d v="1899-12-30T14:49:00"/>
    <s v="Cash"/>
    <n v="670.24"/>
    <n v="4.7619047620000003"/>
    <n v="33.512"/>
    <n v="5.0999999999999996"/>
    <n v="33.511999999999944"/>
    <n v="2513.399999999996"/>
    <b v="1"/>
    <b v="1"/>
    <s v="Low Value"/>
    <m/>
    <m/>
    <n v="1"/>
    <m/>
    <m/>
    <m/>
    <m/>
    <m/>
    <m/>
    <m/>
    <m/>
    <m/>
  </r>
  <r>
    <s v="595-11-5460"/>
    <x v="0"/>
    <s v="Yangon"/>
    <s v="Normal"/>
    <s v="Male"/>
    <s v="Health and beauty"/>
    <n v="96.58"/>
    <n v="2"/>
    <n v="9.6579999999999995"/>
    <n v="202.81800000000001"/>
    <x v="20"/>
    <d v="1899-12-30T10:12:00"/>
    <s v="Credit card"/>
    <n v="193.16"/>
    <n v="4.7619047620000003"/>
    <n v="9.6579999999999995"/>
    <n v="5.0999999999999996"/>
    <n v="9.6580000000000155"/>
    <n v="724.35000000000116"/>
    <b v="0"/>
    <b v="1"/>
    <s v="Low Value"/>
    <m/>
    <m/>
    <n v="3"/>
    <m/>
    <m/>
    <m/>
    <m/>
    <m/>
    <m/>
    <m/>
    <m/>
    <m/>
  </r>
  <r>
    <s v="183-56-6882"/>
    <x v="1"/>
    <s v="Naypyitaw"/>
    <s v="Member"/>
    <s v="Female"/>
    <s v="Food and beverages"/>
    <n v="99.42"/>
    <n v="4"/>
    <n v="19.884"/>
    <n v="417.56400000000002"/>
    <x v="10"/>
    <d v="1899-12-30T10:42:00"/>
    <s v="Ewallet"/>
    <n v="397.68"/>
    <n v="4.7619047620000003"/>
    <n v="19.884"/>
    <n v="7.5"/>
    <n v="19.884000000000015"/>
    <n v="1491.3000000000011"/>
    <b v="0"/>
    <b v="1"/>
    <s v="Low Value"/>
    <m/>
    <m/>
    <n v="2"/>
    <m/>
    <m/>
    <m/>
    <m/>
    <m/>
    <m/>
    <m/>
    <m/>
    <m/>
  </r>
  <r>
    <s v="232-16-2483"/>
    <x v="1"/>
    <s v="Naypyitaw"/>
    <s v="Member"/>
    <s v="Female"/>
    <s v="Sports and travel"/>
    <n v="68.12"/>
    <n v="1"/>
    <n v="3.4060000000000001"/>
    <n v="71.525999999999996"/>
    <x v="27"/>
    <d v="1899-12-30T12:28:00"/>
    <s v="Ewallet"/>
    <n v="68.12"/>
    <n v="4.7619047620000003"/>
    <n v="3.4060000000000001"/>
    <n v="6.8"/>
    <n v="3.4059999999999917"/>
    <n v="255.44999999999936"/>
    <b v="0"/>
    <b v="1"/>
    <s v="Low Value"/>
    <m/>
    <m/>
    <n v="1"/>
    <m/>
    <m/>
    <m/>
    <m/>
    <m/>
    <m/>
    <m/>
    <m/>
    <m/>
  </r>
  <r>
    <s v="129-29-8530"/>
    <x v="0"/>
    <s v="Yangon"/>
    <s v="Member"/>
    <s v="Male"/>
    <s v="Sports and travel"/>
    <n v="62.62"/>
    <n v="5"/>
    <n v="15.654999999999999"/>
    <n v="328.755"/>
    <x v="24"/>
    <d v="1899-12-30T19:15:00"/>
    <s v="Ewallet"/>
    <n v="313.10000000000002"/>
    <n v="4.7619047620000003"/>
    <n v="15.654999999999999"/>
    <n v="7"/>
    <n v="15.654999999999973"/>
    <n v="1174.124999999998"/>
    <b v="0"/>
    <b v="1"/>
    <s v="Low Value"/>
    <m/>
    <m/>
    <m/>
    <m/>
    <m/>
    <m/>
    <m/>
    <m/>
    <m/>
    <m/>
    <m/>
    <m/>
  </r>
  <r>
    <s v="272-65-1806"/>
    <x v="0"/>
    <s v="Yangon"/>
    <s v="Normal"/>
    <s v="Female"/>
    <s v="Electronic accessories"/>
    <n v="60.88"/>
    <n v="9"/>
    <n v="27.396000000000001"/>
    <n v="575.31600000000003"/>
    <x v="15"/>
    <d v="1899-12-30T17:17:00"/>
    <s v="Ewallet"/>
    <n v="547.91999999999996"/>
    <n v="4.7619047620000003"/>
    <n v="27.396000000000001"/>
    <n v="4.7"/>
    <n v="27.396000000000072"/>
    <n v="2054.7000000000053"/>
    <b v="1"/>
    <b v="1"/>
    <s v="Low Value"/>
    <m/>
    <m/>
    <m/>
    <m/>
    <m/>
    <m/>
    <m/>
    <m/>
    <m/>
    <m/>
    <m/>
    <m/>
  </r>
  <r>
    <s v="333-73-7901"/>
    <x v="1"/>
    <s v="Naypyitaw"/>
    <s v="Normal"/>
    <s v="Female"/>
    <s v="Health and beauty"/>
    <n v="54.92"/>
    <n v="8"/>
    <n v="21.968"/>
    <n v="461.32799999999997"/>
    <x v="28"/>
    <d v="1899-12-30T13:24:00"/>
    <s v="Ewallet"/>
    <n v="439.36"/>
    <n v="4.7619047620000003"/>
    <n v="21.968"/>
    <n v="7.6"/>
    <n v="21.967999999999961"/>
    <n v="1647.5999999999972"/>
    <b v="0"/>
    <b v="1"/>
    <s v="Low Value"/>
    <m/>
    <m/>
    <m/>
    <m/>
    <m/>
    <m/>
    <m/>
    <m/>
    <m/>
    <m/>
    <m/>
    <m/>
  </r>
  <r>
    <s v="777-82-7220"/>
    <x v="2"/>
    <s v="Mandalay"/>
    <s v="Member"/>
    <s v="Male"/>
    <s v="Home and lifestyle"/>
    <n v="30.12"/>
    <n v="8"/>
    <n v="12.048"/>
    <n v="253.00800000000001"/>
    <x v="2"/>
    <d v="1899-12-30T13:01:00"/>
    <s v="Cash"/>
    <n v="240.96"/>
    <n v="4.7619047620000003"/>
    <n v="12.048"/>
    <n v="7.7"/>
    <n v="12.048000000000002"/>
    <n v="903.60000000000014"/>
    <b v="0"/>
    <b v="1"/>
    <s v="Low Value"/>
    <m/>
    <m/>
    <m/>
    <m/>
    <m/>
    <m/>
    <m/>
    <m/>
    <m/>
    <m/>
    <m/>
    <m/>
  </r>
  <r>
    <s v="280-35-5823"/>
    <x v="2"/>
    <s v="Mandalay"/>
    <s v="Member"/>
    <s v="Female"/>
    <s v="Home and lifestyle"/>
    <n v="86.72"/>
    <n v="1"/>
    <n v="4.3360000000000003"/>
    <n v="91.055999999999997"/>
    <x v="29"/>
    <d v="1899-12-30T18:45:00"/>
    <s v="Ewallet"/>
    <n v="86.72"/>
    <n v="4.7619047620000003"/>
    <n v="4.3360000000000003"/>
    <n v="7.9"/>
    <n v="4.3359999999999985"/>
    <n v="325.19999999999987"/>
    <b v="0"/>
    <b v="1"/>
    <s v="Low Value"/>
    <m/>
    <m/>
    <m/>
    <m/>
    <m/>
    <m/>
    <m/>
    <m/>
    <m/>
    <m/>
    <m/>
    <m/>
  </r>
  <r>
    <s v="554-53-8700"/>
    <x v="1"/>
    <s v="Naypyitaw"/>
    <s v="Member"/>
    <s v="Male"/>
    <s v="Home and lifestyle"/>
    <n v="56.11"/>
    <n v="2"/>
    <n v="5.6109999999999998"/>
    <n v="117.831"/>
    <x v="30"/>
    <d v="1899-12-30T10:11:00"/>
    <s v="Cash"/>
    <n v="112.22"/>
    <n v="4.7619047620000003"/>
    <n v="5.6109999999999998"/>
    <n v="6.3"/>
    <n v="5.6110000000000042"/>
    <n v="420.82500000000033"/>
    <b v="0"/>
    <b v="1"/>
    <s v="Low Value"/>
    <m/>
    <m/>
    <m/>
    <m/>
    <m/>
    <m/>
    <m/>
    <m/>
    <m/>
    <m/>
    <m/>
    <m/>
  </r>
  <r>
    <s v="354-25-5821"/>
    <x v="2"/>
    <s v="Mandalay"/>
    <s v="Member"/>
    <s v="Female"/>
    <s v="Sports and travel"/>
    <n v="69.12"/>
    <n v="6"/>
    <n v="20.736000000000001"/>
    <n v="435.45600000000002"/>
    <x v="4"/>
    <d v="1899-12-30T13:03:00"/>
    <s v="Cash"/>
    <n v="414.72"/>
    <n v="4.7619047620000003"/>
    <n v="20.736000000000001"/>
    <n v="5.6"/>
    <n v="20.73599999999999"/>
    <n v="1555.1999999999994"/>
    <b v="0"/>
    <b v="1"/>
    <s v="Low Value"/>
    <m/>
    <m/>
    <m/>
    <m/>
    <m/>
    <m/>
    <m/>
    <m/>
    <m/>
    <m/>
    <m/>
    <m/>
  </r>
  <r>
    <s v="228-96-1411"/>
    <x v="1"/>
    <s v="Naypyitaw"/>
    <s v="Member"/>
    <s v="Female"/>
    <s v="Food and beverages"/>
    <n v="98.7"/>
    <n v="8"/>
    <n v="39.479999999999997"/>
    <n v="829.08"/>
    <x v="31"/>
    <d v="1899-12-30T20:39:00"/>
    <s v="Cash"/>
    <n v="789.6"/>
    <n v="4.7619047620000003"/>
    <n v="39.479999999999997"/>
    <n v="7.6"/>
    <n v="39.480000000000018"/>
    <n v="2961.0000000000014"/>
    <b v="1"/>
    <b v="1"/>
    <s v="Low Value"/>
    <m/>
    <m/>
    <m/>
    <m/>
    <m/>
    <m/>
    <m/>
    <m/>
    <m/>
    <m/>
    <m/>
    <m/>
  </r>
  <r>
    <s v="617-15-4209"/>
    <x v="1"/>
    <s v="Naypyitaw"/>
    <s v="Member"/>
    <s v="Male"/>
    <s v="Health and beauty"/>
    <n v="15.37"/>
    <n v="2"/>
    <n v="1.5369999999999999"/>
    <n v="32.277000000000001"/>
    <x v="32"/>
    <d v="1899-12-30T19:47:00"/>
    <s v="Cash"/>
    <n v="30.74"/>
    <n v="4.7619047620000003"/>
    <n v="1.5369999999999999"/>
    <n v="7.2"/>
    <n v="1.5370000000000026"/>
    <n v="115.27500000000019"/>
    <b v="0"/>
    <b v="1"/>
    <s v="Low Value"/>
    <m/>
    <m/>
    <m/>
    <m/>
    <m/>
    <m/>
    <m/>
    <m/>
    <m/>
    <m/>
    <m/>
    <m/>
  </r>
  <r>
    <s v="132-32-9879"/>
    <x v="2"/>
    <s v="Mandalay"/>
    <s v="Member"/>
    <s v="Female"/>
    <s v="Electronic accessories"/>
    <n v="93.96"/>
    <n v="4"/>
    <n v="18.792000000000002"/>
    <n v="394.63200000000001"/>
    <x v="11"/>
    <d v="1899-12-30T18:00:00"/>
    <s v="Cash"/>
    <n v="375.84"/>
    <n v="4.7619047620000003"/>
    <n v="18.792000000000002"/>
    <n v="9.5"/>
    <n v="18.79200000000003"/>
    <n v="1409.4000000000024"/>
    <b v="0"/>
    <b v="1"/>
    <s v="High Value"/>
    <m/>
    <m/>
    <m/>
    <m/>
    <m/>
    <m/>
    <m/>
    <m/>
    <m/>
    <m/>
    <m/>
    <m/>
  </r>
  <r>
    <s v="370-41-7321"/>
    <x v="2"/>
    <s v="Mandalay"/>
    <s v="Member"/>
    <s v="Male"/>
    <s v="Health and beauty"/>
    <n v="56.69"/>
    <n v="9"/>
    <n v="25.5105"/>
    <n v="535.72050000000002"/>
    <x v="33"/>
    <d v="1899-12-30T17:24:00"/>
    <s v="Credit card"/>
    <n v="510.21"/>
    <n v="4.7619047620000003"/>
    <n v="25.5105"/>
    <n v="8.4"/>
    <n v="25.510500000000036"/>
    <n v="1913.2875000000026"/>
    <b v="1"/>
    <b v="1"/>
    <s v="Low Value"/>
    <m/>
    <m/>
    <m/>
    <m/>
    <m/>
    <m/>
    <m/>
    <m/>
    <m/>
    <m/>
    <m/>
    <m/>
  </r>
  <r>
    <s v="727-46-3608"/>
    <x v="2"/>
    <s v="Mandalay"/>
    <s v="Member"/>
    <s v="Female"/>
    <s v="Food and beverages"/>
    <n v="20.010000000000002"/>
    <n v="9"/>
    <n v="9.0045000000000002"/>
    <n v="189.09450000000001"/>
    <x v="10"/>
    <d v="1899-12-30T15:47:00"/>
    <s v="Ewallet"/>
    <n v="180.09"/>
    <n v="4.7619047620000003"/>
    <n v="9.0045000000000002"/>
    <n v="4.0999999999999996"/>
    <n v="9.0045000000000073"/>
    <n v="675.33750000000055"/>
    <b v="0"/>
    <b v="1"/>
    <s v="Low Value"/>
    <m/>
    <m/>
    <m/>
    <m/>
    <m/>
    <m/>
    <m/>
    <m/>
    <m/>
    <m/>
    <m/>
    <m/>
  </r>
  <r>
    <s v="669-54-1719"/>
    <x v="2"/>
    <s v="Mandalay"/>
    <s v="Member"/>
    <s v="Male"/>
    <s v="Electronic accessories"/>
    <n v="18.93"/>
    <n v="6"/>
    <n v="5.6790000000000003"/>
    <n v="119.259"/>
    <x v="34"/>
    <d v="1899-12-30T12:45:00"/>
    <s v="Credit card"/>
    <n v="113.58"/>
    <n v="4.7619047620000003"/>
    <n v="5.6790000000000003"/>
    <n v="8.1"/>
    <n v="5.679000000000002"/>
    <n v="425.92500000000018"/>
    <b v="0"/>
    <b v="1"/>
    <s v="Low Value"/>
    <m/>
    <m/>
    <m/>
    <m/>
    <m/>
    <m/>
    <m/>
    <m/>
    <m/>
    <m/>
    <m/>
    <m/>
  </r>
  <r>
    <s v="574-22-5561"/>
    <x v="1"/>
    <s v="Naypyitaw"/>
    <s v="Member"/>
    <s v="Female"/>
    <s v="Fashion accessories"/>
    <n v="82.63"/>
    <n v="10"/>
    <n v="41.314999999999998"/>
    <n v="867.61500000000001"/>
    <x v="35"/>
    <d v="1899-12-30T17:08:00"/>
    <s v="Ewallet"/>
    <n v="826.3"/>
    <n v="4.7619047620000003"/>
    <n v="41.314999999999998"/>
    <n v="7.9"/>
    <n v="41.315000000000055"/>
    <n v="3098.6250000000041"/>
    <b v="1"/>
    <b v="1"/>
    <s v="Low Value"/>
    <m/>
    <m/>
    <m/>
    <m/>
    <m/>
    <m/>
    <m/>
    <m/>
    <m/>
    <m/>
    <m/>
    <m/>
  </r>
  <r>
    <s v="326-78-5178"/>
    <x v="1"/>
    <s v="Naypyitaw"/>
    <s v="Member"/>
    <s v="Male"/>
    <s v="Food and beverages"/>
    <n v="91.4"/>
    <n v="7"/>
    <n v="31.99"/>
    <n v="671.79"/>
    <x v="36"/>
    <d v="1899-12-30T10:19:00"/>
    <s v="Cash"/>
    <n v="639.79999999999995"/>
    <n v="4.7619047620000003"/>
    <n v="31.99"/>
    <n v="9.5"/>
    <n v="31.990000000000009"/>
    <n v="2399.2500000000009"/>
    <b v="1"/>
    <b v="1"/>
    <s v="High Value"/>
    <m/>
    <m/>
    <m/>
    <m/>
    <m/>
    <m/>
    <m/>
    <m/>
    <m/>
    <m/>
    <m/>
    <m/>
  </r>
  <r>
    <s v="162-48-8011"/>
    <x v="0"/>
    <s v="Yangon"/>
    <s v="Member"/>
    <s v="Female"/>
    <s v="Food and beverages"/>
    <n v="44.59"/>
    <n v="5"/>
    <n v="11.147500000000001"/>
    <n v="234.0975"/>
    <x v="34"/>
    <d v="1899-12-30T15:10:00"/>
    <s v="Cash"/>
    <n v="222.95"/>
    <n v="4.7619047620000003"/>
    <n v="11.147500000000001"/>
    <n v="8.5"/>
    <n v="11.147500000000008"/>
    <n v="836.06250000000057"/>
    <b v="0"/>
    <b v="1"/>
    <s v="Low Value"/>
    <m/>
    <m/>
    <m/>
    <m/>
    <m/>
    <m/>
    <m/>
    <m/>
    <m/>
    <m/>
    <m/>
    <m/>
  </r>
  <r>
    <s v="616-24-2851"/>
    <x v="2"/>
    <s v="Mandalay"/>
    <s v="Member"/>
    <s v="Female"/>
    <s v="Fashion accessories"/>
    <n v="17.87"/>
    <n v="4"/>
    <n v="3.5739999999999998"/>
    <n v="75.054000000000002"/>
    <x v="23"/>
    <d v="1899-12-30T14:42:00"/>
    <s v="Ewallet"/>
    <n v="71.48"/>
    <n v="4.7619047620000003"/>
    <n v="3.5739999999999998"/>
    <n v="6.5"/>
    <n v="3.5739999999999981"/>
    <n v="268.04999999999984"/>
    <b v="0"/>
    <b v="1"/>
    <s v="Low Value"/>
    <m/>
    <m/>
    <m/>
    <m/>
    <m/>
    <m/>
    <m/>
    <m/>
    <m/>
    <m/>
    <m/>
    <m/>
  </r>
  <r>
    <s v="778-71-5554"/>
    <x v="1"/>
    <s v="Naypyitaw"/>
    <s v="Member"/>
    <s v="Male"/>
    <s v="Fashion accessories"/>
    <n v="15.43"/>
    <n v="1"/>
    <n v="0.77149999999999996"/>
    <n v="16.201499999999999"/>
    <x v="25"/>
    <d v="1899-12-30T15:46:00"/>
    <s v="Credit card"/>
    <n v="15.43"/>
    <n v="4.7619047620000003"/>
    <n v="0.77149999999999996"/>
    <n v="6.1"/>
    <n v="0.77149999999999963"/>
    <n v="57.862499999999969"/>
    <b v="0"/>
    <b v="1"/>
    <s v="Low Value"/>
    <m/>
    <m/>
    <m/>
    <m/>
    <m/>
    <m/>
    <m/>
    <m/>
    <m/>
    <m/>
    <m/>
    <m/>
  </r>
  <r>
    <s v="242-55-6721"/>
    <x v="2"/>
    <s v="Mandalay"/>
    <s v="Normal"/>
    <s v="Male"/>
    <s v="Home and lifestyle"/>
    <n v="16.16"/>
    <n v="2"/>
    <n v="1.6160000000000001"/>
    <n v="33.936"/>
    <x v="37"/>
    <d v="1899-12-30T11:49:00"/>
    <s v="Ewallet"/>
    <n v="32.32"/>
    <n v="4.7619047620000003"/>
    <n v="1.6160000000000001"/>
    <n v="6.5"/>
    <n v="1.6159999999999997"/>
    <n v="121.19999999999997"/>
    <b v="0"/>
    <b v="1"/>
    <s v="Low Value"/>
    <m/>
    <m/>
    <m/>
    <m/>
    <m/>
    <m/>
    <m/>
    <m/>
    <m/>
    <m/>
    <m/>
    <m/>
  </r>
  <r>
    <s v="399-46-5918"/>
    <x v="1"/>
    <s v="Naypyitaw"/>
    <s v="Normal"/>
    <s v="Female"/>
    <s v="Electronic accessories"/>
    <n v="85.98"/>
    <n v="8"/>
    <n v="34.392000000000003"/>
    <n v="722.23199999999997"/>
    <x v="38"/>
    <d v="1899-12-30T19:01:00"/>
    <s v="Cash"/>
    <n v="687.84"/>
    <n v="4.7619047620000003"/>
    <n v="34.392000000000003"/>
    <n v="8.1999999999999993"/>
    <n v="34.391999999999939"/>
    <n v="2579.3999999999955"/>
    <b v="1"/>
    <b v="1"/>
    <s v="Low Value"/>
    <m/>
    <m/>
    <m/>
    <m/>
    <m/>
    <m/>
    <m/>
    <m/>
    <m/>
    <m/>
    <m/>
    <m/>
  </r>
  <r>
    <s v="106-35-6779"/>
    <x v="0"/>
    <s v="Yangon"/>
    <s v="Member"/>
    <s v="Male"/>
    <s v="Home and lifestyle"/>
    <n v="44.34"/>
    <n v="2"/>
    <n v="4.4340000000000002"/>
    <n v="93.114000000000004"/>
    <x v="39"/>
    <d v="1899-12-30T11:26:00"/>
    <s v="Cash"/>
    <n v="88.68"/>
    <n v="4.7619047620000003"/>
    <n v="4.4340000000000002"/>
    <n v="5.8"/>
    <n v="4.4339999999999975"/>
    <n v="332.54999999999984"/>
    <b v="0"/>
    <b v="1"/>
    <s v="Low Value"/>
    <m/>
    <m/>
    <m/>
    <m/>
    <m/>
    <m/>
    <m/>
    <m/>
    <m/>
    <m/>
    <m/>
    <m/>
  </r>
  <r>
    <s v="635-40-6220"/>
    <x v="0"/>
    <s v="Yangon"/>
    <s v="Normal"/>
    <s v="Male"/>
    <s v="Health and beauty"/>
    <n v="89.6"/>
    <n v="8"/>
    <n v="35.840000000000003"/>
    <n v="752.64"/>
    <x v="13"/>
    <d v="1899-12-30T11:28:00"/>
    <s v="Ewallet"/>
    <n v="716.8"/>
    <n v="4.7619047620000003"/>
    <n v="35.840000000000003"/>
    <n v="6.6"/>
    <n v="35.840000000000032"/>
    <n v="2688.0000000000023"/>
    <b v="1"/>
    <b v="1"/>
    <s v="Low Value"/>
    <m/>
    <m/>
    <m/>
    <m/>
    <m/>
    <m/>
    <m/>
    <m/>
    <m/>
    <m/>
    <m/>
    <m/>
  </r>
  <r>
    <s v="817-48-8732"/>
    <x v="0"/>
    <s v="Yangon"/>
    <s v="Member"/>
    <s v="Female"/>
    <s v="Home and lifestyle"/>
    <n v="72.349999999999994"/>
    <n v="10"/>
    <n v="36.174999999999997"/>
    <n v="759.67499999999995"/>
    <x v="40"/>
    <d v="1899-12-30T15:55:00"/>
    <s v="Cash"/>
    <n v="723.5"/>
    <n v="4.7619047620000003"/>
    <n v="36.174999999999997"/>
    <n v="5.4"/>
    <n v="36.174999999999955"/>
    <n v="2713.1249999999964"/>
    <b v="1"/>
    <b v="1"/>
    <s v="Low Value"/>
    <m/>
    <m/>
    <m/>
    <m/>
    <m/>
    <m/>
    <m/>
    <m/>
    <m/>
    <m/>
    <m/>
    <m/>
  </r>
  <r>
    <s v="120-06-4233"/>
    <x v="1"/>
    <s v="Naypyitaw"/>
    <s v="Normal"/>
    <s v="Male"/>
    <s v="Electronic accessories"/>
    <n v="30.61"/>
    <n v="6"/>
    <n v="9.1829999999999998"/>
    <n v="192.84299999999999"/>
    <x v="41"/>
    <d v="1899-12-30T20:36:00"/>
    <s v="Cash"/>
    <n v="183.66"/>
    <n v="4.7619047620000003"/>
    <n v="9.1829999999999998"/>
    <n v="9.3000000000000007"/>
    <n v="9.1829999999999927"/>
    <n v="688.72499999999945"/>
    <b v="0"/>
    <b v="1"/>
    <s v="High Value"/>
    <m/>
    <m/>
    <m/>
    <m/>
    <m/>
    <m/>
    <m/>
    <m/>
    <m/>
    <m/>
    <m/>
    <m/>
  </r>
  <r>
    <s v="285-68-5083"/>
    <x v="1"/>
    <s v="Naypyitaw"/>
    <s v="Member"/>
    <s v="Female"/>
    <s v="Sports and travel"/>
    <n v="24.74"/>
    <n v="3"/>
    <n v="3.7109999999999999"/>
    <n v="77.930999999999997"/>
    <x v="42"/>
    <d v="1899-12-30T17:47:00"/>
    <s v="Credit card"/>
    <n v="74.22"/>
    <n v="4.7619047620000003"/>
    <n v="3.7109999999999999"/>
    <n v="10"/>
    <n v="3.7109999999999985"/>
    <n v="278.32499999999987"/>
    <b v="0"/>
    <b v="1"/>
    <s v="High Value"/>
    <m/>
    <m/>
    <m/>
    <m/>
    <m/>
    <m/>
    <m/>
    <m/>
    <m/>
    <m/>
    <m/>
    <m/>
  </r>
  <r>
    <s v="803-83-5989"/>
    <x v="1"/>
    <s v="Naypyitaw"/>
    <s v="Normal"/>
    <s v="Male"/>
    <s v="Home and lifestyle"/>
    <n v="55.73"/>
    <n v="6"/>
    <n v="16.719000000000001"/>
    <n v="351.09899999999999"/>
    <x v="7"/>
    <d v="1899-12-30T10:55:00"/>
    <s v="Ewallet"/>
    <n v="334.38"/>
    <n v="4.7619047620000003"/>
    <n v="16.719000000000001"/>
    <n v="7"/>
    <n v="16.718999999999994"/>
    <n v="1253.9249999999995"/>
    <b v="0"/>
    <b v="1"/>
    <s v="Low Value"/>
    <m/>
    <m/>
    <m/>
    <m/>
    <m/>
    <m/>
    <m/>
    <m/>
    <m/>
    <m/>
    <m/>
    <m/>
  </r>
  <r>
    <s v="347-34-2234"/>
    <x v="2"/>
    <s v="Mandalay"/>
    <s v="Member"/>
    <s v="Female"/>
    <s v="Sports and travel"/>
    <n v="55.07"/>
    <n v="9"/>
    <n v="24.781500000000001"/>
    <n v="520.41150000000005"/>
    <x v="36"/>
    <d v="1899-12-30T13:40:00"/>
    <s v="Ewallet"/>
    <n v="495.63"/>
    <n v="4.7619047620000003"/>
    <n v="24.781500000000001"/>
    <n v="10"/>
    <n v="24.781500000000051"/>
    <n v="1858.6125000000038"/>
    <b v="1"/>
    <b v="1"/>
    <s v="High Value"/>
    <m/>
    <m/>
    <m/>
    <m/>
    <m/>
    <m/>
    <m/>
    <m/>
    <m/>
    <m/>
    <m/>
    <m/>
  </r>
  <r>
    <s v="199-75-8169"/>
    <x v="0"/>
    <s v="Yangon"/>
    <s v="Member"/>
    <s v="Male"/>
    <s v="Sports and travel"/>
    <n v="15.81"/>
    <n v="10"/>
    <n v="7.9050000000000002"/>
    <n v="166.005"/>
    <x v="43"/>
    <d v="1899-12-30T12:27:00"/>
    <s v="Credit card"/>
    <n v="158.1"/>
    <n v="4.7619047620000003"/>
    <n v="7.9050000000000002"/>
    <n v="8.6"/>
    <n v="7.9050000000000011"/>
    <n v="592.87500000000011"/>
    <b v="0"/>
    <b v="1"/>
    <s v="Low Value"/>
    <m/>
    <m/>
    <m/>
    <m/>
    <m/>
    <m/>
    <m/>
    <m/>
    <m/>
    <m/>
    <m/>
    <m/>
  </r>
  <r>
    <s v="853-23-2453"/>
    <x v="2"/>
    <s v="Mandalay"/>
    <s v="Member"/>
    <s v="Male"/>
    <s v="Health and beauty"/>
    <n v="75.739999999999995"/>
    <n v="4"/>
    <n v="15.148"/>
    <n v="318.108"/>
    <x v="44"/>
    <d v="1899-12-30T14:35:00"/>
    <s v="Cash"/>
    <n v="302.95999999999998"/>
    <n v="4.7619047620000003"/>
    <n v="15.148"/>
    <n v="7.6"/>
    <n v="15.148000000000025"/>
    <n v="1136.1000000000017"/>
    <b v="0"/>
    <b v="1"/>
    <s v="Low Value"/>
    <m/>
    <m/>
    <m/>
    <m/>
    <m/>
    <m/>
    <m/>
    <m/>
    <m/>
    <m/>
    <m/>
    <m/>
  </r>
  <r>
    <s v="877-22-3308"/>
    <x v="0"/>
    <s v="Yangon"/>
    <s v="Member"/>
    <s v="Male"/>
    <s v="Health and beauty"/>
    <n v="15.87"/>
    <n v="10"/>
    <n v="7.9349999999999996"/>
    <n v="166.63499999999999"/>
    <x v="45"/>
    <d v="1899-12-30T16:40:00"/>
    <s v="Cash"/>
    <n v="158.69999999999999"/>
    <n v="4.7619047620000003"/>
    <n v="7.9349999999999996"/>
    <n v="5.8"/>
    <n v="7.9350000000000023"/>
    <n v="595.12500000000023"/>
    <b v="0"/>
    <b v="1"/>
    <s v="Low Value"/>
    <m/>
    <m/>
    <m/>
    <m/>
    <m/>
    <m/>
    <m/>
    <m/>
    <m/>
    <m/>
    <m/>
    <m/>
  </r>
  <r>
    <s v="838-78-4295"/>
    <x v="1"/>
    <s v="Naypyitaw"/>
    <s v="Normal"/>
    <s v="Female"/>
    <s v="Health and beauty"/>
    <n v="33.47"/>
    <n v="2"/>
    <n v="3.347"/>
    <n v="70.287000000000006"/>
    <x v="34"/>
    <d v="1899-12-30T15:43:00"/>
    <s v="Ewallet"/>
    <n v="66.94"/>
    <n v="4.7619047620000003"/>
    <n v="3.347"/>
    <n v="6.7"/>
    <n v="3.3470000000000084"/>
    <n v="251.02500000000063"/>
    <b v="0"/>
    <b v="1"/>
    <s v="Low Value"/>
    <m/>
    <m/>
    <m/>
    <m/>
    <m/>
    <m/>
    <m/>
    <m/>
    <m/>
    <m/>
    <m/>
    <m/>
  </r>
  <r>
    <s v="109-28-2512"/>
    <x v="2"/>
    <s v="Mandalay"/>
    <s v="Member"/>
    <s v="Female"/>
    <s v="Fashion accessories"/>
    <n v="97.61"/>
    <n v="6"/>
    <n v="29.283000000000001"/>
    <n v="614.94299999999998"/>
    <x v="27"/>
    <d v="1899-12-30T15:01:00"/>
    <s v="Ewallet"/>
    <n v="585.66"/>
    <n v="4.7619047620000003"/>
    <n v="29.283000000000001"/>
    <n v="9.9"/>
    <n v="29.283000000000015"/>
    <n v="2196.2250000000013"/>
    <b v="1"/>
    <b v="1"/>
    <s v="High Value"/>
    <m/>
    <m/>
    <m/>
    <m/>
    <m/>
    <m/>
    <m/>
    <m/>
    <m/>
    <m/>
    <m/>
    <m/>
  </r>
  <r>
    <s v="232-11-3025"/>
    <x v="0"/>
    <s v="Yangon"/>
    <s v="Normal"/>
    <s v="Male"/>
    <s v="Sports and travel"/>
    <n v="78.77"/>
    <n v="10"/>
    <n v="39.384999999999998"/>
    <n v="827.08500000000004"/>
    <x v="46"/>
    <d v="1899-12-30T10:04:00"/>
    <s v="Cash"/>
    <n v="787.7"/>
    <n v="4.7619047620000003"/>
    <n v="39.384999999999998"/>
    <n v="6.4"/>
    <n v="39.384999999999991"/>
    <n v="2953.8749999999991"/>
    <b v="1"/>
    <b v="1"/>
    <s v="Low Value"/>
    <m/>
    <m/>
    <m/>
    <m/>
    <m/>
    <m/>
    <m/>
    <m/>
    <m/>
    <m/>
    <m/>
    <m/>
  </r>
  <r>
    <s v="382-03-4532"/>
    <x v="0"/>
    <s v="Yangon"/>
    <s v="Member"/>
    <s v="Female"/>
    <s v="Health and beauty"/>
    <n v="18.329999999999998"/>
    <n v="1"/>
    <n v="0.91649999999999998"/>
    <n v="19.246500000000001"/>
    <x v="30"/>
    <d v="1899-12-30T18:50:00"/>
    <s v="Cash"/>
    <n v="18.329999999999998"/>
    <n v="4.7619047620000003"/>
    <n v="0.91649999999999998"/>
    <n v="4.3"/>
    <n v="0.91650000000000276"/>
    <n v="68.73750000000021"/>
    <b v="0"/>
    <b v="1"/>
    <s v="Low Value"/>
    <m/>
    <m/>
    <m/>
    <m/>
    <m/>
    <m/>
    <m/>
    <m/>
    <m/>
    <m/>
    <m/>
    <m/>
  </r>
  <r>
    <s v="393-65-2792"/>
    <x v="1"/>
    <s v="Naypyitaw"/>
    <s v="Normal"/>
    <s v="Male"/>
    <s v="Food and beverages"/>
    <n v="89.48"/>
    <n v="10"/>
    <n v="44.74"/>
    <n v="939.54"/>
    <x v="47"/>
    <d v="1899-12-30T12:46:00"/>
    <s v="Credit card"/>
    <n v="894.8"/>
    <n v="4.7619047620000003"/>
    <n v="44.74"/>
    <n v="9.6"/>
    <n v="44.740000000000009"/>
    <n v="3355.5000000000009"/>
    <b v="1"/>
    <b v="1"/>
    <s v="High Value"/>
    <m/>
    <m/>
    <m/>
    <m/>
    <m/>
    <m/>
    <m/>
    <m/>
    <m/>
    <m/>
    <m/>
    <m/>
  </r>
  <r>
    <s v="796-12-2025"/>
    <x v="1"/>
    <s v="Naypyitaw"/>
    <s v="Normal"/>
    <s v="Male"/>
    <s v="Fashion accessories"/>
    <n v="62.12"/>
    <n v="10"/>
    <n v="31.06"/>
    <n v="652.26"/>
    <x v="48"/>
    <d v="1899-12-30T16:19:00"/>
    <s v="Cash"/>
    <n v="621.20000000000005"/>
    <n v="4.7619047620000003"/>
    <n v="31.06"/>
    <n v="5.9"/>
    <n v="31.059999999999945"/>
    <n v="2329.4999999999959"/>
    <b v="1"/>
    <b v="1"/>
    <s v="Low Value"/>
    <m/>
    <m/>
    <m/>
    <m/>
    <m/>
    <m/>
    <m/>
    <m/>
    <m/>
    <m/>
    <m/>
    <m/>
  </r>
  <r>
    <s v="510-95-6347"/>
    <x v="2"/>
    <s v="Mandalay"/>
    <s v="Member"/>
    <s v="Female"/>
    <s v="Food and beverages"/>
    <n v="48.52"/>
    <n v="3"/>
    <n v="7.2779999999999996"/>
    <n v="152.83799999999999"/>
    <x v="19"/>
    <d v="1899-12-30T18:17:00"/>
    <s v="Ewallet"/>
    <n v="145.56"/>
    <n v="4.7619047620000003"/>
    <n v="7.2779999999999996"/>
    <n v="4"/>
    <n v="7.2779999999999916"/>
    <n v="545.84999999999934"/>
    <b v="0"/>
    <b v="1"/>
    <s v="Low Value"/>
    <m/>
    <m/>
    <m/>
    <m/>
    <m/>
    <m/>
    <m/>
    <m/>
    <m/>
    <m/>
    <m/>
    <m/>
  </r>
  <r>
    <s v="841-35-6630"/>
    <x v="1"/>
    <s v="Naypyitaw"/>
    <s v="Normal"/>
    <s v="Female"/>
    <s v="Electronic accessories"/>
    <n v="75.91"/>
    <n v="6"/>
    <n v="22.773"/>
    <n v="478.233"/>
    <x v="11"/>
    <d v="1899-12-30T18:21:00"/>
    <s v="Cash"/>
    <n v="455.46"/>
    <n v="4.7619047620000003"/>
    <n v="22.773"/>
    <n v="8.6999999999999993"/>
    <n v="22.773000000000025"/>
    <n v="1707.9750000000017"/>
    <b v="0"/>
    <b v="1"/>
    <s v="High Value"/>
    <m/>
    <m/>
    <m/>
    <m/>
    <m/>
    <m/>
    <m/>
    <m/>
    <m/>
    <m/>
    <m/>
    <m/>
  </r>
  <r>
    <s v="287-21-9091"/>
    <x v="0"/>
    <s v="Yangon"/>
    <s v="Normal"/>
    <s v="Male"/>
    <s v="Home and lifestyle"/>
    <n v="74.67"/>
    <n v="9"/>
    <n v="33.601500000000001"/>
    <n v="705.63149999999996"/>
    <x v="49"/>
    <d v="1899-12-30T10:55:00"/>
    <s v="Ewallet"/>
    <n v="672.03"/>
    <n v="4.7619047620000003"/>
    <n v="33.601500000000001"/>
    <n v="9.4"/>
    <n v="33.601499999999987"/>
    <n v="2520.1124999999993"/>
    <b v="1"/>
    <b v="1"/>
    <s v="High Value"/>
    <m/>
    <m/>
    <m/>
    <m/>
    <m/>
    <m/>
    <m/>
    <m/>
    <m/>
    <m/>
    <m/>
    <m/>
  </r>
  <r>
    <s v="732-94-0499"/>
    <x v="1"/>
    <s v="Naypyitaw"/>
    <s v="Normal"/>
    <s v="Female"/>
    <s v="Electronic accessories"/>
    <n v="41.65"/>
    <n v="10"/>
    <n v="20.824999999999999"/>
    <n v="437.32499999999999"/>
    <x v="50"/>
    <d v="1899-12-30T17:04:00"/>
    <s v="Credit card"/>
    <n v="416.5"/>
    <n v="4.7619047620000003"/>
    <n v="20.824999999999999"/>
    <n v="5.4"/>
    <n v="20.824999999999989"/>
    <n v="1561.8749999999991"/>
    <b v="0"/>
    <b v="1"/>
    <s v="Low Value"/>
    <m/>
    <m/>
    <m/>
    <m/>
    <m/>
    <m/>
    <m/>
    <m/>
    <m/>
    <m/>
    <m/>
    <m/>
  </r>
  <r>
    <s v="263-10-3913"/>
    <x v="1"/>
    <s v="Naypyitaw"/>
    <s v="Member"/>
    <s v="Male"/>
    <s v="Fashion accessories"/>
    <n v="49.04"/>
    <n v="9"/>
    <n v="22.068000000000001"/>
    <n v="463.428"/>
    <x v="51"/>
    <d v="1899-12-30T14:20:00"/>
    <s v="Credit card"/>
    <n v="441.36"/>
    <n v="4.7619047620000003"/>
    <n v="22.068000000000001"/>
    <n v="8.6"/>
    <n v="22.067999999999984"/>
    <n v="1655.0999999999988"/>
    <b v="0"/>
    <b v="1"/>
    <s v="Low Value"/>
    <m/>
    <m/>
    <m/>
    <m/>
    <m/>
    <m/>
    <m/>
    <m/>
    <m/>
    <m/>
    <m/>
    <m/>
  </r>
  <r>
    <s v="381-20-0914"/>
    <x v="0"/>
    <s v="Yangon"/>
    <s v="Member"/>
    <s v="Female"/>
    <s v="Fashion accessories"/>
    <n v="20.010000000000002"/>
    <n v="9"/>
    <n v="9.0045000000000002"/>
    <n v="189.09450000000001"/>
    <x v="52"/>
    <d v="1899-12-30T15:48:00"/>
    <s v="Credit card"/>
    <n v="180.09"/>
    <n v="4.7619047620000003"/>
    <n v="9.0045000000000002"/>
    <n v="5.7"/>
    <n v="9.0045000000000073"/>
    <n v="675.33750000000055"/>
    <b v="0"/>
    <b v="1"/>
    <s v="Low Value"/>
    <m/>
    <m/>
    <m/>
    <m/>
    <m/>
    <m/>
    <m/>
    <m/>
    <m/>
    <m/>
    <m/>
    <m/>
  </r>
  <r>
    <s v="829-49-1914"/>
    <x v="1"/>
    <s v="Naypyitaw"/>
    <s v="Member"/>
    <s v="Female"/>
    <s v="Food and beverages"/>
    <n v="78.31"/>
    <n v="10"/>
    <n v="39.155000000000001"/>
    <n v="822.255"/>
    <x v="19"/>
    <d v="1899-12-30T16:24:00"/>
    <s v="Ewallet"/>
    <n v="783.1"/>
    <n v="4.7619047620000003"/>
    <n v="39.155000000000001"/>
    <n v="6.6"/>
    <n v="39.154999999999973"/>
    <n v="2936.6249999999982"/>
    <b v="1"/>
    <b v="1"/>
    <s v="Low Value"/>
    <m/>
    <m/>
    <m/>
    <m/>
    <m/>
    <m/>
    <m/>
    <m/>
    <m/>
    <m/>
    <m/>
    <m/>
  </r>
  <r>
    <s v="756-01-7507"/>
    <x v="1"/>
    <s v="Naypyitaw"/>
    <s v="Normal"/>
    <s v="Female"/>
    <s v="Health and beauty"/>
    <n v="20.38"/>
    <n v="5"/>
    <n v="5.0949999999999998"/>
    <n v="106.995"/>
    <x v="49"/>
    <d v="1899-12-30T18:56:00"/>
    <s v="Cash"/>
    <n v="101.9"/>
    <n v="4.7619047620000003"/>
    <n v="5.0949999999999998"/>
    <n v="6"/>
    <n v="5.0949999999999989"/>
    <n v="382.12499999999989"/>
    <b v="0"/>
    <b v="1"/>
    <s v="Low Value"/>
    <m/>
    <m/>
    <m/>
    <m/>
    <m/>
    <m/>
    <m/>
    <m/>
    <m/>
    <m/>
    <m/>
    <m/>
  </r>
  <r>
    <s v="870-72-4431"/>
    <x v="1"/>
    <s v="Naypyitaw"/>
    <s v="Normal"/>
    <s v="Female"/>
    <s v="Health and beauty"/>
    <n v="99.19"/>
    <n v="6"/>
    <n v="29.757000000000001"/>
    <n v="624.89700000000005"/>
    <x v="18"/>
    <d v="1899-12-30T14:42:00"/>
    <s v="Credit card"/>
    <n v="595.14"/>
    <n v="4.7619047620000003"/>
    <n v="29.757000000000001"/>
    <n v="5.5"/>
    <n v="29.757000000000062"/>
    <n v="2231.7750000000046"/>
    <b v="1"/>
    <b v="1"/>
    <s v="Low Value"/>
    <m/>
    <m/>
    <m/>
    <m/>
    <m/>
    <m/>
    <m/>
    <m/>
    <m/>
    <m/>
    <m/>
    <m/>
  </r>
  <r>
    <s v="847-38-7188"/>
    <x v="2"/>
    <s v="Mandalay"/>
    <s v="Normal"/>
    <s v="Female"/>
    <s v="Food and beverages"/>
    <n v="96.68"/>
    <n v="3"/>
    <n v="14.502000000000001"/>
    <n v="304.54199999999997"/>
    <x v="53"/>
    <d v="1899-12-30T19:56:00"/>
    <s v="Ewallet"/>
    <n v="290.04000000000002"/>
    <n v="4.7619047620000003"/>
    <n v="14.502000000000001"/>
    <n v="6.4"/>
    <n v="14.501999999999953"/>
    <n v="1087.6499999999965"/>
    <b v="0"/>
    <b v="1"/>
    <s v="Low Value"/>
    <m/>
    <m/>
    <m/>
    <m/>
    <m/>
    <m/>
    <m/>
    <m/>
    <m/>
    <m/>
    <m/>
    <m/>
  </r>
  <r>
    <s v="480-63-2856"/>
    <x v="1"/>
    <s v="Naypyitaw"/>
    <s v="Normal"/>
    <s v="Male"/>
    <s v="Food and beverages"/>
    <n v="19.25"/>
    <n v="8"/>
    <n v="7.7"/>
    <n v="161.69999999999999"/>
    <x v="54"/>
    <d v="1899-12-30T18:37:00"/>
    <s v="Ewallet"/>
    <n v="154"/>
    <n v="4.7619047620000003"/>
    <n v="7.7"/>
    <n v="6.6"/>
    <n v="7.6999999999999886"/>
    <n v="577.49999999999909"/>
    <b v="0"/>
    <b v="1"/>
    <s v="Low Value"/>
    <m/>
    <m/>
    <m/>
    <m/>
    <m/>
    <m/>
    <m/>
    <m/>
    <m/>
    <m/>
    <m/>
    <m/>
  </r>
  <r>
    <s v="787-56-0757"/>
    <x v="1"/>
    <s v="Naypyitaw"/>
    <s v="Member"/>
    <s v="Female"/>
    <s v="Food and beverages"/>
    <n v="80.36"/>
    <n v="4"/>
    <n v="16.071999999999999"/>
    <n v="337.512"/>
    <x v="55"/>
    <d v="1899-12-30T18:45:00"/>
    <s v="Credit card"/>
    <n v="321.44"/>
    <n v="4.7619047620000003"/>
    <n v="16.071999999999999"/>
    <n v="8.3000000000000007"/>
    <n v="16.072000000000003"/>
    <n v="1205.4000000000001"/>
    <b v="0"/>
    <b v="1"/>
    <s v="Low Value"/>
    <m/>
    <m/>
    <m/>
    <m/>
    <m/>
    <m/>
    <m/>
    <m/>
    <m/>
    <m/>
    <m/>
    <m/>
  </r>
  <r>
    <s v="360-39-5055"/>
    <x v="1"/>
    <s v="Naypyitaw"/>
    <s v="Member"/>
    <s v="Male"/>
    <s v="Sports and travel"/>
    <n v="48.91"/>
    <n v="5"/>
    <n v="12.227499999999999"/>
    <n v="256.77749999999997"/>
    <x v="11"/>
    <d v="1899-12-30T10:17:00"/>
    <s v="Cash"/>
    <n v="244.55"/>
    <n v="4.7619047620000003"/>
    <n v="12.227499999999999"/>
    <n v="6.6"/>
    <n v="12.227499999999964"/>
    <n v="917.06249999999727"/>
    <b v="0"/>
    <b v="1"/>
    <s v="Low Value"/>
    <m/>
    <m/>
    <m/>
    <m/>
    <m/>
    <m/>
    <m/>
    <m/>
    <m/>
    <m/>
    <m/>
    <m/>
  </r>
  <r>
    <s v="730-50-9884"/>
    <x v="1"/>
    <s v="Naypyitaw"/>
    <s v="Normal"/>
    <s v="Female"/>
    <s v="Sports and travel"/>
    <n v="83.06"/>
    <n v="7"/>
    <n v="29.071000000000002"/>
    <n v="610.49099999999999"/>
    <x v="19"/>
    <d v="1899-12-30T14:31:00"/>
    <s v="Ewallet"/>
    <n v="581.41999999999996"/>
    <n v="4.7619047620000003"/>
    <n v="29.071000000000002"/>
    <n v="4"/>
    <n v="29.071000000000026"/>
    <n v="2180.3250000000021"/>
    <b v="1"/>
    <b v="1"/>
    <s v="Low Value"/>
    <m/>
    <m/>
    <m/>
    <m/>
    <m/>
    <m/>
    <m/>
    <m/>
    <m/>
    <m/>
    <m/>
    <m/>
  </r>
  <r>
    <s v="362-58-8315"/>
    <x v="1"/>
    <s v="Naypyitaw"/>
    <s v="Normal"/>
    <s v="Male"/>
    <s v="Fashion accessories"/>
    <n v="76.52"/>
    <n v="5"/>
    <n v="19.13"/>
    <n v="401.73"/>
    <x v="5"/>
    <d v="1899-12-30T10:23:00"/>
    <s v="Cash"/>
    <n v="382.6"/>
    <n v="4.7619047620000003"/>
    <n v="19.13"/>
    <n v="9.9"/>
    <n v="19.129999999999995"/>
    <n v="1434.7499999999995"/>
    <b v="0"/>
    <b v="1"/>
    <s v="High Value"/>
    <m/>
    <m/>
    <m/>
    <m/>
    <m/>
    <m/>
    <m/>
    <m/>
    <m/>
    <m/>
    <m/>
    <m/>
  </r>
  <r>
    <s v="633-44-8566"/>
    <x v="0"/>
    <s v="Yangon"/>
    <s v="Member"/>
    <s v="Male"/>
    <s v="Food and beverages"/>
    <n v="49.38"/>
    <n v="7"/>
    <n v="17.283000000000001"/>
    <n v="362.94299999999998"/>
    <x v="39"/>
    <d v="1899-12-30T20:35:00"/>
    <s v="Credit card"/>
    <n v="345.66"/>
    <n v="4.7619047620000003"/>
    <n v="17.283000000000001"/>
    <n v="7.3"/>
    <n v="17.282999999999959"/>
    <n v="1296.224999999997"/>
    <b v="0"/>
    <b v="1"/>
    <s v="Low Value"/>
    <m/>
    <m/>
    <m/>
    <m/>
    <m/>
    <m/>
    <m/>
    <m/>
    <m/>
    <m/>
    <m/>
    <m/>
  </r>
  <r>
    <s v="504-35-8843"/>
    <x v="0"/>
    <s v="Yangon"/>
    <s v="Normal"/>
    <s v="Male"/>
    <s v="Sports and travel"/>
    <n v="42.47"/>
    <n v="1"/>
    <n v="2.1234999999999999"/>
    <n v="44.593499999999999"/>
    <x v="56"/>
    <d v="1899-12-30T16:57:00"/>
    <s v="Cash"/>
    <n v="42.47"/>
    <n v="4.7619047620000003"/>
    <n v="2.1234999999999999"/>
    <n v="5.7"/>
    <n v="2.1234999999999999"/>
    <n v="159.26249999999999"/>
    <b v="0"/>
    <b v="1"/>
    <s v="Low Value"/>
    <m/>
    <m/>
    <m/>
    <m/>
    <m/>
    <m/>
    <m/>
    <m/>
    <m/>
    <m/>
    <m/>
    <m/>
  </r>
  <r>
    <s v="318-68-5053"/>
    <x v="2"/>
    <s v="Mandalay"/>
    <s v="Normal"/>
    <s v="Female"/>
    <s v="Health and beauty"/>
    <n v="76.989999999999995"/>
    <n v="6"/>
    <n v="23.097000000000001"/>
    <n v="485.03699999999998"/>
    <x v="33"/>
    <d v="1899-12-30T17:55:00"/>
    <s v="Cash"/>
    <n v="461.94"/>
    <n v="4.7619047620000003"/>
    <n v="23.097000000000001"/>
    <n v="6.1"/>
    <n v="23.09699999999998"/>
    <n v="1732.2749999999985"/>
    <b v="0"/>
    <b v="1"/>
    <s v="Low Value"/>
    <m/>
    <m/>
    <m/>
    <m/>
    <m/>
    <m/>
    <m/>
    <m/>
    <m/>
    <m/>
    <m/>
    <m/>
  </r>
  <r>
    <s v="565-80-5980"/>
    <x v="1"/>
    <s v="Naypyitaw"/>
    <s v="Member"/>
    <s v="Female"/>
    <s v="Home and lifestyle"/>
    <n v="47.38"/>
    <n v="4"/>
    <n v="9.4760000000000009"/>
    <n v="198.99600000000001"/>
    <x v="54"/>
    <d v="1899-12-30T10:25:00"/>
    <s v="Cash"/>
    <n v="189.52"/>
    <n v="4.7619047620000003"/>
    <n v="9.4760000000000009"/>
    <n v="7.1"/>
    <n v="9.4759999999999991"/>
    <n v="710.69999999999993"/>
    <b v="0"/>
    <b v="1"/>
    <s v="Low Value"/>
    <m/>
    <m/>
    <m/>
    <m/>
    <m/>
    <m/>
    <m/>
    <m/>
    <m/>
    <m/>
    <m/>
    <m/>
  </r>
  <r>
    <s v="225-32-0908"/>
    <x v="1"/>
    <s v="Naypyitaw"/>
    <s v="Normal"/>
    <s v="Female"/>
    <s v="Sports and travel"/>
    <n v="44.86"/>
    <n v="10"/>
    <n v="22.43"/>
    <n v="471.03"/>
    <x v="53"/>
    <d v="1899-12-30T19:54:00"/>
    <s v="Ewallet"/>
    <n v="448.6"/>
    <n v="4.7619047620000003"/>
    <n v="22.43"/>
    <n v="8.1999999999999993"/>
    <n v="22.42999999999995"/>
    <n v="1682.2499999999964"/>
    <b v="0"/>
    <b v="1"/>
    <s v="Low Value"/>
    <m/>
    <m/>
    <m/>
    <m/>
    <m/>
    <m/>
    <m/>
    <m/>
    <m/>
    <m/>
    <m/>
    <m/>
  </r>
  <r>
    <s v="873-51-0671"/>
    <x v="0"/>
    <s v="Yangon"/>
    <s v="Member"/>
    <s v="Female"/>
    <s v="Sports and travel"/>
    <n v="21.98"/>
    <n v="7"/>
    <n v="7.6929999999999996"/>
    <n v="161.553"/>
    <x v="8"/>
    <d v="1899-12-30T16:42:00"/>
    <s v="Ewallet"/>
    <n v="153.86000000000001"/>
    <n v="4.7619047620000003"/>
    <n v="7.6929999999999996"/>
    <n v="5.0999999999999996"/>
    <n v="7.6929999999999836"/>
    <n v="576.97499999999877"/>
    <b v="0"/>
    <b v="1"/>
    <s v="Low Value"/>
    <m/>
    <m/>
    <m/>
    <m/>
    <m/>
    <m/>
    <m/>
    <m/>
    <m/>
    <m/>
    <m/>
    <m/>
  </r>
  <r>
    <s v="152-08-9985"/>
    <x v="2"/>
    <s v="Mandalay"/>
    <s v="Member"/>
    <s v="Male"/>
    <s v="Health and beauty"/>
    <n v="64.36"/>
    <n v="9"/>
    <n v="28.962"/>
    <n v="608.202"/>
    <x v="41"/>
    <d v="1899-12-30T12:09:00"/>
    <s v="Credit card"/>
    <n v="579.24"/>
    <n v="4.7619047620000003"/>
    <n v="28.962"/>
    <n v="8.6"/>
    <n v="28.961999999999989"/>
    <n v="2172.1499999999992"/>
    <b v="1"/>
    <b v="1"/>
    <s v="Low Value"/>
    <m/>
    <m/>
    <m/>
    <m/>
    <m/>
    <m/>
    <m/>
    <m/>
    <m/>
    <m/>
    <m/>
    <m/>
  </r>
  <r>
    <s v="512-91-0811"/>
    <x v="1"/>
    <s v="Naypyitaw"/>
    <s v="Normal"/>
    <s v="Male"/>
    <s v="Health and beauty"/>
    <n v="89.75"/>
    <n v="1"/>
    <n v="4.4874999999999998"/>
    <n v="94.237499999999997"/>
    <x v="10"/>
    <d v="1899-12-30T20:05:00"/>
    <s v="Credit card"/>
    <n v="89.75"/>
    <n v="4.7619047620000003"/>
    <n v="4.4874999999999998"/>
    <n v="6.6"/>
    <n v="4.4874999999999972"/>
    <n v="336.56249999999977"/>
    <b v="0"/>
    <b v="1"/>
    <s v="Low Value"/>
    <m/>
    <m/>
    <m/>
    <m/>
    <m/>
    <m/>
    <m/>
    <m/>
    <m/>
    <m/>
    <m/>
    <m/>
  </r>
  <r>
    <s v="594-34-4444"/>
    <x v="0"/>
    <s v="Yangon"/>
    <s v="Normal"/>
    <s v="Male"/>
    <s v="Electronic accessories"/>
    <n v="97.16"/>
    <n v="1"/>
    <n v="4.8579999999999997"/>
    <n v="102.018"/>
    <x v="1"/>
    <d v="1899-12-30T20:38:00"/>
    <s v="Ewallet"/>
    <n v="97.16"/>
    <n v="4.7619047620000003"/>
    <n v="4.8579999999999997"/>
    <n v="7.2"/>
    <n v="4.8580000000000041"/>
    <n v="364.35000000000031"/>
    <b v="0"/>
    <b v="1"/>
    <s v="Low Value"/>
    <m/>
    <m/>
    <m/>
    <m/>
    <m/>
    <m/>
    <m/>
    <m/>
    <m/>
    <m/>
    <m/>
    <m/>
  </r>
  <r>
    <s v="766-85-7061"/>
    <x v="2"/>
    <s v="Mandalay"/>
    <s v="Normal"/>
    <s v="Male"/>
    <s v="Health and beauty"/>
    <n v="87.87"/>
    <n v="10"/>
    <n v="43.935000000000002"/>
    <n v="922.63499999999999"/>
    <x v="14"/>
    <d v="1899-12-30T10:25:00"/>
    <s v="Ewallet"/>
    <n v="878.7"/>
    <n v="4.7619047620000003"/>
    <n v="43.935000000000002"/>
    <n v="5.0999999999999996"/>
    <n v="43.934999999999945"/>
    <n v="3295.1249999999959"/>
    <b v="1"/>
    <b v="1"/>
    <s v="Low Value"/>
    <m/>
    <m/>
    <m/>
    <m/>
    <m/>
    <m/>
    <m/>
    <m/>
    <m/>
    <m/>
    <m/>
    <m/>
  </r>
  <r>
    <s v="871-39-9221"/>
    <x v="1"/>
    <s v="Naypyitaw"/>
    <s v="Normal"/>
    <s v="Female"/>
    <s v="Electronic accessories"/>
    <n v="12.45"/>
    <n v="6"/>
    <n v="3.7349999999999999"/>
    <n v="78.435000000000002"/>
    <x v="57"/>
    <d v="1899-12-30T13:11:00"/>
    <s v="Cash"/>
    <n v="74.7"/>
    <n v="4.7619047620000003"/>
    <n v="3.7349999999999999"/>
    <n v="4.0999999999999996"/>
    <n v="3.7349999999999994"/>
    <n v="280.12499999999994"/>
    <b v="0"/>
    <b v="1"/>
    <s v="Low Value"/>
    <m/>
    <m/>
    <m/>
    <m/>
    <m/>
    <m/>
    <m/>
    <m/>
    <m/>
    <m/>
    <m/>
    <m/>
  </r>
  <r>
    <s v="865-92-6136"/>
    <x v="0"/>
    <s v="Yangon"/>
    <s v="Normal"/>
    <s v="Male"/>
    <s v="Food and beverages"/>
    <n v="52.75"/>
    <n v="3"/>
    <n v="7.9124999999999996"/>
    <n v="166.16249999999999"/>
    <x v="28"/>
    <d v="1899-12-30T10:16:00"/>
    <s v="Ewallet"/>
    <n v="158.25"/>
    <n v="4.7619047620000003"/>
    <n v="7.9124999999999996"/>
    <n v="9.3000000000000007"/>
    <n v="7.9124999999999943"/>
    <n v="593.43749999999955"/>
    <b v="0"/>
    <b v="1"/>
    <s v="High Value"/>
    <m/>
    <m/>
    <m/>
    <m/>
    <m/>
    <m/>
    <m/>
    <m/>
    <m/>
    <m/>
    <m/>
    <m/>
  </r>
  <r>
    <s v="733-01-9107"/>
    <x v="2"/>
    <s v="Mandalay"/>
    <s v="Normal"/>
    <s v="Male"/>
    <s v="Home and lifestyle"/>
    <n v="82.7"/>
    <n v="6"/>
    <n v="24.81"/>
    <n v="521.01"/>
    <x v="19"/>
    <d v="1899-12-30T18:14:00"/>
    <s v="Cash"/>
    <n v="496.2"/>
    <n v="4.7619047620000003"/>
    <n v="24.81"/>
    <n v="7.4"/>
    <n v="24.810000000000002"/>
    <n v="1860.7500000000002"/>
    <b v="1"/>
    <b v="1"/>
    <s v="Low Value"/>
    <m/>
    <m/>
    <m/>
    <m/>
    <m/>
    <m/>
    <m/>
    <m/>
    <m/>
    <m/>
    <m/>
    <m/>
  </r>
  <r>
    <s v="163-56-7055"/>
    <x v="1"/>
    <s v="Naypyitaw"/>
    <s v="Member"/>
    <s v="Male"/>
    <s v="Fashion accessories"/>
    <n v="48.71"/>
    <n v="1"/>
    <n v="2.4355000000000002"/>
    <n v="51.145499999999998"/>
    <x v="58"/>
    <d v="1899-12-30T19:20:00"/>
    <s v="Cash"/>
    <n v="48.71"/>
    <n v="4.7619047620000003"/>
    <n v="2.4355000000000002"/>
    <n v="4.0999999999999996"/>
    <n v="2.4354999999999976"/>
    <n v="182.66249999999982"/>
    <b v="0"/>
    <b v="1"/>
    <s v="Low Value"/>
    <m/>
    <m/>
    <m/>
    <m/>
    <m/>
    <m/>
    <m/>
    <m/>
    <m/>
    <m/>
    <m/>
    <m/>
  </r>
  <r>
    <s v="189-98-2939"/>
    <x v="1"/>
    <s v="Naypyitaw"/>
    <s v="Normal"/>
    <s v="Male"/>
    <s v="Fashion accessories"/>
    <n v="78.55"/>
    <n v="9"/>
    <n v="35.347499999999997"/>
    <n v="742.29750000000001"/>
    <x v="59"/>
    <d v="1899-12-30T13:22:00"/>
    <s v="Cash"/>
    <n v="706.95"/>
    <n v="4.7619047620000003"/>
    <n v="35.347499999999997"/>
    <n v="7.2"/>
    <n v="35.347499999999968"/>
    <n v="2651.0624999999977"/>
    <b v="1"/>
    <b v="1"/>
    <s v="Low Value"/>
    <m/>
    <m/>
    <m/>
    <m/>
    <m/>
    <m/>
    <m/>
    <m/>
    <m/>
    <m/>
    <m/>
    <m/>
  </r>
  <r>
    <s v="551-21-3069"/>
    <x v="1"/>
    <s v="Naypyitaw"/>
    <s v="Normal"/>
    <s v="Female"/>
    <s v="Electronic accessories"/>
    <n v="23.07"/>
    <n v="9"/>
    <n v="10.381500000000001"/>
    <n v="218.01150000000001"/>
    <x v="60"/>
    <d v="1899-12-30T11:27:00"/>
    <s v="Cash"/>
    <n v="207.63"/>
    <n v="4.7619047620000003"/>
    <n v="10.381500000000001"/>
    <n v="4.9000000000000004"/>
    <n v="10.381500000000017"/>
    <n v="778.61250000000132"/>
    <b v="0"/>
    <b v="1"/>
    <s v="Low Value"/>
    <m/>
    <m/>
    <m/>
    <m/>
    <m/>
    <m/>
    <m/>
    <m/>
    <m/>
    <m/>
    <m/>
    <m/>
  </r>
  <r>
    <s v="212-62-1842"/>
    <x v="0"/>
    <s v="Yangon"/>
    <s v="Normal"/>
    <s v="Male"/>
    <s v="Food and beverages"/>
    <n v="58.26"/>
    <n v="6"/>
    <n v="17.478000000000002"/>
    <n v="367.03800000000001"/>
    <x v="61"/>
    <d v="1899-12-30T16:44:00"/>
    <s v="Cash"/>
    <n v="349.56"/>
    <n v="4.7619047620000003"/>
    <n v="17.478000000000002"/>
    <n v="9.9"/>
    <n v="17.478000000000009"/>
    <n v="1310.8500000000006"/>
    <b v="0"/>
    <b v="1"/>
    <s v="High Value"/>
    <m/>
    <m/>
    <m/>
    <m/>
    <m/>
    <m/>
    <m/>
    <m/>
    <m/>
    <m/>
    <m/>
    <m/>
  </r>
  <r>
    <s v="716-39-1409"/>
    <x v="2"/>
    <s v="Mandalay"/>
    <s v="Normal"/>
    <s v="Male"/>
    <s v="Health and beauty"/>
    <n v="30.35"/>
    <n v="7"/>
    <n v="10.6225"/>
    <n v="223.07249999999999"/>
    <x v="35"/>
    <d v="1899-12-30T18:19:00"/>
    <s v="Cash"/>
    <n v="212.45"/>
    <n v="4.7619047620000003"/>
    <n v="10.6225"/>
    <n v="8"/>
    <n v="10.622500000000002"/>
    <n v="796.68750000000023"/>
    <b v="0"/>
    <b v="1"/>
    <s v="Low Value"/>
    <m/>
    <m/>
    <m/>
    <m/>
    <m/>
    <m/>
    <m/>
    <m/>
    <m/>
    <m/>
    <m/>
    <m/>
  </r>
  <r>
    <s v="704-48-3927"/>
    <x v="0"/>
    <s v="Yangon"/>
    <s v="Member"/>
    <s v="Male"/>
    <s v="Electronic accessories"/>
    <n v="88.67"/>
    <n v="10"/>
    <n v="44.335000000000001"/>
    <n v="931.03499999999997"/>
    <x v="52"/>
    <d v="1899-12-30T14:50:00"/>
    <s v="Ewallet"/>
    <n v="886.7"/>
    <n v="4.7619047620000003"/>
    <n v="44.335000000000001"/>
    <n v="7.3"/>
    <n v="44.334999999999923"/>
    <n v="3325.1249999999941"/>
    <b v="1"/>
    <b v="1"/>
    <s v="Low Value"/>
    <m/>
    <m/>
    <m/>
    <m/>
    <m/>
    <m/>
    <m/>
    <m/>
    <m/>
    <m/>
    <m/>
    <m/>
  </r>
  <r>
    <s v="628-34-3388"/>
    <x v="1"/>
    <s v="Naypyitaw"/>
    <s v="Normal"/>
    <s v="Male"/>
    <s v="Fashion accessories"/>
    <n v="27.38"/>
    <n v="6"/>
    <n v="8.2140000000000004"/>
    <n v="172.494"/>
    <x v="0"/>
    <d v="1899-12-30T20:54:00"/>
    <s v="Credit card"/>
    <n v="164.28"/>
    <n v="4.7619047620000003"/>
    <n v="8.2140000000000004"/>
    <n v="7.9"/>
    <n v="8.2139999999999986"/>
    <n v="616.04999999999995"/>
    <b v="0"/>
    <b v="1"/>
    <s v="Low Value"/>
    <m/>
    <m/>
    <m/>
    <m/>
    <m/>
    <m/>
    <m/>
    <m/>
    <m/>
    <m/>
    <m/>
    <m/>
  </r>
  <r>
    <s v="630-74-5166"/>
    <x v="0"/>
    <s v="Yangon"/>
    <s v="Normal"/>
    <s v="Male"/>
    <s v="Sports and travel"/>
    <n v="62.13"/>
    <n v="6"/>
    <n v="18.638999999999999"/>
    <n v="391.41899999999998"/>
    <x v="23"/>
    <d v="1899-12-30T20:19:00"/>
    <s v="Cash"/>
    <n v="372.78"/>
    <n v="4.7619047620000003"/>
    <n v="18.638999999999999"/>
    <n v="7.4"/>
    <n v="18.63900000000001"/>
    <n v="1397.9250000000006"/>
    <b v="0"/>
    <b v="1"/>
    <s v="Low Value"/>
    <m/>
    <m/>
    <m/>
    <m/>
    <m/>
    <m/>
    <m/>
    <m/>
    <m/>
    <m/>
    <m/>
    <m/>
  </r>
  <r>
    <s v="588-01-7461"/>
    <x v="1"/>
    <s v="Naypyitaw"/>
    <s v="Normal"/>
    <s v="Female"/>
    <s v="Food and beverages"/>
    <n v="33.979999999999997"/>
    <n v="9"/>
    <n v="15.291"/>
    <n v="321.11099999999999"/>
    <x v="62"/>
    <d v="1899-12-30T10:43:00"/>
    <s v="Cash"/>
    <n v="305.82"/>
    <n v="4.7619047620000003"/>
    <n v="15.291"/>
    <n v="4.2"/>
    <n v="15.290999999999997"/>
    <n v="1146.8249999999998"/>
    <b v="0"/>
    <b v="1"/>
    <s v="Low Value"/>
    <m/>
    <m/>
    <m/>
    <m/>
    <m/>
    <m/>
    <m/>
    <m/>
    <m/>
    <m/>
    <m/>
    <m/>
  </r>
  <r>
    <s v="861-77-0145"/>
    <x v="1"/>
    <s v="Naypyitaw"/>
    <s v="Member"/>
    <s v="Male"/>
    <s v="Electronic accessories"/>
    <n v="81.97"/>
    <n v="10"/>
    <n v="40.984999999999999"/>
    <n v="860.68499999999995"/>
    <x v="2"/>
    <d v="1899-12-30T14:30:00"/>
    <s v="Cash"/>
    <n v="819.7"/>
    <n v="4.7619047620000003"/>
    <n v="40.984999999999999"/>
    <n v="9.1999999999999993"/>
    <n v="40.9849999999999"/>
    <n v="3073.8749999999927"/>
    <b v="1"/>
    <b v="1"/>
    <s v="High Value"/>
    <m/>
    <m/>
    <m/>
    <m/>
    <m/>
    <m/>
    <m/>
    <m/>
    <m/>
    <m/>
    <m/>
    <m/>
  </r>
  <r>
    <s v="479-26-8945"/>
    <x v="2"/>
    <s v="Mandalay"/>
    <s v="Member"/>
    <s v="Female"/>
    <s v="Sports and travel"/>
    <n v="16.489999999999998"/>
    <n v="2"/>
    <n v="1.649"/>
    <n v="34.628999999999998"/>
    <x v="63"/>
    <d v="1899-12-30T11:32:00"/>
    <s v="Ewallet"/>
    <n v="32.979999999999997"/>
    <n v="4.7619047620000003"/>
    <n v="1.649"/>
    <n v="4.5999999999999996"/>
    <n v="1.6490000000000009"/>
    <n v="123.67500000000007"/>
    <b v="0"/>
    <b v="1"/>
    <s v="Low Value"/>
    <m/>
    <m/>
    <m/>
    <m/>
    <m/>
    <m/>
    <m/>
    <m/>
    <m/>
    <m/>
    <m/>
    <m/>
  </r>
  <r>
    <s v="210-67-5886"/>
    <x v="1"/>
    <s v="Naypyitaw"/>
    <s v="Member"/>
    <s v="Female"/>
    <s v="Health and beauty"/>
    <n v="98.21"/>
    <n v="3"/>
    <n v="14.7315"/>
    <n v="309.36149999999998"/>
    <x v="63"/>
    <d v="1899-12-30T10:41:00"/>
    <s v="Credit card"/>
    <n v="294.63"/>
    <n v="4.7619047620000003"/>
    <n v="14.7315"/>
    <n v="7.8"/>
    <n v="14.731499999999983"/>
    <n v="1104.8624999999988"/>
    <b v="0"/>
    <b v="1"/>
    <s v="Low Value"/>
    <m/>
    <m/>
    <m/>
    <m/>
    <m/>
    <m/>
    <m/>
    <m/>
    <m/>
    <m/>
    <m/>
    <m/>
  </r>
  <r>
    <s v="227-78-1148"/>
    <x v="2"/>
    <s v="Mandalay"/>
    <s v="Normal"/>
    <s v="Female"/>
    <s v="Fashion accessories"/>
    <n v="72.84"/>
    <n v="7"/>
    <n v="25.494"/>
    <n v="535.37400000000002"/>
    <x v="42"/>
    <d v="1899-12-30T12:44:00"/>
    <s v="Cash"/>
    <n v="509.88"/>
    <n v="4.7619047620000003"/>
    <n v="25.494"/>
    <n v="8.4"/>
    <n v="25.494000000000028"/>
    <n v="1912.050000000002"/>
    <b v="1"/>
    <b v="1"/>
    <s v="Low Value"/>
    <m/>
    <m/>
    <m/>
    <m/>
    <m/>
    <m/>
    <m/>
    <m/>
    <m/>
    <m/>
    <m/>
    <m/>
  </r>
  <r>
    <s v="645-44-1170"/>
    <x v="0"/>
    <s v="Yangon"/>
    <s v="Member"/>
    <s v="Male"/>
    <s v="Home and lifestyle"/>
    <n v="58.07"/>
    <n v="9"/>
    <n v="26.131499999999999"/>
    <n v="548.76149999999996"/>
    <x v="64"/>
    <d v="1899-12-30T20:07:00"/>
    <s v="Ewallet"/>
    <n v="522.63"/>
    <n v="4.7619047620000003"/>
    <n v="26.131499999999999"/>
    <n v="4.3"/>
    <n v="26.13149999999996"/>
    <n v="1959.862499999997"/>
    <b v="1"/>
    <b v="1"/>
    <s v="Low Value"/>
    <m/>
    <m/>
    <m/>
    <m/>
    <m/>
    <m/>
    <m/>
    <m/>
    <m/>
    <m/>
    <m/>
    <m/>
  </r>
  <r>
    <s v="237-01-6122"/>
    <x v="1"/>
    <s v="Naypyitaw"/>
    <s v="Member"/>
    <s v="Female"/>
    <s v="Home and lifestyle"/>
    <n v="80.790000000000006"/>
    <n v="9"/>
    <n v="36.355499999999999"/>
    <n v="763.46550000000002"/>
    <x v="60"/>
    <d v="1899-12-30T20:31:00"/>
    <s v="Credit card"/>
    <n v="727.11"/>
    <n v="4.7619047620000003"/>
    <n v="36.355499999999999"/>
    <n v="9.5"/>
    <n v="36.355500000000006"/>
    <n v="2726.6625000000004"/>
    <b v="1"/>
    <b v="1"/>
    <s v="High Value"/>
    <m/>
    <m/>
    <m/>
    <m/>
    <m/>
    <m/>
    <m/>
    <m/>
    <m/>
    <m/>
    <m/>
    <m/>
  </r>
  <r>
    <s v="225-98-1496"/>
    <x v="1"/>
    <s v="Naypyitaw"/>
    <s v="Normal"/>
    <s v="Female"/>
    <s v="Fashion accessories"/>
    <n v="27.02"/>
    <n v="3"/>
    <n v="4.0529999999999999"/>
    <n v="85.113"/>
    <x v="22"/>
    <d v="1899-12-30T13:01:00"/>
    <s v="Credit card"/>
    <n v="81.06"/>
    <n v="4.7619047620000003"/>
    <n v="4.0529999999999999"/>
    <n v="7.1"/>
    <n v="4.0529999999999973"/>
    <n v="303.9749999999998"/>
    <b v="0"/>
    <b v="1"/>
    <s v="Low Value"/>
    <m/>
    <m/>
    <m/>
    <m/>
    <m/>
    <m/>
    <m/>
    <m/>
    <m/>
    <m/>
    <m/>
    <m/>
  </r>
  <r>
    <s v="291-32-1427"/>
    <x v="2"/>
    <s v="Mandalay"/>
    <s v="Member"/>
    <s v="Male"/>
    <s v="Fashion accessories"/>
    <n v="21.94"/>
    <n v="5"/>
    <n v="5.4850000000000003"/>
    <n v="115.185"/>
    <x v="19"/>
    <d v="1899-12-30T12:29:00"/>
    <s v="Ewallet"/>
    <n v="109.7"/>
    <n v="4.7619047620000003"/>
    <n v="5.4850000000000003"/>
    <n v="5.3"/>
    <n v="5.4849999999999994"/>
    <n v="411.37499999999994"/>
    <b v="0"/>
    <b v="1"/>
    <s v="Low Value"/>
    <m/>
    <m/>
    <m/>
    <m/>
    <m/>
    <m/>
    <m/>
    <m/>
    <m/>
    <m/>
    <m/>
    <m/>
  </r>
  <r>
    <s v="659-65-8956"/>
    <x v="2"/>
    <s v="Mandalay"/>
    <s v="Member"/>
    <s v="Male"/>
    <s v="Fashion accessories"/>
    <n v="51.36"/>
    <n v="1"/>
    <n v="2.5680000000000001"/>
    <n v="53.927999999999997"/>
    <x v="65"/>
    <d v="1899-12-30T15:26:00"/>
    <s v="Ewallet"/>
    <n v="51.36"/>
    <n v="4.7619047620000003"/>
    <n v="2.5680000000000001"/>
    <n v="5.2"/>
    <n v="2.5679999999999978"/>
    <n v="192.59999999999985"/>
    <b v="0"/>
    <b v="1"/>
    <s v="Low Value"/>
    <m/>
    <m/>
    <m/>
    <m/>
    <m/>
    <m/>
    <m/>
    <m/>
    <m/>
    <m/>
    <m/>
    <m/>
  </r>
  <r>
    <s v="642-32-2990"/>
    <x v="0"/>
    <s v="Yangon"/>
    <s v="Normal"/>
    <s v="Female"/>
    <s v="Food and beverages"/>
    <n v="10.96"/>
    <n v="10"/>
    <n v="5.48"/>
    <n v="115.08"/>
    <x v="30"/>
    <d v="1899-12-30T20:48:00"/>
    <s v="Ewallet"/>
    <n v="109.6"/>
    <n v="4.7619047620000003"/>
    <n v="5.48"/>
    <n v="6"/>
    <n v="5.480000000000004"/>
    <n v="411.00000000000028"/>
    <b v="0"/>
    <b v="1"/>
    <s v="Low Value"/>
    <m/>
    <m/>
    <m/>
    <m/>
    <m/>
    <m/>
    <m/>
    <m/>
    <m/>
    <m/>
    <m/>
    <m/>
  </r>
  <r>
    <s v="378-24-2715"/>
    <x v="2"/>
    <s v="Mandalay"/>
    <s v="Normal"/>
    <s v="Male"/>
    <s v="Home and lifestyle"/>
    <n v="53.44"/>
    <n v="2"/>
    <n v="5.3440000000000003"/>
    <n v="112.224"/>
    <x v="40"/>
    <d v="1899-12-30T20:38:00"/>
    <s v="Ewallet"/>
    <n v="106.88"/>
    <n v="4.7619047620000003"/>
    <n v="5.3440000000000003"/>
    <n v="4.0999999999999996"/>
    <n v="5.3440000000000083"/>
    <n v="400.80000000000064"/>
    <b v="0"/>
    <b v="1"/>
    <s v="Low Value"/>
    <m/>
    <m/>
    <m/>
    <m/>
    <m/>
    <m/>
    <m/>
    <m/>
    <m/>
    <m/>
    <m/>
    <m/>
  </r>
  <r>
    <s v="638-60-7125"/>
    <x v="0"/>
    <s v="Yangon"/>
    <s v="Normal"/>
    <s v="Female"/>
    <s v="Electronic accessories"/>
    <n v="99.56"/>
    <n v="8"/>
    <n v="39.823999999999998"/>
    <n v="836.30399999999997"/>
    <x v="44"/>
    <d v="1899-12-30T17:03:00"/>
    <s v="Credit card"/>
    <n v="796.48"/>
    <n v="4.7619047620000003"/>
    <n v="39.823999999999998"/>
    <n v="5.2"/>
    <n v="39.823999999999955"/>
    <n v="2986.7999999999965"/>
    <b v="1"/>
    <b v="1"/>
    <s v="Low Value"/>
    <m/>
    <m/>
    <m/>
    <m/>
    <m/>
    <m/>
    <m/>
    <m/>
    <m/>
    <m/>
    <m/>
    <m/>
  </r>
  <r>
    <s v="659-36-1684"/>
    <x v="1"/>
    <s v="Naypyitaw"/>
    <s v="Member"/>
    <s v="Male"/>
    <s v="Sports and travel"/>
    <n v="57.12"/>
    <n v="7"/>
    <n v="19.992000000000001"/>
    <n v="419.83199999999999"/>
    <x v="52"/>
    <d v="1899-12-30T12:02:00"/>
    <s v="Credit card"/>
    <n v="399.84"/>
    <n v="4.7619047620000003"/>
    <n v="19.992000000000001"/>
    <n v="6.5"/>
    <n v="19.992000000000019"/>
    <n v="1499.4000000000015"/>
    <b v="0"/>
    <b v="1"/>
    <s v="Low Value"/>
    <m/>
    <m/>
    <m/>
    <m/>
    <m/>
    <m/>
    <m/>
    <m/>
    <m/>
    <m/>
    <m/>
    <m/>
  </r>
  <r>
    <s v="219-22-9386"/>
    <x v="2"/>
    <s v="Mandalay"/>
    <s v="Member"/>
    <s v="Male"/>
    <s v="Sports and travel"/>
    <n v="99.96"/>
    <n v="9"/>
    <n v="44.981999999999999"/>
    <n v="944.62199999999996"/>
    <x v="11"/>
    <d v="1899-12-30T17:26:00"/>
    <s v="Credit card"/>
    <n v="899.64"/>
    <n v="4.7619047620000003"/>
    <n v="44.981999999999999"/>
    <n v="4.2"/>
    <n v="44.981999999999971"/>
    <n v="3373.6499999999978"/>
    <b v="1"/>
    <b v="1"/>
    <s v="Low Value"/>
    <m/>
    <m/>
    <m/>
    <m/>
    <m/>
    <m/>
    <m/>
    <m/>
    <m/>
    <m/>
    <m/>
    <m/>
  </r>
  <r>
    <s v="336-78-2147"/>
    <x v="1"/>
    <s v="Naypyitaw"/>
    <s v="Member"/>
    <s v="Male"/>
    <s v="Home and lifestyle"/>
    <n v="63.91"/>
    <n v="8"/>
    <n v="25.564"/>
    <n v="536.84400000000005"/>
    <x v="45"/>
    <d v="1899-12-30T19:52:00"/>
    <s v="Credit card"/>
    <n v="511.28"/>
    <n v="4.7619047620000003"/>
    <n v="25.564"/>
    <n v="4.5999999999999996"/>
    <n v="25.564000000000078"/>
    <n v="1917.3000000000059"/>
    <b v="1"/>
    <b v="1"/>
    <s v="Low Value"/>
    <m/>
    <m/>
    <m/>
    <m/>
    <m/>
    <m/>
    <m/>
    <m/>
    <m/>
    <m/>
    <m/>
    <m/>
  </r>
  <r>
    <s v="268-27-6179"/>
    <x v="2"/>
    <s v="Mandalay"/>
    <s v="Member"/>
    <s v="Female"/>
    <s v="Fashion accessories"/>
    <n v="56.47"/>
    <n v="8"/>
    <n v="22.588000000000001"/>
    <n v="474.34800000000001"/>
    <x v="11"/>
    <d v="1899-12-30T14:57:00"/>
    <s v="Ewallet"/>
    <n v="451.76"/>
    <n v="4.7619047620000003"/>
    <n v="22.588000000000001"/>
    <n v="7.3"/>
    <n v="22.588000000000022"/>
    <n v="1694.1000000000017"/>
    <b v="0"/>
    <b v="1"/>
    <s v="Low Value"/>
    <m/>
    <m/>
    <m/>
    <m/>
    <m/>
    <m/>
    <m/>
    <m/>
    <m/>
    <m/>
    <m/>
    <m/>
  </r>
  <r>
    <s v="668-90-8900"/>
    <x v="0"/>
    <s v="Yangon"/>
    <s v="Normal"/>
    <s v="Female"/>
    <s v="Home and lifestyle"/>
    <n v="93.69"/>
    <n v="7"/>
    <n v="32.791499999999999"/>
    <n v="688.62149999999997"/>
    <x v="24"/>
    <d v="1899-12-30T18:44:00"/>
    <s v="Credit card"/>
    <n v="655.83"/>
    <n v="4.7619047620000003"/>
    <n v="32.791499999999999"/>
    <n v="4.5"/>
    <n v="32.791499999999928"/>
    <n v="2459.3624999999947"/>
    <b v="1"/>
    <b v="1"/>
    <s v="Low Value"/>
    <m/>
    <m/>
    <m/>
    <m/>
    <m/>
    <m/>
    <m/>
    <m/>
    <m/>
    <m/>
    <m/>
    <m/>
  </r>
  <r>
    <s v="870-54-3162"/>
    <x v="0"/>
    <s v="Yangon"/>
    <s v="Normal"/>
    <s v="Female"/>
    <s v="Sports and travel"/>
    <n v="32.25"/>
    <n v="5"/>
    <n v="8.0625"/>
    <n v="169.3125"/>
    <x v="3"/>
    <d v="1899-12-30T13:26:00"/>
    <s v="Cash"/>
    <n v="161.25"/>
    <n v="4.7619047620000003"/>
    <n v="8.0625"/>
    <n v="9"/>
    <n v="8.0625"/>
    <n v="604.6875"/>
    <b v="0"/>
    <b v="1"/>
    <s v="High Value"/>
    <m/>
    <m/>
    <m/>
    <m/>
    <m/>
    <m/>
    <m/>
    <m/>
    <m/>
    <m/>
    <m/>
    <m/>
  </r>
  <r>
    <s v="189-08-9157"/>
    <x v="1"/>
    <s v="Naypyitaw"/>
    <s v="Normal"/>
    <s v="Female"/>
    <s v="Fashion accessories"/>
    <n v="31.73"/>
    <n v="9"/>
    <n v="14.278499999999999"/>
    <n v="299.8485"/>
    <x v="66"/>
    <d v="1899-12-30T16:17:00"/>
    <s v="Credit card"/>
    <n v="285.57"/>
    <n v="4.7619047620000003"/>
    <n v="14.278499999999999"/>
    <n v="5.9"/>
    <n v="14.278500000000008"/>
    <n v="1070.8875000000007"/>
    <b v="0"/>
    <b v="1"/>
    <s v="Low Value"/>
    <m/>
    <m/>
    <m/>
    <m/>
    <m/>
    <m/>
    <m/>
    <m/>
    <m/>
    <m/>
    <m/>
    <m/>
  </r>
  <r>
    <s v="663-86-9076"/>
    <x v="1"/>
    <s v="Naypyitaw"/>
    <s v="Member"/>
    <s v="Female"/>
    <s v="Food and beverages"/>
    <n v="68.540000000000006"/>
    <n v="8"/>
    <n v="27.416"/>
    <n v="575.73599999999999"/>
    <x v="66"/>
    <d v="1899-12-30T15:57:00"/>
    <s v="Ewallet"/>
    <n v="548.32000000000005"/>
    <n v="4.7619047620000003"/>
    <n v="27.416"/>
    <n v="8.5"/>
    <n v="27.41599999999994"/>
    <n v="2056.1999999999953"/>
    <b v="1"/>
    <b v="1"/>
    <s v="Low Value"/>
    <m/>
    <m/>
    <m/>
    <m/>
    <m/>
    <m/>
    <m/>
    <m/>
    <m/>
    <m/>
    <m/>
    <m/>
  </r>
  <r>
    <s v="549-84-7482"/>
    <x v="2"/>
    <s v="Mandalay"/>
    <s v="Normal"/>
    <s v="Female"/>
    <s v="Sports and travel"/>
    <n v="90.28"/>
    <n v="9"/>
    <n v="40.625999999999998"/>
    <n v="853.14599999999996"/>
    <x v="4"/>
    <d v="1899-12-30T11:15:00"/>
    <s v="Ewallet"/>
    <n v="812.52"/>
    <n v="4.7619047620000003"/>
    <n v="40.625999999999998"/>
    <n v="7.2"/>
    <n v="40.625999999999976"/>
    <n v="3046.949999999998"/>
    <b v="1"/>
    <b v="1"/>
    <s v="Low Value"/>
    <m/>
    <m/>
    <m/>
    <m/>
    <m/>
    <m/>
    <m/>
    <m/>
    <m/>
    <m/>
    <m/>
    <m/>
  </r>
  <r>
    <s v="191-10-6171"/>
    <x v="2"/>
    <s v="Mandalay"/>
    <s v="Normal"/>
    <s v="Female"/>
    <s v="Fashion accessories"/>
    <n v="39.619999999999997"/>
    <n v="7"/>
    <n v="13.867000000000001"/>
    <n v="291.20699999999999"/>
    <x v="25"/>
    <d v="1899-12-30T13:18:00"/>
    <s v="Cash"/>
    <n v="277.33999999999997"/>
    <n v="4.7619047620000003"/>
    <n v="13.867000000000001"/>
    <n v="7.5"/>
    <n v="13.867000000000019"/>
    <n v="1040.0250000000015"/>
    <b v="0"/>
    <b v="1"/>
    <s v="Low Value"/>
    <m/>
    <m/>
    <m/>
    <m/>
    <m/>
    <m/>
    <m/>
    <m/>
    <m/>
    <m/>
    <m/>
    <m/>
  </r>
  <r>
    <s v="802-70-5316"/>
    <x v="0"/>
    <s v="Yangon"/>
    <s v="Member"/>
    <s v="Female"/>
    <s v="Sports and travel"/>
    <n v="92.13"/>
    <n v="6"/>
    <n v="27.638999999999999"/>
    <n v="580.41899999999998"/>
    <x v="43"/>
    <d v="1899-12-30T20:34:00"/>
    <s v="Cash"/>
    <n v="552.78"/>
    <n v="4.7619047620000003"/>
    <n v="27.638999999999999"/>
    <n v="8.3000000000000007"/>
    <n v="27.63900000000001"/>
    <n v="2072.9250000000006"/>
    <b v="1"/>
    <b v="1"/>
    <s v="Low Value"/>
    <m/>
    <m/>
    <m/>
    <m/>
    <m/>
    <m/>
    <m/>
    <m/>
    <m/>
    <m/>
    <m/>
    <m/>
  </r>
  <r>
    <s v="695-51-0018"/>
    <x v="2"/>
    <s v="Mandalay"/>
    <s v="Normal"/>
    <s v="Female"/>
    <s v="Sports and travel"/>
    <n v="34.840000000000003"/>
    <n v="4"/>
    <n v="6.968"/>
    <n v="146.328"/>
    <x v="34"/>
    <d v="1899-12-30T18:36:00"/>
    <s v="Cash"/>
    <n v="139.36000000000001"/>
    <n v="4.7619047620000003"/>
    <n v="6.968"/>
    <n v="7.4"/>
    <n v="6.9679999999999893"/>
    <n v="522.59999999999923"/>
    <b v="0"/>
    <b v="1"/>
    <s v="Low Value"/>
    <m/>
    <m/>
    <m/>
    <m/>
    <m/>
    <m/>
    <m/>
    <m/>
    <m/>
    <m/>
    <m/>
    <m/>
  </r>
  <r>
    <s v="590-83-4591"/>
    <x v="2"/>
    <s v="Mandalay"/>
    <s v="Member"/>
    <s v="Male"/>
    <s v="Electronic accessories"/>
    <n v="87.45"/>
    <n v="6"/>
    <n v="26.234999999999999"/>
    <n v="550.93499999999995"/>
    <x v="21"/>
    <d v="1899-12-30T14:40:00"/>
    <s v="Credit card"/>
    <n v="524.70000000000005"/>
    <n v="4.7619047620000003"/>
    <n v="26.234999999999999"/>
    <n v="8.8000000000000007"/>
    <n v="26.2349999999999"/>
    <n v="1967.6249999999925"/>
    <b v="1"/>
    <b v="1"/>
    <s v="High Value"/>
    <m/>
    <m/>
    <m/>
    <m/>
    <m/>
    <m/>
    <m/>
    <m/>
    <m/>
    <m/>
    <m/>
    <m/>
  </r>
  <r>
    <s v="483-71-1164"/>
    <x v="1"/>
    <s v="Naypyitaw"/>
    <s v="Normal"/>
    <s v="Female"/>
    <s v="Health and beauty"/>
    <n v="81.3"/>
    <n v="6"/>
    <n v="24.39"/>
    <n v="512.19000000000005"/>
    <x v="1"/>
    <d v="1899-12-30T16:43:00"/>
    <s v="Ewallet"/>
    <n v="487.8"/>
    <n v="4.7619047620000003"/>
    <n v="24.39"/>
    <n v="5.3"/>
    <n v="24.390000000000043"/>
    <n v="1829.2500000000032"/>
    <b v="1"/>
    <b v="1"/>
    <s v="Low Value"/>
    <m/>
    <m/>
    <m/>
    <m/>
    <m/>
    <m/>
    <m/>
    <m/>
    <m/>
    <m/>
    <m/>
    <m/>
  </r>
  <r>
    <s v="597-78-7908"/>
    <x v="1"/>
    <s v="Naypyitaw"/>
    <s v="Normal"/>
    <s v="Male"/>
    <s v="Fashion accessories"/>
    <n v="90.22"/>
    <n v="3"/>
    <n v="13.532999999999999"/>
    <n v="284.19299999999998"/>
    <x v="67"/>
    <d v="1899-12-30T19:39:00"/>
    <s v="Cash"/>
    <n v="270.66000000000003"/>
    <n v="4.7619047620000003"/>
    <n v="13.532999999999999"/>
    <n v="6.2"/>
    <n v="13.532999999999959"/>
    <n v="1014.974999999997"/>
    <b v="0"/>
    <b v="1"/>
    <s v="Low Value"/>
    <m/>
    <m/>
    <m/>
    <m/>
    <m/>
    <m/>
    <m/>
    <m/>
    <m/>
    <m/>
    <m/>
    <m/>
  </r>
  <r>
    <s v="700-81-1757"/>
    <x v="0"/>
    <s v="Yangon"/>
    <s v="Normal"/>
    <s v="Female"/>
    <s v="Electronic accessories"/>
    <n v="26.31"/>
    <n v="5"/>
    <n v="6.5774999999999997"/>
    <n v="138.1275"/>
    <x v="68"/>
    <d v="1899-12-30T20:59:00"/>
    <s v="Credit card"/>
    <n v="131.55000000000001"/>
    <n v="4.7619047620000003"/>
    <n v="6.5774999999999997"/>
    <n v="8.8000000000000007"/>
    <n v="6.5774999999999864"/>
    <n v="493.31249999999898"/>
    <b v="0"/>
    <b v="1"/>
    <s v="High Value"/>
    <m/>
    <m/>
    <m/>
    <m/>
    <m/>
    <m/>
    <m/>
    <m/>
    <m/>
    <m/>
    <m/>
    <m/>
  </r>
  <r>
    <s v="354-39-5160"/>
    <x v="0"/>
    <s v="Yangon"/>
    <s v="Member"/>
    <s v="Female"/>
    <s v="Home and lifestyle"/>
    <n v="34.42"/>
    <n v="6"/>
    <n v="10.326000000000001"/>
    <n v="216.846"/>
    <x v="67"/>
    <d v="1899-12-30T15:39:00"/>
    <s v="Cash"/>
    <n v="206.52"/>
    <n v="4.7619047620000003"/>
    <n v="10.326000000000001"/>
    <n v="9.8000000000000007"/>
    <n v="10.325999999999993"/>
    <n v="774.44999999999948"/>
    <b v="0"/>
    <b v="1"/>
    <s v="High Value"/>
    <m/>
    <m/>
    <m/>
    <m/>
    <m/>
    <m/>
    <m/>
    <m/>
    <m/>
    <m/>
    <m/>
    <m/>
  </r>
  <r>
    <s v="241-72-9525"/>
    <x v="2"/>
    <s v="Mandalay"/>
    <s v="Normal"/>
    <s v="Male"/>
    <s v="Sports and travel"/>
    <n v="51.91"/>
    <n v="10"/>
    <n v="25.954999999999998"/>
    <n v="545.05499999999995"/>
    <x v="69"/>
    <d v="1899-12-30T12:21:00"/>
    <s v="Cash"/>
    <n v="519.1"/>
    <n v="4.7619047620000003"/>
    <n v="25.954999999999998"/>
    <n v="8.1999999999999993"/>
    <n v="25.954999999999927"/>
    <n v="1946.6249999999945"/>
    <b v="1"/>
    <b v="1"/>
    <s v="Low Value"/>
    <m/>
    <m/>
    <m/>
    <m/>
    <m/>
    <m/>
    <m/>
    <m/>
    <m/>
    <m/>
    <m/>
    <m/>
  </r>
  <r>
    <s v="575-30-8091"/>
    <x v="0"/>
    <s v="Yangon"/>
    <s v="Normal"/>
    <s v="Male"/>
    <s v="Sports and travel"/>
    <n v="72.5"/>
    <n v="8"/>
    <n v="29"/>
    <n v="609"/>
    <x v="32"/>
    <d v="1899-12-30T19:25:00"/>
    <s v="Ewallet"/>
    <n v="580"/>
    <n v="4.7619047620000003"/>
    <n v="29"/>
    <n v="9.1999999999999993"/>
    <n v="29"/>
    <n v="2175"/>
    <b v="1"/>
    <b v="1"/>
    <s v="High Value"/>
    <m/>
    <m/>
    <m/>
    <m/>
    <m/>
    <m/>
    <m/>
    <m/>
    <m/>
    <m/>
    <m/>
    <m/>
  </r>
  <r>
    <s v="731-81-9469"/>
    <x v="1"/>
    <s v="Naypyitaw"/>
    <s v="Member"/>
    <s v="Female"/>
    <s v="Sports and travel"/>
    <n v="89.8"/>
    <n v="10"/>
    <n v="44.9"/>
    <n v="942.9"/>
    <x v="54"/>
    <d v="1899-12-30T13:00:00"/>
    <s v="Credit card"/>
    <n v="898"/>
    <n v="4.7619047620000003"/>
    <n v="44.9"/>
    <n v="5.4"/>
    <n v="44.899999999999977"/>
    <n v="3367.4999999999982"/>
    <b v="1"/>
    <b v="1"/>
    <s v="Low Value"/>
    <m/>
    <m/>
    <m/>
    <m/>
    <m/>
    <m/>
    <m/>
    <m/>
    <m/>
    <m/>
    <m/>
    <m/>
  </r>
  <r>
    <s v="280-17-4359"/>
    <x v="1"/>
    <s v="Naypyitaw"/>
    <s v="Member"/>
    <s v="Male"/>
    <s v="Health and beauty"/>
    <n v="90.5"/>
    <n v="10"/>
    <n v="45.25"/>
    <n v="950.25"/>
    <x v="25"/>
    <d v="1899-12-30T13:48:00"/>
    <s v="Cash"/>
    <n v="905"/>
    <n v="4.7619047620000003"/>
    <n v="45.25"/>
    <n v="8.1"/>
    <n v="45.25"/>
    <n v="3393.75"/>
    <b v="1"/>
    <b v="1"/>
    <s v="Low Value"/>
    <m/>
    <m/>
    <m/>
    <m/>
    <m/>
    <m/>
    <m/>
    <m/>
    <m/>
    <m/>
    <m/>
    <m/>
  </r>
  <r>
    <s v="338-65-2210"/>
    <x v="1"/>
    <s v="Naypyitaw"/>
    <s v="Member"/>
    <s v="Female"/>
    <s v="Health and beauty"/>
    <n v="68.599999999999994"/>
    <n v="10"/>
    <n v="34.299999999999997"/>
    <n v="720.3"/>
    <x v="63"/>
    <d v="1899-12-30T19:57:00"/>
    <s v="Cash"/>
    <n v="686"/>
    <n v="4.7619047620000003"/>
    <n v="34.299999999999997"/>
    <n v="9.1"/>
    <n v="34.299999999999955"/>
    <n v="2572.4999999999964"/>
    <b v="1"/>
    <b v="1"/>
    <s v="High Value"/>
    <m/>
    <m/>
    <m/>
    <m/>
    <m/>
    <m/>
    <m/>
    <m/>
    <m/>
    <m/>
    <m/>
    <m/>
  </r>
  <r>
    <s v="488-25-4221"/>
    <x v="1"/>
    <s v="Naypyitaw"/>
    <s v="Member"/>
    <s v="Female"/>
    <s v="Food and beverages"/>
    <n v="30.41"/>
    <n v="1"/>
    <n v="1.5205"/>
    <n v="31.930499999999999"/>
    <x v="70"/>
    <d v="1899-12-30T10:36:00"/>
    <s v="Credit card"/>
    <n v="30.41"/>
    <n v="4.7619047620000003"/>
    <n v="1.5205"/>
    <n v="8.4"/>
    <n v="1.5204999999999984"/>
    <n v="114.03749999999988"/>
    <b v="0"/>
    <b v="1"/>
    <s v="Low Value"/>
    <m/>
    <m/>
    <m/>
    <m/>
    <m/>
    <m/>
    <m/>
    <m/>
    <m/>
    <m/>
    <m/>
    <m/>
  </r>
  <r>
    <s v="239-10-7476"/>
    <x v="0"/>
    <s v="Yangon"/>
    <s v="Normal"/>
    <s v="Female"/>
    <s v="Home and lifestyle"/>
    <n v="77.95"/>
    <n v="6"/>
    <n v="23.385000000000002"/>
    <n v="491.08499999999998"/>
    <x v="18"/>
    <d v="1899-12-30T16:37:00"/>
    <s v="Ewallet"/>
    <n v="467.7"/>
    <n v="4.7619047620000003"/>
    <n v="23.385000000000002"/>
    <n v="8"/>
    <n v="23.384999999999991"/>
    <n v="1753.8749999999993"/>
    <b v="0"/>
    <b v="1"/>
    <s v="Low Value"/>
    <m/>
    <m/>
    <m/>
    <m/>
    <m/>
    <m/>
    <m/>
    <m/>
    <m/>
    <m/>
    <m/>
    <m/>
  </r>
  <r>
    <s v="458-41-1477"/>
    <x v="1"/>
    <s v="Naypyitaw"/>
    <s v="Normal"/>
    <s v="Female"/>
    <s v="Health and beauty"/>
    <n v="46.26"/>
    <n v="6"/>
    <n v="13.878"/>
    <n v="291.43799999999999"/>
    <x v="1"/>
    <d v="1899-12-30T17:11:00"/>
    <s v="Credit card"/>
    <n v="277.56"/>
    <n v="4.7619047620000003"/>
    <n v="13.878"/>
    <n v="9.5"/>
    <n v="13.877999999999986"/>
    <n v="1040.849999999999"/>
    <b v="0"/>
    <b v="1"/>
    <s v="High Value"/>
    <m/>
    <m/>
    <m/>
    <m/>
    <m/>
    <m/>
    <m/>
    <m/>
    <m/>
    <m/>
    <m/>
    <m/>
  </r>
  <r>
    <s v="685-64-1609"/>
    <x v="0"/>
    <s v="Yangon"/>
    <s v="Member"/>
    <s v="Female"/>
    <s v="Fashion accessories"/>
    <n v="30.14"/>
    <n v="10"/>
    <n v="15.07"/>
    <n v="316.47000000000003"/>
    <x v="34"/>
    <d v="1899-12-30T12:28:00"/>
    <s v="Ewallet"/>
    <n v="301.39999999999998"/>
    <n v="4.7619047620000003"/>
    <n v="15.07"/>
    <n v="9.1999999999999993"/>
    <n v="15.07000000000005"/>
    <n v="1130.2500000000036"/>
    <b v="0"/>
    <b v="1"/>
    <s v="High Value"/>
    <m/>
    <m/>
    <m/>
    <m/>
    <m/>
    <m/>
    <m/>
    <m/>
    <m/>
    <m/>
    <m/>
    <m/>
  </r>
  <r>
    <s v="568-90-5112"/>
    <x v="1"/>
    <s v="Naypyitaw"/>
    <s v="Normal"/>
    <s v="Male"/>
    <s v="Health and beauty"/>
    <n v="66.14"/>
    <n v="4"/>
    <n v="13.228"/>
    <n v="277.78800000000001"/>
    <x v="35"/>
    <d v="1899-12-30T12:46:00"/>
    <s v="Credit card"/>
    <n v="264.56"/>
    <n v="4.7619047620000003"/>
    <n v="13.228"/>
    <n v="5.6"/>
    <n v="13.228000000000009"/>
    <n v="992.10000000000059"/>
    <b v="0"/>
    <b v="1"/>
    <s v="Low Value"/>
    <m/>
    <m/>
    <m/>
    <m/>
    <m/>
    <m/>
    <m/>
    <m/>
    <m/>
    <m/>
    <m/>
    <m/>
  </r>
  <r>
    <s v="262-47-2794"/>
    <x v="2"/>
    <s v="Mandalay"/>
    <s v="Member"/>
    <s v="Male"/>
    <s v="Home and lifestyle"/>
    <n v="71.86"/>
    <n v="8"/>
    <n v="28.744"/>
    <n v="603.62400000000002"/>
    <x v="43"/>
    <d v="1899-12-30T15:07:00"/>
    <s v="Credit card"/>
    <n v="574.88"/>
    <n v="4.7619047620000003"/>
    <n v="28.744"/>
    <n v="6.2"/>
    <n v="28.744000000000028"/>
    <n v="2155.800000000002"/>
    <b v="1"/>
    <b v="1"/>
    <s v="Low Value"/>
    <m/>
    <m/>
    <m/>
    <m/>
    <m/>
    <m/>
    <m/>
    <m/>
    <m/>
    <m/>
    <m/>
    <m/>
  </r>
  <r>
    <s v="238-49-0436"/>
    <x v="0"/>
    <s v="Yangon"/>
    <s v="Normal"/>
    <s v="Male"/>
    <s v="Health and beauty"/>
    <n v="32.46"/>
    <n v="8"/>
    <n v="12.984"/>
    <n v="272.66399999999999"/>
    <x v="39"/>
    <d v="1899-12-30T13:48:00"/>
    <s v="Credit card"/>
    <n v="259.68"/>
    <n v="4.7619047620000003"/>
    <n v="12.984"/>
    <n v="4.9000000000000004"/>
    <n v="12.98399999999998"/>
    <n v="973.79999999999859"/>
    <b v="0"/>
    <b v="1"/>
    <s v="Low Value"/>
    <m/>
    <m/>
    <m/>
    <m/>
    <m/>
    <m/>
    <m/>
    <m/>
    <m/>
    <m/>
    <m/>
    <m/>
  </r>
  <r>
    <s v="608-96-3517"/>
    <x v="2"/>
    <s v="Mandalay"/>
    <s v="Member"/>
    <s v="Female"/>
    <s v="Fashion accessories"/>
    <n v="91.54"/>
    <n v="4"/>
    <n v="18.308"/>
    <n v="384.46800000000002"/>
    <x v="28"/>
    <d v="1899-12-30T19:20:00"/>
    <s v="Credit card"/>
    <n v="366.16"/>
    <n v="4.7619047620000003"/>
    <n v="18.308"/>
    <n v="4.8"/>
    <n v="18.307999999999993"/>
    <n v="1373.0999999999995"/>
    <b v="0"/>
    <b v="1"/>
    <s v="Low Value"/>
    <m/>
    <m/>
    <m/>
    <m/>
    <m/>
    <m/>
    <m/>
    <m/>
    <m/>
    <m/>
    <m/>
    <m/>
  </r>
  <r>
    <s v="584-86-7256"/>
    <x v="1"/>
    <s v="Naypyitaw"/>
    <s v="Member"/>
    <s v="Male"/>
    <s v="Sports and travel"/>
    <n v="34.56"/>
    <n v="7"/>
    <n v="12.096"/>
    <n v="254.01599999999999"/>
    <x v="16"/>
    <d v="1899-12-30T16:07:00"/>
    <s v="Credit card"/>
    <n v="241.92"/>
    <n v="4.7619047620000003"/>
    <n v="12.096"/>
    <n v="7.3"/>
    <n v="12.096000000000004"/>
    <n v="907.20000000000027"/>
    <b v="0"/>
    <b v="1"/>
    <s v="Low Value"/>
    <m/>
    <m/>
    <m/>
    <m/>
    <m/>
    <m/>
    <m/>
    <m/>
    <m/>
    <m/>
    <m/>
    <m/>
  </r>
  <r>
    <s v="746-94-0204"/>
    <x v="0"/>
    <s v="Yangon"/>
    <s v="Normal"/>
    <s v="Male"/>
    <s v="Fashion accessories"/>
    <n v="83.24"/>
    <n v="9"/>
    <n v="37.457999999999998"/>
    <n v="786.61800000000005"/>
    <x v="71"/>
    <d v="1899-12-30T11:56:00"/>
    <s v="Credit card"/>
    <n v="749.16"/>
    <n v="4.7619047620000003"/>
    <n v="37.457999999999998"/>
    <n v="7.4"/>
    <n v="37.458000000000084"/>
    <n v="2809.3500000000063"/>
    <b v="1"/>
    <b v="1"/>
    <s v="Low Value"/>
    <m/>
    <m/>
    <m/>
    <m/>
    <m/>
    <m/>
    <m/>
    <m/>
    <m/>
    <m/>
    <m/>
    <m/>
  </r>
  <r>
    <s v="214-17-6927"/>
    <x v="1"/>
    <s v="Naypyitaw"/>
    <s v="Normal"/>
    <s v="Female"/>
    <s v="Food and beverages"/>
    <n v="16.48"/>
    <n v="6"/>
    <n v="4.944"/>
    <n v="103.824"/>
    <x v="13"/>
    <d v="1899-12-30T18:23:00"/>
    <s v="Ewallet"/>
    <n v="98.88"/>
    <n v="4.7619047620000003"/>
    <n v="4.944"/>
    <n v="9.9"/>
    <n v="4.9440000000000026"/>
    <n v="370.80000000000018"/>
    <b v="0"/>
    <b v="1"/>
    <s v="High Value"/>
    <m/>
    <m/>
    <m/>
    <m/>
    <m/>
    <m/>
    <m/>
    <m/>
    <m/>
    <m/>
    <m/>
    <m/>
  </r>
  <r>
    <s v="400-89-4171"/>
    <x v="1"/>
    <s v="Naypyitaw"/>
    <s v="Normal"/>
    <s v="Female"/>
    <s v="Sports and travel"/>
    <n v="80.97"/>
    <n v="8"/>
    <n v="32.387999999999998"/>
    <n v="680.14800000000002"/>
    <x v="26"/>
    <d v="1899-12-30T13:05:00"/>
    <s v="Cash"/>
    <n v="647.76"/>
    <n v="4.7619047620000003"/>
    <n v="32.387999999999998"/>
    <n v="9.3000000000000007"/>
    <n v="32.388000000000034"/>
    <n v="2429.1000000000026"/>
    <b v="1"/>
    <b v="1"/>
    <s v="High Value"/>
    <m/>
    <m/>
    <m/>
    <m/>
    <m/>
    <m/>
    <m/>
    <m/>
    <m/>
    <m/>
    <m/>
    <m/>
  </r>
  <r>
    <s v="782-95-9291"/>
    <x v="0"/>
    <s v="Yangon"/>
    <s v="Member"/>
    <s v="Male"/>
    <s v="Food and beverages"/>
    <n v="92.29"/>
    <n v="5"/>
    <n v="23.072500000000002"/>
    <n v="484.52249999999998"/>
    <x v="9"/>
    <d v="1899-12-30T15:55:00"/>
    <s v="Credit card"/>
    <n v="461.45"/>
    <n v="4.7619047620000003"/>
    <n v="23.072500000000002"/>
    <n v="9"/>
    <n v="23.072499999999991"/>
    <n v="1730.4374999999993"/>
    <b v="0"/>
    <b v="1"/>
    <s v="High Value"/>
    <m/>
    <m/>
    <m/>
    <m/>
    <m/>
    <m/>
    <m/>
    <m/>
    <m/>
    <m/>
    <m/>
    <m/>
  </r>
  <r>
    <s v="279-74-2924"/>
    <x v="2"/>
    <s v="Mandalay"/>
    <s v="Member"/>
    <s v="Male"/>
    <s v="Electronic accessories"/>
    <n v="72.17"/>
    <n v="1"/>
    <n v="3.6084999999999998"/>
    <n v="75.778499999999994"/>
    <x v="72"/>
    <d v="1899-12-30T19:40:00"/>
    <s v="Cash"/>
    <n v="72.17"/>
    <n v="4.7619047620000003"/>
    <n v="3.6084999999999998"/>
    <n v="6.1"/>
    <n v="3.6084999999999923"/>
    <n v="270.63749999999942"/>
    <b v="0"/>
    <b v="1"/>
    <s v="Low Value"/>
    <m/>
    <m/>
    <m/>
    <m/>
    <m/>
    <m/>
    <m/>
    <m/>
    <m/>
    <m/>
    <m/>
    <m/>
  </r>
  <r>
    <s v="307-85-2293"/>
    <x v="2"/>
    <s v="Mandalay"/>
    <s v="Normal"/>
    <s v="Male"/>
    <s v="Home and lifestyle"/>
    <n v="50.28"/>
    <n v="5"/>
    <n v="12.57"/>
    <n v="263.97000000000003"/>
    <x v="37"/>
    <d v="1899-12-30T13:58:00"/>
    <s v="Ewallet"/>
    <n v="251.4"/>
    <n v="4.7619047620000003"/>
    <n v="12.57"/>
    <n v="9.6999999999999993"/>
    <n v="12.570000000000022"/>
    <n v="942.75000000000159"/>
    <b v="0"/>
    <b v="1"/>
    <s v="High Value"/>
    <m/>
    <m/>
    <m/>
    <m/>
    <m/>
    <m/>
    <m/>
    <m/>
    <m/>
    <m/>
    <m/>
    <m/>
  </r>
  <r>
    <s v="743-04-1105"/>
    <x v="2"/>
    <s v="Mandalay"/>
    <s v="Member"/>
    <s v="Male"/>
    <s v="Health and beauty"/>
    <n v="97.22"/>
    <n v="9"/>
    <n v="43.749000000000002"/>
    <n v="918.72900000000004"/>
    <x v="73"/>
    <d v="1899-12-30T14:43:00"/>
    <s v="Ewallet"/>
    <n v="874.98"/>
    <n v="4.7619047620000003"/>
    <n v="43.749000000000002"/>
    <n v="6"/>
    <n v="43.749000000000024"/>
    <n v="3281.175000000002"/>
    <b v="1"/>
    <b v="1"/>
    <s v="Low Value"/>
    <m/>
    <m/>
    <m/>
    <m/>
    <m/>
    <m/>
    <m/>
    <m/>
    <m/>
    <m/>
    <m/>
    <m/>
  </r>
  <r>
    <s v="423-57-2993"/>
    <x v="2"/>
    <s v="Mandalay"/>
    <s v="Normal"/>
    <s v="Male"/>
    <s v="Sports and travel"/>
    <n v="93.39"/>
    <n v="6"/>
    <n v="28.016999999999999"/>
    <n v="588.35699999999997"/>
    <x v="39"/>
    <d v="1899-12-30T19:18:00"/>
    <s v="Ewallet"/>
    <n v="560.34"/>
    <n v="4.7619047620000003"/>
    <n v="28.016999999999999"/>
    <n v="10"/>
    <n v="28.016999999999939"/>
    <n v="2101.2749999999955"/>
    <b v="1"/>
    <b v="1"/>
    <s v="High Value"/>
    <m/>
    <m/>
    <m/>
    <m/>
    <m/>
    <m/>
    <m/>
    <m/>
    <m/>
    <m/>
    <m/>
    <m/>
  </r>
  <r>
    <s v="894-41-5205"/>
    <x v="1"/>
    <s v="Naypyitaw"/>
    <s v="Normal"/>
    <s v="Female"/>
    <s v="Food and beverages"/>
    <n v="43.18"/>
    <n v="8"/>
    <n v="17.271999999999998"/>
    <n v="362.71199999999999"/>
    <x v="64"/>
    <d v="1899-12-30T19:39:00"/>
    <s v="Credit card"/>
    <n v="345.44"/>
    <n v="4.7619047620000003"/>
    <n v="17.271999999999998"/>
    <n v="8.3000000000000007"/>
    <n v="17.271999999999991"/>
    <n v="1295.3999999999994"/>
    <b v="0"/>
    <b v="1"/>
    <s v="Low Value"/>
    <m/>
    <m/>
    <m/>
    <m/>
    <m/>
    <m/>
    <m/>
    <m/>
    <m/>
    <m/>
    <m/>
    <m/>
  </r>
  <r>
    <s v="275-28-0149"/>
    <x v="0"/>
    <s v="Yangon"/>
    <s v="Normal"/>
    <s v="Male"/>
    <s v="Sports and travel"/>
    <n v="63.69"/>
    <n v="1"/>
    <n v="3.1844999999999999"/>
    <n v="66.874499999999998"/>
    <x v="6"/>
    <d v="1899-12-30T16:21:00"/>
    <s v="Cash"/>
    <n v="63.69"/>
    <n v="4.7619047620000003"/>
    <n v="3.1844999999999999"/>
    <n v="6"/>
    <n v="3.1844999999999999"/>
    <n v="238.83749999999998"/>
    <b v="0"/>
    <b v="1"/>
    <s v="Low Value"/>
    <m/>
    <m/>
    <m/>
    <m/>
    <m/>
    <m/>
    <m/>
    <m/>
    <m/>
    <m/>
    <m/>
    <m/>
  </r>
  <r>
    <s v="101-17-6199"/>
    <x v="0"/>
    <s v="Yangon"/>
    <s v="Normal"/>
    <s v="Male"/>
    <s v="Food and beverages"/>
    <n v="45.79"/>
    <n v="7"/>
    <n v="16.026499999999999"/>
    <n v="336.55650000000003"/>
    <x v="45"/>
    <d v="1899-12-30T19:44:00"/>
    <s v="Credit card"/>
    <n v="320.52999999999997"/>
    <n v="4.7619047620000003"/>
    <n v="16.026499999999999"/>
    <n v="7"/>
    <n v="16.026500000000055"/>
    <n v="1201.9875000000043"/>
    <b v="0"/>
    <b v="1"/>
    <s v="Low Value"/>
    <m/>
    <m/>
    <m/>
    <m/>
    <m/>
    <m/>
    <m/>
    <m/>
    <m/>
    <m/>
    <m/>
    <m/>
  </r>
  <r>
    <s v="423-80-0988"/>
    <x v="1"/>
    <s v="Naypyitaw"/>
    <s v="Normal"/>
    <s v="Male"/>
    <s v="Sports and travel"/>
    <n v="76.400000000000006"/>
    <n v="2"/>
    <n v="7.64"/>
    <n v="160.44"/>
    <x v="74"/>
    <d v="1899-12-30T19:42:00"/>
    <s v="Ewallet"/>
    <n v="152.80000000000001"/>
    <n v="4.7619047620000003"/>
    <n v="7.64"/>
    <n v="6.5"/>
    <n v="7.6399999999999864"/>
    <n v="572.99999999999898"/>
    <b v="0"/>
    <b v="1"/>
    <s v="Low Value"/>
    <m/>
    <m/>
    <m/>
    <m/>
    <m/>
    <m/>
    <m/>
    <m/>
    <m/>
    <m/>
    <m/>
    <m/>
  </r>
  <r>
    <s v="548-46-9322"/>
    <x v="2"/>
    <s v="Mandalay"/>
    <s v="Normal"/>
    <s v="Male"/>
    <s v="Food and beverages"/>
    <n v="39.9"/>
    <n v="10"/>
    <n v="19.95"/>
    <n v="418.95"/>
    <x v="9"/>
    <d v="1899-12-30T15:24:00"/>
    <s v="Credit card"/>
    <n v="399"/>
    <n v="4.7619047620000003"/>
    <n v="19.95"/>
    <n v="5.9"/>
    <n v="19.949999999999989"/>
    <n v="1496.2499999999991"/>
    <b v="0"/>
    <b v="1"/>
    <s v="Low Value"/>
    <m/>
    <m/>
    <m/>
    <m/>
    <m/>
    <m/>
    <m/>
    <m/>
    <m/>
    <m/>
    <m/>
    <m/>
  </r>
  <r>
    <s v="505-02-0892"/>
    <x v="2"/>
    <s v="Mandalay"/>
    <s v="Member"/>
    <s v="Male"/>
    <s v="Health and beauty"/>
    <n v="42.57"/>
    <n v="8"/>
    <n v="17.027999999999999"/>
    <n v="357.58800000000002"/>
    <x v="6"/>
    <d v="1899-12-30T14:12:00"/>
    <s v="Ewallet"/>
    <n v="340.56"/>
    <n v="4.7619047620000003"/>
    <n v="17.027999999999999"/>
    <n v="5.6"/>
    <n v="17.02800000000002"/>
    <n v="1277.1000000000015"/>
    <b v="0"/>
    <b v="1"/>
    <s v="Low Value"/>
    <m/>
    <m/>
    <m/>
    <m/>
    <m/>
    <m/>
    <m/>
    <m/>
    <m/>
    <m/>
    <m/>
    <m/>
  </r>
  <r>
    <s v="234-65-2137"/>
    <x v="1"/>
    <s v="Naypyitaw"/>
    <s v="Normal"/>
    <s v="Male"/>
    <s v="Home and lifestyle"/>
    <n v="95.58"/>
    <n v="10"/>
    <n v="47.79"/>
    <n v="1003.59"/>
    <x v="65"/>
    <d v="1899-12-30T13:32:00"/>
    <s v="Cash"/>
    <n v="955.8"/>
    <n v="4.7619047620000003"/>
    <n v="47.79"/>
    <n v="4.8"/>
    <n v="47.790000000000077"/>
    <n v="3584.2500000000059"/>
    <b v="1"/>
    <b v="1"/>
    <s v="Low Value"/>
    <m/>
    <m/>
    <m/>
    <m/>
    <m/>
    <m/>
    <m/>
    <m/>
    <m/>
    <m/>
    <m/>
    <m/>
  </r>
  <r>
    <s v="687-47-8271"/>
    <x v="0"/>
    <s v="Yangon"/>
    <s v="Normal"/>
    <s v="Male"/>
    <s v="Fashion accessories"/>
    <n v="98.98"/>
    <n v="10"/>
    <n v="49.49"/>
    <n v="1039.29"/>
    <x v="4"/>
    <d v="1899-12-30T16:20:00"/>
    <s v="Credit card"/>
    <n v="989.8"/>
    <n v="4.7619047620000003"/>
    <n v="49.49"/>
    <n v="8.6999999999999993"/>
    <n v="49.490000000000009"/>
    <n v="3711.7500000000009"/>
    <b v="1"/>
    <b v="1"/>
    <s v="High Value"/>
    <m/>
    <m/>
    <m/>
    <m/>
    <m/>
    <m/>
    <m/>
    <m/>
    <m/>
    <m/>
    <m/>
    <m/>
  </r>
  <r>
    <s v="796-32-9050"/>
    <x v="0"/>
    <s v="Yangon"/>
    <s v="Normal"/>
    <s v="Male"/>
    <s v="Food and beverages"/>
    <n v="51.28"/>
    <n v="6"/>
    <n v="15.384"/>
    <n v="323.06400000000002"/>
    <x v="64"/>
    <d v="1899-12-30T16:31:00"/>
    <s v="Cash"/>
    <n v="307.68"/>
    <n v="4.7619047620000003"/>
    <n v="15.384"/>
    <n v="6.5"/>
    <n v="15.384000000000015"/>
    <n v="1153.8000000000011"/>
    <b v="0"/>
    <b v="1"/>
    <s v="Low Value"/>
    <m/>
    <m/>
    <m/>
    <m/>
    <m/>
    <m/>
    <m/>
    <m/>
    <m/>
    <m/>
    <m/>
    <m/>
  </r>
  <r>
    <s v="105-31-1824"/>
    <x v="0"/>
    <s v="Yangon"/>
    <s v="Member"/>
    <s v="Male"/>
    <s v="Sports and travel"/>
    <n v="69.52"/>
    <n v="7"/>
    <n v="24.332000000000001"/>
    <n v="510.97199999999998"/>
    <x v="60"/>
    <d v="1899-12-30T15:10:00"/>
    <s v="Credit card"/>
    <n v="486.64"/>
    <n v="4.7619047620000003"/>
    <n v="24.332000000000001"/>
    <n v="8.5"/>
    <n v="24.331999999999994"/>
    <n v="1824.8999999999996"/>
    <b v="1"/>
    <b v="1"/>
    <s v="Low Value"/>
    <m/>
    <m/>
    <m/>
    <m/>
    <m/>
    <m/>
    <m/>
    <m/>
    <m/>
    <m/>
    <m/>
    <m/>
  </r>
  <r>
    <s v="249-42-3782"/>
    <x v="0"/>
    <s v="Yangon"/>
    <s v="Normal"/>
    <s v="Male"/>
    <s v="Health and beauty"/>
    <n v="70.010000000000005"/>
    <n v="5"/>
    <n v="17.502500000000001"/>
    <n v="367.55250000000001"/>
    <x v="75"/>
    <d v="1899-12-30T11:36:00"/>
    <s v="Ewallet"/>
    <n v="350.05"/>
    <n v="4.7619047620000003"/>
    <n v="17.502500000000001"/>
    <n v="5.5"/>
    <n v="17.502499999999998"/>
    <n v="1312.6874999999998"/>
    <b v="0"/>
    <b v="1"/>
    <s v="Low Value"/>
    <m/>
    <m/>
    <m/>
    <m/>
    <m/>
    <m/>
    <m/>
    <m/>
    <m/>
    <m/>
    <m/>
    <m/>
  </r>
  <r>
    <s v="316-55-4634"/>
    <x v="2"/>
    <s v="Mandalay"/>
    <s v="Member"/>
    <s v="Male"/>
    <s v="Food and beverages"/>
    <n v="80.05"/>
    <n v="5"/>
    <n v="20.012499999999999"/>
    <n v="420.26249999999999"/>
    <x v="53"/>
    <d v="1899-12-30T12:45:00"/>
    <s v="Credit card"/>
    <n v="400.25"/>
    <n v="4.7619047620000003"/>
    <n v="20.012499999999999"/>
    <n v="9.4"/>
    <n v="20.012499999999989"/>
    <n v="1500.9374999999991"/>
    <b v="0"/>
    <b v="1"/>
    <s v="High Value"/>
    <m/>
    <m/>
    <m/>
    <m/>
    <m/>
    <m/>
    <m/>
    <m/>
    <m/>
    <m/>
    <m/>
    <m/>
  </r>
  <r>
    <s v="733-33-4967"/>
    <x v="1"/>
    <s v="Naypyitaw"/>
    <s v="Normal"/>
    <s v="Male"/>
    <s v="Electronic accessories"/>
    <n v="20.85"/>
    <n v="8"/>
    <n v="8.34"/>
    <n v="175.14"/>
    <x v="2"/>
    <d v="1899-12-30T19:17:00"/>
    <s v="Cash"/>
    <n v="166.8"/>
    <n v="4.7619047620000003"/>
    <n v="8.34"/>
    <n v="6.3"/>
    <n v="8.339999999999975"/>
    <n v="625.49999999999818"/>
    <b v="0"/>
    <b v="1"/>
    <s v="Low Value"/>
    <m/>
    <m/>
    <m/>
    <m/>
    <m/>
    <m/>
    <m/>
    <m/>
    <m/>
    <m/>
    <m/>
    <m/>
  </r>
  <r>
    <s v="608-27-6295"/>
    <x v="2"/>
    <s v="Mandalay"/>
    <s v="Member"/>
    <s v="Male"/>
    <s v="Electronic accessories"/>
    <n v="52.89"/>
    <n v="6"/>
    <n v="15.867000000000001"/>
    <n v="333.20699999999999"/>
    <x v="64"/>
    <d v="1899-12-30T17:34:00"/>
    <s v="Credit card"/>
    <n v="317.33999999999997"/>
    <n v="4.7619047620000003"/>
    <n v="15.867000000000001"/>
    <n v="9.8000000000000007"/>
    <n v="15.867000000000019"/>
    <n v="1190.0250000000015"/>
    <b v="0"/>
    <b v="1"/>
    <s v="High Value"/>
    <m/>
    <m/>
    <m/>
    <m/>
    <m/>
    <m/>
    <m/>
    <m/>
    <m/>
    <m/>
    <m/>
    <m/>
  </r>
  <r>
    <s v="414-12-7047"/>
    <x v="2"/>
    <s v="Mandalay"/>
    <s v="Normal"/>
    <s v="Male"/>
    <s v="Food and beverages"/>
    <n v="19.79"/>
    <n v="8"/>
    <n v="7.9160000000000004"/>
    <n v="166.23599999999999"/>
    <x v="68"/>
    <d v="1899-12-30T12:04:00"/>
    <s v="Ewallet"/>
    <n v="158.32"/>
    <n v="4.7619047620000003"/>
    <n v="7.9160000000000004"/>
    <n v="8.6999999999999993"/>
    <n v="7.9159999999999968"/>
    <n v="593.69999999999982"/>
    <b v="0"/>
    <b v="1"/>
    <s v="High Value"/>
    <m/>
    <m/>
    <m/>
    <m/>
    <m/>
    <m/>
    <m/>
    <m/>
    <m/>
    <m/>
    <m/>
    <m/>
  </r>
  <r>
    <s v="827-26-2100"/>
    <x v="0"/>
    <s v="Yangon"/>
    <s v="Member"/>
    <s v="Male"/>
    <s v="Home and lifestyle"/>
    <n v="33.840000000000003"/>
    <n v="9"/>
    <n v="15.228"/>
    <n v="319.78800000000001"/>
    <x v="76"/>
    <d v="1899-12-30T16:21:00"/>
    <s v="Ewallet"/>
    <n v="304.56"/>
    <n v="4.7619047620000003"/>
    <n v="15.228"/>
    <n v="8.8000000000000007"/>
    <n v="15.228000000000009"/>
    <n v="1142.1000000000006"/>
    <b v="0"/>
    <b v="1"/>
    <s v="High Value"/>
    <m/>
    <m/>
    <m/>
    <m/>
    <m/>
    <m/>
    <m/>
    <m/>
    <m/>
    <m/>
    <m/>
    <m/>
  </r>
  <r>
    <s v="175-54-2529"/>
    <x v="0"/>
    <s v="Yangon"/>
    <s v="Member"/>
    <s v="Male"/>
    <s v="Food and beverages"/>
    <n v="22.17"/>
    <n v="8"/>
    <n v="8.8680000000000003"/>
    <n v="186.22800000000001"/>
    <x v="2"/>
    <d v="1899-12-30T17:01:00"/>
    <s v="Credit card"/>
    <n v="177.36"/>
    <n v="4.7619047620000003"/>
    <n v="8.8680000000000003"/>
    <n v="9.6"/>
    <n v="8.867999999999995"/>
    <n v="665.09999999999968"/>
    <b v="0"/>
    <b v="1"/>
    <s v="High Value"/>
    <m/>
    <m/>
    <m/>
    <m/>
    <m/>
    <m/>
    <m/>
    <m/>
    <m/>
    <m/>
    <m/>
    <m/>
  </r>
  <r>
    <s v="139-52-2867"/>
    <x v="1"/>
    <s v="Naypyitaw"/>
    <s v="Normal"/>
    <s v="Female"/>
    <s v="Fashion accessories"/>
    <n v="22.51"/>
    <n v="7"/>
    <n v="7.8784999999999998"/>
    <n v="165.4485"/>
    <x v="77"/>
    <d v="1899-12-30T10:50:00"/>
    <s v="Credit card"/>
    <n v="157.57"/>
    <n v="4.7619047620000003"/>
    <n v="7.8784999999999998"/>
    <n v="4.8"/>
    <n v="7.8785000000000025"/>
    <n v="590.88750000000016"/>
    <b v="0"/>
    <b v="1"/>
    <s v="Low Value"/>
    <m/>
    <m/>
    <m/>
    <m/>
    <m/>
    <m/>
    <m/>
    <m/>
    <m/>
    <m/>
    <m/>
    <m/>
  </r>
  <r>
    <s v="407-63-8975"/>
    <x v="0"/>
    <s v="Yangon"/>
    <s v="Normal"/>
    <s v="Male"/>
    <s v="Food and beverages"/>
    <n v="73.88"/>
    <n v="6"/>
    <n v="22.164000000000001"/>
    <n v="465.44400000000002"/>
    <x v="28"/>
    <d v="1899-12-30T19:16:00"/>
    <s v="Ewallet"/>
    <n v="443.28"/>
    <n v="4.7619047620000003"/>
    <n v="22.164000000000001"/>
    <n v="4.4000000000000004"/>
    <n v="22.164000000000044"/>
    <n v="1662.3000000000034"/>
    <b v="0"/>
    <b v="1"/>
    <s v="Low Value"/>
    <m/>
    <m/>
    <m/>
    <m/>
    <m/>
    <m/>
    <m/>
    <m/>
    <m/>
    <m/>
    <m/>
    <m/>
  </r>
  <r>
    <s v="342-65-4817"/>
    <x v="1"/>
    <s v="Naypyitaw"/>
    <s v="Member"/>
    <s v="Male"/>
    <s v="Health and beauty"/>
    <n v="86.8"/>
    <n v="3"/>
    <n v="13.02"/>
    <n v="273.42"/>
    <x v="26"/>
    <d v="1899-12-30T16:47:00"/>
    <s v="Ewallet"/>
    <n v="260.39999999999998"/>
    <n v="4.7619047620000003"/>
    <n v="13.02"/>
    <n v="9.9"/>
    <n v="13.020000000000039"/>
    <n v="976.50000000000296"/>
    <b v="0"/>
    <b v="1"/>
    <s v="High Value"/>
    <m/>
    <m/>
    <m/>
    <m/>
    <m/>
    <m/>
    <m/>
    <m/>
    <m/>
    <m/>
    <m/>
    <m/>
  </r>
  <r>
    <s v="130-98-8941"/>
    <x v="1"/>
    <s v="Naypyitaw"/>
    <s v="Normal"/>
    <s v="Male"/>
    <s v="Fashion accessories"/>
    <n v="64.260000000000005"/>
    <n v="7"/>
    <n v="22.491"/>
    <n v="472.31099999999998"/>
    <x v="57"/>
    <d v="1899-12-30T10:00:00"/>
    <s v="Cash"/>
    <n v="449.82"/>
    <n v="4.7619047620000003"/>
    <n v="22.491"/>
    <n v="5.7"/>
    <n v="22.490999999999985"/>
    <n v="1686.8249999999989"/>
    <b v="0"/>
    <b v="1"/>
    <s v="Low Value"/>
    <m/>
    <m/>
    <m/>
    <m/>
    <m/>
    <m/>
    <m/>
    <m/>
    <m/>
    <m/>
    <m/>
    <m/>
  </r>
  <r>
    <s v="434-83-9547"/>
    <x v="1"/>
    <s v="Naypyitaw"/>
    <s v="Member"/>
    <s v="Male"/>
    <s v="Food and beverages"/>
    <n v="38.47"/>
    <n v="8"/>
    <n v="15.388"/>
    <n v="323.14800000000002"/>
    <x v="54"/>
    <d v="1899-12-30T11:51:00"/>
    <s v="Cash"/>
    <n v="307.76"/>
    <n v="4.7619047620000003"/>
    <n v="15.388"/>
    <n v="7.7"/>
    <n v="15.388000000000034"/>
    <n v="1154.1000000000026"/>
    <b v="0"/>
    <b v="1"/>
    <s v="Low Value"/>
    <m/>
    <m/>
    <m/>
    <m/>
    <m/>
    <m/>
    <m/>
    <m/>
    <m/>
    <m/>
    <m/>
    <m/>
  </r>
  <r>
    <s v="851-28-6367"/>
    <x v="0"/>
    <s v="Yangon"/>
    <s v="Member"/>
    <s v="Male"/>
    <s v="Sports and travel"/>
    <n v="15.5"/>
    <n v="10"/>
    <n v="7.75"/>
    <n v="162.75"/>
    <x v="28"/>
    <d v="1899-12-30T10:55:00"/>
    <s v="Ewallet"/>
    <n v="155"/>
    <n v="4.7619047620000003"/>
    <n v="7.75"/>
    <n v="8"/>
    <n v="7.75"/>
    <n v="581.25"/>
    <b v="0"/>
    <b v="1"/>
    <s v="Low Value"/>
    <m/>
    <m/>
    <m/>
    <m/>
    <m/>
    <m/>
    <m/>
    <m/>
    <m/>
    <m/>
    <m/>
    <m/>
  </r>
  <r>
    <s v="824-88-3614"/>
    <x v="1"/>
    <s v="Naypyitaw"/>
    <s v="Normal"/>
    <s v="Male"/>
    <s v="Health and beauty"/>
    <n v="34.31"/>
    <n v="8"/>
    <n v="13.724"/>
    <n v="288.20400000000001"/>
    <x v="25"/>
    <d v="1899-12-30T15:00:00"/>
    <s v="Ewallet"/>
    <n v="274.48"/>
    <n v="4.7619047620000003"/>
    <n v="13.724"/>
    <n v="5.7"/>
    <n v="13.72399999999999"/>
    <n v="1029.2999999999993"/>
    <b v="0"/>
    <b v="1"/>
    <s v="Low Value"/>
    <m/>
    <m/>
    <m/>
    <m/>
    <m/>
    <m/>
    <m/>
    <m/>
    <m/>
    <m/>
    <m/>
    <m/>
  </r>
  <r>
    <s v="586-25-0848"/>
    <x v="0"/>
    <s v="Yangon"/>
    <s v="Normal"/>
    <s v="Female"/>
    <s v="Sports and travel"/>
    <n v="12.34"/>
    <n v="7"/>
    <n v="4.319"/>
    <n v="90.698999999999998"/>
    <x v="31"/>
    <d v="1899-12-30T11:19:00"/>
    <s v="Credit card"/>
    <n v="86.38"/>
    <n v="4.7619047620000003"/>
    <n v="4.319"/>
    <n v="6.7"/>
    <n v="4.3190000000000026"/>
    <n v="323.92500000000018"/>
    <b v="0"/>
    <b v="1"/>
    <s v="Low Value"/>
    <m/>
    <m/>
    <m/>
    <m/>
    <m/>
    <m/>
    <m/>
    <m/>
    <m/>
    <m/>
    <m/>
    <m/>
  </r>
  <r>
    <s v="895-66-0685"/>
    <x v="2"/>
    <s v="Mandalay"/>
    <s v="Member"/>
    <s v="Male"/>
    <s v="Food and beverages"/>
    <n v="18.079999999999998"/>
    <n v="3"/>
    <n v="2.7120000000000002"/>
    <n v="56.951999999999998"/>
    <x v="19"/>
    <d v="1899-12-30T19:46:00"/>
    <s v="Ewallet"/>
    <n v="54.24"/>
    <n v="4.7619047620000003"/>
    <n v="2.7120000000000002"/>
    <n v="8"/>
    <n v="2.7119999999999962"/>
    <n v="203.39999999999972"/>
    <b v="0"/>
    <b v="1"/>
    <s v="Low Value"/>
    <m/>
    <m/>
    <m/>
    <m/>
    <m/>
    <m/>
    <m/>
    <m/>
    <m/>
    <m/>
    <m/>
    <m/>
  </r>
  <r>
    <s v="305-14-0245"/>
    <x v="2"/>
    <s v="Mandalay"/>
    <s v="Member"/>
    <s v="Female"/>
    <s v="Home and lifestyle"/>
    <n v="94.49"/>
    <n v="8"/>
    <n v="37.795999999999999"/>
    <n v="793.71600000000001"/>
    <x v="2"/>
    <d v="1899-12-30T19:00:00"/>
    <s v="Ewallet"/>
    <n v="755.92"/>
    <n v="4.7619047620000003"/>
    <n v="37.795999999999999"/>
    <n v="7.5"/>
    <n v="37.796000000000049"/>
    <n v="2834.7000000000035"/>
    <b v="1"/>
    <b v="1"/>
    <s v="Low Value"/>
    <m/>
    <m/>
    <m/>
    <m/>
    <m/>
    <m/>
    <m/>
    <m/>
    <m/>
    <m/>
    <m/>
    <m/>
  </r>
  <r>
    <s v="732-04-5373"/>
    <x v="2"/>
    <s v="Mandalay"/>
    <s v="Member"/>
    <s v="Male"/>
    <s v="Home and lifestyle"/>
    <n v="46.47"/>
    <n v="4"/>
    <n v="9.2940000000000005"/>
    <n v="195.17400000000001"/>
    <x v="4"/>
    <d v="1899-12-30T10:53:00"/>
    <s v="Cash"/>
    <n v="185.88"/>
    <n v="4.7619047620000003"/>
    <n v="9.2940000000000005"/>
    <n v="7"/>
    <n v="9.2940000000000111"/>
    <n v="697.05000000000086"/>
    <b v="0"/>
    <b v="1"/>
    <s v="Low Value"/>
    <m/>
    <m/>
    <m/>
    <m/>
    <m/>
    <m/>
    <m/>
    <m/>
    <m/>
    <m/>
    <m/>
    <m/>
  </r>
  <r>
    <s v="400-60-7251"/>
    <x v="0"/>
    <s v="Yangon"/>
    <s v="Normal"/>
    <s v="Male"/>
    <s v="Home and lifestyle"/>
    <n v="74.069999999999993"/>
    <n v="1"/>
    <n v="3.7035"/>
    <n v="77.773499999999999"/>
    <x v="34"/>
    <d v="1899-12-30T12:50:00"/>
    <s v="Ewallet"/>
    <n v="74.069999999999993"/>
    <n v="4.7619047620000003"/>
    <n v="3.7035"/>
    <n v="9.9"/>
    <n v="3.7035000000000053"/>
    <n v="277.76250000000039"/>
    <b v="0"/>
    <b v="1"/>
    <s v="High Value"/>
    <m/>
    <m/>
    <m/>
    <m/>
    <m/>
    <m/>
    <m/>
    <m/>
    <m/>
    <m/>
    <m/>
    <m/>
  </r>
  <r>
    <s v="593-65-1552"/>
    <x v="1"/>
    <s v="Naypyitaw"/>
    <s v="Normal"/>
    <s v="Female"/>
    <s v="Home and lifestyle"/>
    <n v="69.81"/>
    <n v="4"/>
    <n v="13.962"/>
    <n v="293.202"/>
    <x v="26"/>
    <d v="1899-12-30T20:50:00"/>
    <s v="Credit card"/>
    <n v="279.24"/>
    <n v="4.7619047620000003"/>
    <n v="13.962"/>
    <n v="5.9"/>
    <n v="13.961999999999989"/>
    <n v="1047.1499999999992"/>
    <b v="0"/>
    <b v="1"/>
    <s v="Low Value"/>
    <m/>
    <m/>
    <m/>
    <m/>
    <m/>
    <m/>
    <m/>
    <m/>
    <m/>
    <m/>
    <m/>
    <m/>
  </r>
  <r>
    <s v="284-34-9626"/>
    <x v="2"/>
    <s v="Mandalay"/>
    <s v="Normal"/>
    <s v="Female"/>
    <s v="Home and lifestyle"/>
    <n v="77.040000000000006"/>
    <n v="3"/>
    <n v="11.555999999999999"/>
    <n v="242.67599999999999"/>
    <x v="48"/>
    <d v="1899-12-30T10:39:00"/>
    <s v="Credit card"/>
    <n v="231.12"/>
    <n v="4.7619047620000003"/>
    <n v="11.555999999999999"/>
    <n v="7.2"/>
    <n v="11.555999999999983"/>
    <n v="866.69999999999868"/>
    <b v="0"/>
    <b v="1"/>
    <s v="Low Value"/>
    <m/>
    <m/>
    <m/>
    <m/>
    <m/>
    <m/>
    <m/>
    <m/>
    <m/>
    <m/>
    <m/>
    <m/>
  </r>
  <r>
    <s v="437-58-8131"/>
    <x v="2"/>
    <s v="Mandalay"/>
    <s v="Normal"/>
    <s v="Female"/>
    <s v="Fashion accessories"/>
    <n v="73.52"/>
    <n v="2"/>
    <n v="7.3520000000000003"/>
    <n v="154.392"/>
    <x v="15"/>
    <d v="1899-12-30T13:41:00"/>
    <s v="Ewallet"/>
    <n v="147.04"/>
    <n v="4.7619047620000003"/>
    <n v="7.3520000000000003"/>
    <n v="4.5999999999999996"/>
    <n v="7.3520000000000039"/>
    <n v="551.40000000000032"/>
    <b v="0"/>
    <b v="1"/>
    <s v="Low Value"/>
    <m/>
    <m/>
    <m/>
    <m/>
    <m/>
    <m/>
    <m/>
    <m/>
    <m/>
    <m/>
    <m/>
    <m/>
  </r>
  <r>
    <s v="286-43-6208"/>
    <x v="1"/>
    <s v="Naypyitaw"/>
    <s v="Normal"/>
    <s v="Female"/>
    <s v="Food and beverages"/>
    <n v="87.8"/>
    <n v="9"/>
    <n v="39.51"/>
    <n v="829.71"/>
    <x v="32"/>
    <d v="1899-12-30T19:08:00"/>
    <s v="Cash"/>
    <n v="790.2"/>
    <n v="4.7619047620000003"/>
    <n v="39.51"/>
    <n v="9.1999999999999993"/>
    <n v="39.509999999999991"/>
    <n v="2963.2499999999991"/>
    <b v="1"/>
    <b v="1"/>
    <s v="High Value"/>
    <m/>
    <m/>
    <m/>
    <m/>
    <m/>
    <m/>
    <m/>
    <m/>
    <m/>
    <m/>
    <m/>
    <m/>
  </r>
  <r>
    <s v="641-43-2399"/>
    <x v="2"/>
    <s v="Mandalay"/>
    <s v="Normal"/>
    <s v="Male"/>
    <s v="Home and lifestyle"/>
    <n v="25.55"/>
    <n v="4"/>
    <n v="5.1100000000000003"/>
    <n v="107.31"/>
    <x v="53"/>
    <d v="1899-12-30T20:23:00"/>
    <s v="Ewallet"/>
    <n v="102.2"/>
    <n v="4.7619047620000003"/>
    <n v="5.1100000000000003"/>
    <n v="5.7"/>
    <n v="5.1099999999999994"/>
    <n v="383.24999999999994"/>
    <b v="0"/>
    <b v="1"/>
    <s v="Low Value"/>
    <m/>
    <m/>
    <m/>
    <m/>
    <m/>
    <m/>
    <m/>
    <m/>
    <m/>
    <m/>
    <m/>
    <m/>
  </r>
  <r>
    <s v="831-07-6050"/>
    <x v="0"/>
    <s v="Yangon"/>
    <s v="Normal"/>
    <s v="Male"/>
    <s v="Electronic accessories"/>
    <n v="32.71"/>
    <n v="5"/>
    <n v="8.1775000000000002"/>
    <n v="171.72749999999999"/>
    <x v="35"/>
    <d v="1899-12-30T11:30:00"/>
    <s v="Credit card"/>
    <n v="163.55000000000001"/>
    <n v="4.7619047620000003"/>
    <n v="8.1775000000000002"/>
    <n v="9.9"/>
    <n v="8.1774999999999807"/>
    <n v="613.31249999999852"/>
    <b v="0"/>
    <b v="1"/>
    <s v="High Value"/>
    <m/>
    <m/>
    <m/>
    <m/>
    <m/>
    <m/>
    <m/>
    <m/>
    <m/>
    <m/>
    <m/>
    <m/>
  </r>
  <r>
    <s v="556-86-3144"/>
    <x v="1"/>
    <s v="Naypyitaw"/>
    <s v="Member"/>
    <s v="Female"/>
    <s v="Fashion accessories"/>
    <n v="74.290000000000006"/>
    <n v="1"/>
    <n v="3.7145000000000001"/>
    <n v="78.004499999999993"/>
    <x v="50"/>
    <d v="1899-12-30T19:30:00"/>
    <s v="Cash"/>
    <n v="74.290000000000006"/>
    <n v="4.7619047620000003"/>
    <n v="3.7145000000000001"/>
    <n v="5"/>
    <n v="3.7144999999999868"/>
    <n v="278.58749999999901"/>
    <b v="0"/>
    <b v="1"/>
    <s v="Low Value"/>
    <m/>
    <m/>
    <m/>
    <m/>
    <m/>
    <m/>
    <m/>
    <m/>
    <m/>
    <m/>
    <m/>
    <m/>
  </r>
  <r>
    <s v="848-24-9445"/>
    <x v="1"/>
    <s v="Naypyitaw"/>
    <s v="Member"/>
    <s v="Male"/>
    <s v="Health and beauty"/>
    <n v="43.7"/>
    <n v="2"/>
    <n v="4.37"/>
    <n v="91.77"/>
    <x v="58"/>
    <d v="1899-12-30T18:03:00"/>
    <s v="Cash"/>
    <n v="87.4"/>
    <n v="4.7619047620000003"/>
    <n v="4.37"/>
    <n v="4.9000000000000004"/>
    <n v="4.3699999999999903"/>
    <n v="327.74999999999926"/>
    <b v="0"/>
    <b v="1"/>
    <s v="Low Value"/>
    <m/>
    <m/>
    <m/>
    <m/>
    <m/>
    <m/>
    <m/>
    <m/>
    <m/>
    <m/>
    <m/>
    <m/>
  </r>
  <r>
    <s v="856-22-8149"/>
    <x v="0"/>
    <s v="Yangon"/>
    <s v="Normal"/>
    <s v="Female"/>
    <s v="Home and lifestyle"/>
    <n v="25.29"/>
    <n v="1"/>
    <n v="1.2645"/>
    <n v="26.554500000000001"/>
    <x v="28"/>
    <d v="1899-12-30T10:13:00"/>
    <s v="Ewallet"/>
    <n v="25.29"/>
    <n v="4.7619047620000003"/>
    <n v="1.2645"/>
    <n v="6.1"/>
    <n v="1.2645000000000017"/>
    <n v="94.837500000000134"/>
    <b v="0"/>
    <b v="1"/>
    <s v="Low Value"/>
    <m/>
    <m/>
    <m/>
    <m/>
    <m/>
    <m/>
    <m/>
    <m/>
    <m/>
    <m/>
    <m/>
    <m/>
  </r>
  <r>
    <s v="699-01-4164"/>
    <x v="1"/>
    <s v="Naypyitaw"/>
    <s v="Normal"/>
    <s v="Male"/>
    <s v="Health and beauty"/>
    <n v="41.5"/>
    <n v="4"/>
    <n v="8.3000000000000007"/>
    <n v="174.3"/>
    <x v="41"/>
    <d v="1899-12-30T19:58:00"/>
    <s v="Credit card"/>
    <n v="166"/>
    <n v="4.7619047620000003"/>
    <n v="8.3000000000000007"/>
    <n v="8.1999999999999993"/>
    <n v="8.3000000000000114"/>
    <n v="622.50000000000091"/>
    <b v="0"/>
    <b v="1"/>
    <s v="Low Value"/>
    <m/>
    <m/>
    <m/>
    <m/>
    <m/>
    <m/>
    <m/>
    <m/>
    <m/>
    <m/>
    <m/>
    <m/>
  </r>
  <r>
    <s v="420-11-4919"/>
    <x v="1"/>
    <s v="Naypyitaw"/>
    <s v="Member"/>
    <s v="Female"/>
    <s v="Food and beverages"/>
    <n v="71.39"/>
    <n v="5"/>
    <n v="17.8475"/>
    <n v="374.79750000000001"/>
    <x v="21"/>
    <d v="1899-12-30T19:57:00"/>
    <s v="Credit card"/>
    <n v="356.95"/>
    <n v="4.7619047620000003"/>
    <n v="17.8475"/>
    <n v="5.5"/>
    <n v="17.847500000000025"/>
    <n v="1338.5625000000018"/>
    <b v="0"/>
    <b v="1"/>
    <s v="Low Value"/>
    <m/>
    <m/>
    <m/>
    <m/>
    <m/>
    <m/>
    <m/>
    <m/>
    <m/>
    <m/>
    <m/>
    <m/>
  </r>
  <r>
    <s v="606-80-4905"/>
    <x v="1"/>
    <s v="Naypyitaw"/>
    <s v="Member"/>
    <s v="Female"/>
    <s v="Sports and travel"/>
    <n v="19.149999999999999"/>
    <n v="6"/>
    <n v="5.7450000000000001"/>
    <n v="120.645"/>
    <x v="71"/>
    <d v="1899-12-30T10:01:00"/>
    <s v="Credit card"/>
    <n v="114.9"/>
    <n v="4.7619047620000003"/>
    <n v="5.7450000000000001"/>
    <n v="6.8"/>
    <n v="5.7449999999999903"/>
    <n v="430.87499999999926"/>
    <b v="0"/>
    <b v="1"/>
    <s v="Low Value"/>
    <m/>
    <m/>
    <m/>
    <m/>
    <m/>
    <m/>
    <m/>
    <m/>
    <m/>
    <m/>
    <m/>
    <m/>
  </r>
  <r>
    <s v="542-41-0513"/>
    <x v="2"/>
    <s v="Mandalay"/>
    <s v="Member"/>
    <s v="Female"/>
    <s v="Electronic accessories"/>
    <n v="57.49"/>
    <n v="4"/>
    <n v="11.497999999999999"/>
    <n v="241.458"/>
    <x v="20"/>
    <d v="1899-12-30T11:57:00"/>
    <s v="Cash"/>
    <n v="229.96"/>
    <n v="4.7619047620000003"/>
    <n v="11.497999999999999"/>
    <n v="6.6"/>
    <n v="11.49799999999999"/>
    <n v="862.34999999999923"/>
    <b v="0"/>
    <b v="1"/>
    <s v="Low Value"/>
    <m/>
    <m/>
    <m/>
    <m/>
    <m/>
    <m/>
    <m/>
    <m/>
    <m/>
    <m/>
    <m/>
    <m/>
  </r>
  <r>
    <s v="426-39-2418"/>
    <x v="1"/>
    <s v="Naypyitaw"/>
    <s v="Normal"/>
    <s v="Male"/>
    <s v="Electronic accessories"/>
    <n v="61.41"/>
    <n v="7"/>
    <n v="21.493500000000001"/>
    <n v="451.36349999999999"/>
    <x v="78"/>
    <d v="1899-12-30T10:02:00"/>
    <s v="Cash"/>
    <n v="429.87"/>
    <n v="4.7619047620000003"/>
    <n v="21.493500000000001"/>
    <n v="9.8000000000000007"/>
    <n v="21.493499999999983"/>
    <n v="1612.0124999999987"/>
    <b v="0"/>
    <b v="1"/>
    <s v="High Value"/>
    <m/>
    <m/>
    <m/>
    <m/>
    <m/>
    <m/>
    <m/>
    <m/>
    <m/>
    <m/>
    <m/>
    <m/>
  </r>
  <r>
    <s v="875-46-5808"/>
    <x v="2"/>
    <s v="Mandalay"/>
    <s v="Member"/>
    <s v="Male"/>
    <s v="Health and beauty"/>
    <n v="25.9"/>
    <n v="10"/>
    <n v="12.95"/>
    <n v="271.95"/>
    <x v="10"/>
    <d v="1899-12-30T14:51:00"/>
    <s v="Ewallet"/>
    <n v="259"/>
    <n v="4.7619047620000003"/>
    <n v="12.95"/>
    <n v="8.6999999999999993"/>
    <n v="12.949999999999989"/>
    <n v="971.24999999999909"/>
    <b v="0"/>
    <b v="1"/>
    <s v="High Value"/>
    <m/>
    <m/>
    <m/>
    <m/>
    <m/>
    <m/>
    <m/>
    <m/>
    <m/>
    <m/>
    <m/>
    <m/>
  </r>
  <r>
    <s v="394-43-4238"/>
    <x v="2"/>
    <s v="Mandalay"/>
    <s v="Member"/>
    <s v="Male"/>
    <s v="Home and lifestyle"/>
    <n v="17.77"/>
    <n v="5"/>
    <n v="4.4424999999999999"/>
    <n v="93.292500000000004"/>
    <x v="42"/>
    <d v="1899-12-30T12:42:00"/>
    <s v="Credit card"/>
    <n v="88.85"/>
    <n v="4.7619047620000003"/>
    <n v="4.4424999999999999"/>
    <n v="5.4"/>
    <n v="4.4425000000000097"/>
    <n v="333.18750000000074"/>
    <b v="0"/>
    <b v="1"/>
    <s v="Low Value"/>
    <m/>
    <m/>
    <m/>
    <m/>
    <m/>
    <m/>
    <m/>
    <m/>
    <m/>
    <m/>
    <m/>
    <m/>
  </r>
  <r>
    <s v="749-24-1565"/>
    <x v="0"/>
    <s v="Yangon"/>
    <s v="Normal"/>
    <s v="Female"/>
    <s v="Health and beauty"/>
    <n v="23.03"/>
    <n v="9"/>
    <n v="10.3635"/>
    <n v="217.6335"/>
    <x v="75"/>
    <d v="1899-12-30T12:02:00"/>
    <s v="Ewallet"/>
    <n v="207.27"/>
    <n v="4.7619047620000003"/>
    <n v="10.3635"/>
    <n v="7.9"/>
    <n v="10.363499999999988"/>
    <n v="777.26249999999914"/>
    <b v="0"/>
    <b v="1"/>
    <s v="Low Value"/>
    <m/>
    <m/>
    <m/>
    <m/>
    <m/>
    <m/>
    <m/>
    <m/>
    <m/>
    <m/>
    <m/>
    <m/>
  </r>
  <r>
    <s v="672-51-8681"/>
    <x v="1"/>
    <s v="Naypyitaw"/>
    <s v="Member"/>
    <s v="Female"/>
    <s v="Electronic accessories"/>
    <n v="66.650000000000006"/>
    <n v="9"/>
    <n v="29.9925"/>
    <n v="629.84249999999997"/>
    <x v="72"/>
    <d v="1899-12-30T18:19:00"/>
    <s v="Credit card"/>
    <n v="599.85"/>
    <n v="4.7619047620000003"/>
    <n v="29.9925"/>
    <n v="9.6999999999999993"/>
    <n v="29.99249999999995"/>
    <n v="2249.4374999999964"/>
    <b v="1"/>
    <b v="1"/>
    <s v="High Value"/>
    <m/>
    <m/>
    <m/>
    <m/>
    <m/>
    <m/>
    <m/>
    <m/>
    <m/>
    <m/>
    <m/>
    <m/>
  </r>
  <r>
    <s v="263-87-5680"/>
    <x v="1"/>
    <s v="Naypyitaw"/>
    <s v="Member"/>
    <s v="Female"/>
    <s v="Home and lifestyle"/>
    <n v="28.53"/>
    <n v="10"/>
    <n v="14.265000000000001"/>
    <n v="299.565"/>
    <x v="79"/>
    <d v="1899-12-30T17:38:00"/>
    <s v="Ewallet"/>
    <n v="285.3"/>
    <n v="4.7619047620000003"/>
    <n v="14.265000000000001"/>
    <n v="7.8"/>
    <n v="14.264999999999986"/>
    <n v="1069.8749999999991"/>
    <b v="0"/>
    <b v="1"/>
    <s v="Low Value"/>
    <m/>
    <m/>
    <m/>
    <m/>
    <m/>
    <m/>
    <m/>
    <m/>
    <m/>
    <m/>
    <m/>
    <m/>
  </r>
  <r>
    <s v="573-58-9734"/>
    <x v="2"/>
    <s v="Mandalay"/>
    <s v="Normal"/>
    <s v="Female"/>
    <s v="Fashion accessories"/>
    <n v="30.37"/>
    <n v="3"/>
    <n v="4.5555000000000003"/>
    <n v="95.665499999999994"/>
    <x v="61"/>
    <d v="1899-12-30T13:41:00"/>
    <s v="Ewallet"/>
    <n v="91.11"/>
    <n v="4.7619047620000003"/>
    <n v="4.5555000000000003"/>
    <n v="5.0999999999999996"/>
    <n v="4.555499999999995"/>
    <n v="341.66249999999962"/>
    <b v="0"/>
    <b v="1"/>
    <s v="Low Value"/>
    <m/>
    <m/>
    <m/>
    <m/>
    <m/>
    <m/>
    <m/>
    <m/>
    <m/>
    <m/>
    <m/>
    <m/>
  </r>
  <r>
    <s v="817-69-8206"/>
    <x v="2"/>
    <s v="Mandalay"/>
    <s v="Normal"/>
    <s v="Female"/>
    <s v="Electronic accessories"/>
    <n v="99.73"/>
    <n v="9"/>
    <n v="44.878500000000003"/>
    <n v="942.44849999999997"/>
    <x v="22"/>
    <d v="1899-12-30T19:42:00"/>
    <s v="Credit card"/>
    <n v="897.57"/>
    <n v="4.7619047620000003"/>
    <n v="44.878500000000003"/>
    <n v="6.5"/>
    <n v="44.878499999999917"/>
    <n v="3365.8874999999939"/>
    <b v="1"/>
    <b v="1"/>
    <s v="Low Value"/>
    <m/>
    <m/>
    <m/>
    <m/>
    <m/>
    <m/>
    <m/>
    <m/>
    <m/>
    <m/>
    <m/>
    <m/>
  </r>
  <r>
    <s v="888-02-0338"/>
    <x v="0"/>
    <s v="Yangon"/>
    <s v="Normal"/>
    <s v="Male"/>
    <s v="Electronic accessories"/>
    <n v="26.23"/>
    <n v="9"/>
    <n v="11.8035"/>
    <n v="247.87350000000001"/>
    <x v="25"/>
    <d v="1899-12-30T20:24:00"/>
    <s v="Ewallet"/>
    <n v="236.07"/>
    <n v="4.7619047620000003"/>
    <n v="11.8035"/>
    <n v="5.9"/>
    <n v="11.803500000000014"/>
    <n v="885.26250000000107"/>
    <b v="0"/>
    <b v="1"/>
    <s v="Low Value"/>
    <m/>
    <m/>
    <m/>
    <m/>
    <m/>
    <m/>
    <m/>
    <m/>
    <m/>
    <m/>
    <m/>
    <m/>
  </r>
  <r>
    <s v="677-11-0152"/>
    <x v="1"/>
    <s v="Naypyitaw"/>
    <s v="Normal"/>
    <s v="Female"/>
    <s v="Food and beverages"/>
    <n v="93.26"/>
    <n v="9"/>
    <n v="41.966999999999999"/>
    <n v="881.30700000000002"/>
    <x v="65"/>
    <d v="1899-12-30T18:08:00"/>
    <s v="Cash"/>
    <n v="839.34"/>
    <n v="4.7619047620000003"/>
    <n v="41.966999999999999"/>
    <n v="8.8000000000000007"/>
    <n v="41.966999999999985"/>
    <n v="3147.5249999999987"/>
    <b v="1"/>
    <b v="1"/>
    <s v="High Value"/>
    <m/>
    <m/>
    <m/>
    <m/>
    <m/>
    <m/>
    <m/>
    <m/>
    <m/>
    <m/>
    <m/>
    <m/>
  </r>
  <r>
    <s v="142-63-6033"/>
    <x v="2"/>
    <s v="Mandalay"/>
    <s v="Normal"/>
    <s v="Male"/>
    <s v="Home and lifestyle"/>
    <n v="92.36"/>
    <n v="5"/>
    <n v="23.09"/>
    <n v="484.89"/>
    <x v="80"/>
    <d v="1899-12-30T19:17:00"/>
    <s v="Ewallet"/>
    <n v="461.8"/>
    <n v="4.7619047620000003"/>
    <n v="23.09"/>
    <n v="4.9000000000000004"/>
    <n v="23.089999999999975"/>
    <n v="1731.7499999999982"/>
    <b v="0"/>
    <b v="1"/>
    <s v="Low Value"/>
    <m/>
    <m/>
    <m/>
    <m/>
    <m/>
    <m/>
    <m/>
    <m/>
    <m/>
    <m/>
    <m/>
    <m/>
  </r>
  <r>
    <s v="656-16-1063"/>
    <x v="2"/>
    <s v="Mandalay"/>
    <s v="Normal"/>
    <s v="Male"/>
    <s v="Sports and travel"/>
    <n v="46.42"/>
    <n v="3"/>
    <n v="6.9630000000000001"/>
    <n v="146.22300000000001"/>
    <x v="72"/>
    <d v="1899-12-30T13:24:00"/>
    <s v="Credit card"/>
    <n v="139.26"/>
    <n v="4.7619047620000003"/>
    <n v="6.9630000000000001"/>
    <n v="4.4000000000000004"/>
    <n v="6.9630000000000223"/>
    <n v="522.22500000000173"/>
    <b v="0"/>
    <b v="1"/>
    <s v="Low Value"/>
    <m/>
    <m/>
    <m/>
    <m/>
    <m/>
    <m/>
    <m/>
    <m/>
    <m/>
    <m/>
    <m/>
    <m/>
  </r>
  <r>
    <s v="891-58-8335"/>
    <x v="2"/>
    <s v="Mandalay"/>
    <s v="Member"/>
    <s v="Female"/>
    <s v="Sports and travel"/>
    <n v="29.61"/>
    <n v="7"/>
    <n v="10.3635"/>
    <n v="217.6335"/>
    <x v="16"/>
    <d v="1899-12-30T15:53:00"/>
    <s v="Cash"/>
    <n v="207.27"/>
    <n v="4.7619047620000003"/>
    <n v="10.3635"/>
    <n v="6.5"/>
    <n v="10.363499999999988"/>
    <n v="777.26249999999914"/>
    <b v="0"/>
    <b v="1"/>
    <s v="Low Value"/>
    <m/>
    <m/>
    <m/>
    <m/>
    <m/>
    <m/>
    <m/>
    <m/>
    <m/>
    <m/>
    <m/>
    <m/>
  </r>
  <r>
    <s v="802-43-8934"/>
    <x v="0"/>
    <s v="Yangon"/>
    <s v="Normal"/>
    <s v="Male"/>
    <s v="Home and lifestyle"/>
    <n v="18.28"/>
    <n v="1"/>
    <n v="0.91400000000000003"/>
    <n v="19.193999999999999"/>
    <x v="23"/>
    <d v="1899-12-30T15:05:00"/>
    <s v="Credit card"/>
    <n v="18.28"/>
    <n v="4.7619047620000003"/>
    <n v="0.91400000000000003"/>
    <n v="8.3000000000000007"/>
    <n v="0.91399999999999793"/>
    <n v="68.549999999999841"/>
    <b v="0"/>
    <b v="1"/>
    <s v="Low Value"/>
    <m/>
    <m/>
    <m/>
    <m/>
    <m/>
    <m/>
    <m/>
    <m/>
    <m/>
    <m/>
    <m/>
    <m/>
  </r>
  <r>
    <s v="560-30-5617"/>
    <x v="2"/>
    <s v="Mandalay"/>
    <s v="Normal"/>
    <s v="Female"/>
    <s v="Sports and travel"/>
    <n v="24.77"/>
    <n v="5"/>
    <n v="6.1924999999999999"/>
    <n v="130.04249999999999"/>
    <x v="62"/>
    <d v="1899-12-30T18:27:00"/>
    <s v="Cash"/>
    <n v="123.85"/>
    <n v="4.7619047620000003"/>
    <n v="6.1924999999999999"/>
    <n v="8.5"/>
    <n v="6.1924999999999955"/>
    <n v="464.43749999999966"/>
    <b v="0"/>
    <b v="1"/>
    <s v="Low Value"/>
    <m/>
    <m/>
    <m/>
    <m/>
    <m/>
    <m/>
    <m/>
    <m/>
    <m/>
    <m/>
    <m/>
    <m/>
  </r>
  <r>
    <s v="319-74-2561"/>
    <x v="0"/>
    <s v="Yangon"/>
    <s v="Member"/>
    <s v="Female"/>
    <s v="Electronic accessories"/>
    <n v="94.64"/>
    <n v="3"/>
    <n v="14.196"/>
    <n v="298.11599999999999"/>
    <x v="81"/>
    <d v="1899-12-30T16:55:00"/>
    <s v="Cash"/>
    <n v="283.92"/>
    <n v="4.7619047620000003"/>
    <n v="14.196"/>
    <n v="5.5"/>
    <n v="14.19599999999997"/>
    <n v="1064.6999999999978"/>
    <b v="0"/>
    <b v="1"/>
    <s v="Low Value"/>
    <m/>
    <m/>
    <m/>
    <m/>
    <m/>
    <m/>
    <m/>
    <m/>
    <m/>
    <m/>
    <m/>
    <m/>
  </r>
  <r>
    <s v="549-03-9315"/>
    <x v="2"/>
    <s v="Mandalay"/>
    <s v="Normal"/>
    <s v="Male"/>
    <s v="Fashion accessories"/>
    <n v="94.87"/>
    <n v="8"/>
    <n v="37.948"/>
    <n v="796.90800000000002"/>
    <x v="12"/>
    <d v="1899-12-30T12:58:00"/>
    <s v="Ewallet"/>
    <n v="758.96"/>
    <n v="4.7619047620000003"/>
    <n v="37.948"/>
    <n v="8.6999999999999993"/>
    <n v="37.947999999999979"/>
    <n v="2846.0999999999985"/>
    <b v="1"/>
    <b v="1"/>
    <s v="High Value"/>
    <m/>
    <m/>
    <m/>
    <m/>
    <m/>
    <m/>
    <m/>
    <m/>
    <m/>
    <m/>
    <m/>
    <m/>
  </r>
  <r>
    <s v="790-29-1172"/>
    <x v="2"/>
    <s v="Mandalay"/>
    <s v="Normal"/>
    <s v="Female"/>
    <s v="Food and beverages"/>
    <n v="57.34"/>
    <n v="3"/>
    <n v="8.6010000000000009"/>
    <n v="180.62100000000001"/>
    <x v="24"/>
    <d v="1899-12-30T18:59:00"/>
    <s v="Credit card"/>
    <n v="172.02"/>
    <n v="4.7619047620000003"/>
    <n v="8.6010000000000009"/>
    <n v="7.9"/>
    <n v="8.6009999999999991"/>
    <n v="645.07499999999993"/>
    <b v="0"/>
    <b v="1"/>
    <s v="Low Value"/>
    <m/>
    <m/>
    <m/>
    <m/>
    <m/>
    <m/>
    <m/>
    <m/>
    <m/>
    <m/>
    <m/>
    <m/>
  </r>
  <r>
    <s v="239-36-3640"/>
    <x v="2"/>
    <s v="Mandalay"/>
    <s v="Normal"/>
    <s v="Male"/>
    <s v="Electronic accessories"/>
    <n v="45.35"/>
    <n v="6"/>
    <n v="13.605"/>
    <n v="285.70499999999998"/>
    <x v="82"/>
    <d v="1899-12-30T13:44:00"/>
    <s v="Ewallet"/>
    <n v="272.10000000000002"/>
    <n v="4.7619047620000003"/>
    <n v="13.605"/>
    <n v="6.1"/>
    <n v="13.604999999999961"/>
    <n v="1020.374999999997"/>
    <b v="0"/>
    <b v="1"/>
    <s v="Low Value"/>
    <m/>
    <m/>
    <m/>
    <m/>
    <m/>
    <m/>
    <m/>
    <m/>
    <m/>
    <m/>
    <m/>
    <m/>
  </r>
  <r>
    <s v="468-01-2051"/>
    <x v="2"/>
    <s v="Mandalay"/>
    <s v="Normal"/>
    <s v="Male"/>
    <s v="Food and beverages"/>
    <n v="62.08"/>
    <n v="7"/>
    <n v="21.728000000000002"/>
    <n v="456.28800000000001"/>
    <x v="43"/>
    <d v="1899-12-30T13:46:00"/>
    <s v="Ewallet"/>
    <n v="434.56"/>
    <n v="4.7619047620000003"/>
    <n v="21.728000000000002"/>
    <n v="5.4"/>
    <n v="21.728000000000009"/>
    <n v="1629.6000000000006"/>
    <b v="0"/>
    <b v="1"/>
    <s v="Low Value"/>
    <m/>
    <m/>
    <m/>
    <m/>
    <m/>
    <m/>
    <m/>
    <m/>
    <m/>
    <m/>
    <m/>
    <m/>
  </r>
  <r>
    <s v="389-25-3394"/>
    <x v="1"/>
    <s v="Naypyitaw"/>
    <s v="Normal"/>
    <s v="Male"/>
    <s v="Electronic accessories"/>
    <n v="11.81"/>
    <n v="5"/>
    <n v="2.9525000000000001"/>
    <n v="62.002499999999998"/>
    <x v="21"/>
    <d v="1899-12-30T18:06:00"/>
    <s v="Cash"/>
    <n v="59.05"/>
    <n v="4.7619047620000003"/>
    <n v="2.9525000000000001"/>
    <n v="9.4"/>
    <n v="2.9525000000000006"/>
    <n v="221.43750000000006"/>
    <b v="0"/>
    <b v="1"/>
    <s v="High Value"/>
    <m/>
    <m/>
    <m/>
    <m/>
    <m/>
    <m/>
    <m/>
    <m/>
    <m/>
    <m/>
    <m/>
    <m/>
  </r>
  <r>
    <s v="279-62-1445"/>
    <x v="1"/>
    <s v="Naypyitaw"/>
    <s v="Member"/>
    <s v="Female"/>
    <s v="Fashion accessories"/>
    <n v="12.54"/>
    <n v="1"/>
    <n v="0.627"/>
    <n v="13.167"/>
    <x v="81"/>
    <d v="1899-12-30T12:38:00"/>
    <s v="Cash"/>
    <n v="12.54"/>
    <n v="4.7619047620000003"/>
    <n v="0.627"/>
    <n v="8.1999999999999993"/>
    <n v="0.62700000000000067"/>
    <n v="47.025000000000048"/>
    <b v="0"/>
    <b v="1"/>
    <s v="Low Value"/>
    <m/>
    <m/>
    <m/>
    <m/>
    <m/>
    <m/>
    <m/>
    <m/>
    <m/>
    <m/>
    <m/>
    <m/>
  </r>
  <r>
    <s v="213-72-6612"/>
    <x v="0"/>
    <s v="Yangon"/>
    <s v="Normal"/>
    <s v="Male"/>
    <s v="Food and beverages"/>
    <n v="43.25"/>
    <n v="2"/>
    <n v="4.3250000000000002"/>
    <n v="90.825000000000003"/>
    <x v="80"/>
    <d v="1899-12-30T15:56:00"/>
    <s v="Cash"/>
    <n v="86.5"/>
    <n v="4.7619047620000003"/>
    <n v="4.3250000000000002"/>
    <n v="6.2"/>
    <n v="4.3250000000000028"/>
    <n v="324.37500000000023"/>
    <b v="0"/>
    <b v="1"/>
    <s v="Low Value"/>
    <m/>
    <m/>
    <m/>
    <m/>
    <m/>
    <m/>
    <m/>
    <m/>
    <m/>
    <m/>
    <m/>
    <m/>
  </r>
  <r>
    <s v="746-68-6593"/>
    <x v="1"/>
    <s v="Naypyitaw"/>
    <s v="Member"/>
    <s v="Female"/>
    <s v="Sports and travel"/>
    <n v="87.16"/>
    <n v="2"/>
    <n v="8.7159999999999993"/>
    <n v="183.036"/>
    <x v="83"/>
    <d v="1899-12-30T14:29:00"/>
    <s v="Credit card"/>
    <n v="174.32"/>
    <n v="4.7619047620000003"/>
    <n v="8.7159999999999993"/>
    <n v="9.6999999999999993"/>
    <n v="8.7160000000000082"/>
    <n v="653.70000000000061"/>
    <b v="0"/>
    <b v="1"/>
    <s v="High Value"/>
    <m/>
    <m/>
    <m/>
    <m/>
    <m/>
    <m/>
    <m/>
    <m/>
    <m/>
    <m/>
    <m/>
    <m/>
  </r>
  <r>
    <s v="836-82-5858"/>
    <x v="2"/>
    <s v="Mandalay"/>
    <s v="Member"/>
    <s v="Male"/>
    <s v="Health and beauty"/>
    <n v="69.37"/>
    <n v="9"/>
    <n v="31.2165"/>
    <n v="655.54650000000004"/>
    <x v="53"/>
    <d v="1899-12-30T19:14:00"/>
    <s v="Ewallet"/>
    <n v="624.33000000000004"/>
    <n v="4.7619047620000003"/>
    <n v="31.2165"/>
    <n v="4"/>
    <n v="31.216499999999996"/>
    <n v="2341.2374999999997"/>
    <b v="1"/>
    <b v="1"/>
    <s v="Low Value"/>
    <m/>
    <m/>
    <m/>
    <m/>
    <m/>
    <m/>
    <m/>
    <m/>
    <m/>
    <m/>
    <m/>
    <m/>
  </r>
  <r>
    <s v="583-72-1480"/>
    <x v="1"/>
    <s v="Naypyitaw"/>
    <s v="Member"/>
    <s v="Male"/>
    <s v="Electronic accessories"/>
    <n v="37.06"/>
    <n v="4"/>
    <n v="7.4119999999999999"/>
    <n v="155.65199999999999"/>
    <x v="82"/>
    <d v="1899-12-30T16:24:00"/>
    <s v="Ewallet"/>
    <n v="148.24"/>
    <n v="4.7619047620000003"/>
    <n v="7.4119999999999999"/>
    <n v="9.6999999999999993"/>
    <n v="7.4119999999999777"/>
    <n v="555.89999999999827"/>
    <b v="0"/>
    <b v="1"/>
    <s v="High Value"/>
    <m/>
    <m/>
    <m/>
    <m/>
    <m/>
    <m/>
    <m/>
    <m/>
    <m/>
    <m/>
    <m/>
    <m/>
  </r>
  <r>
    <s v="466-61-5506"/>
    <x v="2"/>
    <s v="Mandalay"/>
    <s v="Member"/>
    <s v="Female"/>
    <s v="Electronic accessories"/>
    <n v="90.7"/>
    <n v="6"/>
    <n v="27.21"/>
    <n v="571.41"/>
    <x v="84"/>
    <d v="1899-12-30T10:52:00"/>
    <s v="Cash"/>
    <n v="544.20000000000005"/>
    <n v="4.7619047620000003"/>
    <n v="27.21"/>
    <n v="5.3"/>
    <n v="27.209999999999923"/>
    <n v="2040.7499999999941"/>
    <b v="1"/>
    <b v="1"/>
    <s v="Low Value"/>
    <m/>
    <m/>
    <m/>
    <m/>
    <m/>
    <m/>
    <m/>
    <m/>
    <m/>
    <m/>
    <m/>
    <m/>
  </r>
  <r>
    <s v="721-86-6247"/>
    <x v="0"/>
    <s v="Yangon"/>
    <s v="Normal"/>
    <s v="Female"/>
    <s v="Home and lifestyle"/>
    <n v="63.42"/>
    <n v="8"/>
    <n v="25.367999999999999"/>
    <n v="532.72799999999995"/>
    <x v="16"/>
    <d v="1899-12-30T12:55:00"/>
    <s v="Ewallet"/>
    <n v="507.36"/>
    <n v="4.7619047620000003"/>
    <n v="25.367999999999999"/>
    <n v="7.4"/>
    <n v="25.367999999999938"/>
    <n v="1902.5999999999954"/>
    <b v="1"/>
    <b v="1"/>
    <s v="Low Value"/>
    <m/>
    <m/>
    <m/>
    <m/>
    <m/>
    <m/>
    <m/>
    <m/>
    <m/>
    <m/>
    <m/>
    <m/>
  </r>
  <r>
    <s v="289-65-5721"/>
    <x v="2"/>
    <s v="Mandalay"/>
    <s v="Normal"/>
    <s v="Female"/>
    <s v="Fashion accessories"/>
    <n v="81.37"/>
    <n v="2"/>
    <n v="8.1370000000000005"/>
    <n v="170.87700000000001"/>
    <x v="53"/>
    <d v="1899-12-30T19:28:00"/>
    <s v="Cash"/>
    <n v="162.74"/>
    <n v="4.7619047620000003"/>
    <n v="8.1370000000000005"/>
    <n v="6.5"/>
    <n v="8.1370000000000005"/>
    <n v="610.27500000000009"/>
    <b v="0"/>
    <b v="1"/>
    <s v="Low Value"/>
    <m/>
    <m/>
    <m/>
    <m/>
    <m/>
    <m/>
    <m/>
    <m/>
    <m/>
    <m/>
    <m/>
    <m/>
  </r>
  <r>
    <s v="545-46-3100"/>
    <x v="2"/>
    <s v="Mandalay"/>
    <s v="Member"/>
    <s v="Female"/>
    <s v="Electronic accessories"/>
    <n v="10.59"/>
    <n v="3"/>
    <n v="1.5885"/>
    <n v="33.358499999999999"/>
    <x v="41"/>
    <d v="1899-12-30T13:52:00"/>
    <s v="Credit card"/>
    <n v="31.77"/>
    <n v="4.7619047620000003"/>
    <n v="1.5885"/>
    <n v="8.6999999999999993"/>
    <n v="1.5884999999999998"/>
    <n v="119.13749999999999"/>
    <b v="0"/>
    <b v="1"/>
    <s v="High Value"/>
    <m/>
    <m/>
    <m/>
    <m/>
    <m/>
    <m/>
    <m/>
    <m/>
    <m/>
    <m/>
    <m/>
    <m/>
  </r>
  <r>
    <s v="418-02-5978"/>
    <x v="2"/>
    <s v="Mandalay"/>
    <s v="Normal"/>
    <s v="Female"/>
    <s v="Health and beauty"/>
    <n v="84.09"/>
    <n v="9"/>
    <n v="37.840499999999999"/>
    <n v="794.65049999999997"/>
    <x v="48"/>
    <d v="1899-12-30T10:54:00"/>
    <s v="Cash"/>
    <n v="756.81"/>
    <n v="4.7619047620000003"/>
    <n v="37.840499999999999"/>
    <n v="8"/>
    <n v="37.84050000000002"/>
    <n v="2838.0375000000013"/>
    <b v="1"/>
    <b v="1"/>
    <s v="Low Value"/>
    <m/>
    <m/>
    <m/>
    <m/>
    <m/>
    <m/>
    <m/>
    <m/>
    <m/>
    <m/>
    <m/>
    <m/>
  </r>
  <r>
    <s v="269-04-5750"/>
    <x v="2"/>
    <s v="Mandalay"/>
    <s v="Member"/>
    <s v="Male"/>
    <s v="Fashion accessories"/>
    <n v="73.819999999999993"/>
    <n v="4"/>
    <n v="14.763999999999999"/>
    <n v="310.04399999999998"/>
    <x v="81"/>
    <d v="1899-12-30T18:31:00"/>
    <s v="Cash"/>
    <n v="295.27999999999997"/>
    <n v="4.7619047620000003"/>
    <n v="14.763999999999999"/>
    <n v="6.7"/>
    <n v="14.76400000000001"/>
    <n v="1107.3000000000006"/>
    <b v="0"/>
    <b v="1"/>
    <s v="Low Value"/>
    <m/>
    <m/>
    <m/>
    <m/>
    <m/>
    <m/>
    <m/>
    <m/>
    <m/>
    <m/>
    <m/>
    <m/>
  </r>
  <r>
    <s v="157-13-5295"/>
    <x v="0"/>
    <s v="Yangon"/>
    <s v="Member"/>
    <s v="Male"/>
    <s v="Health and beauty"/>
    <n v="51.94"/>
    <n v="10"/>
    <n v="25.97"/>
    <n v="545.37"/>
    <x v="11"/>
    <d v="1899-12-30T18:24:00"/>
    <s v="Ewallet"/>
    <n v="519.4"/>
    <n v="4.7619047620000003"/>
    <n v="25.97"/>
    <n v="6.5"/>
    <n v="25.970000000000027"/>
    <n v="1947.750000000002"/>
    <b v="1"/>
    <b v="1"/>
    <s v="Low Value"/>
    <m/>
    <m/>
    <m/>
    <m/>
    <m/>
    <m/>
    <m/>
    <m/>
    <m/>
    <m/>
    <m/>
    <m/>
  </r>
  <r>
    <s v="645-78-8093"/>
    <x v="0"/>
    <s v="Yangon"/>
    <s v="Normal"/>
    <s v="Female"/>
    <s v="Sports and travel"/>
    <n v="93.14"/>
    <n v="2"/>
    <n v="9.3140000000000001"/>
    <n v="195.59399999999999"/>
    <x v="40"/>
    <d v="1899-12-30T18:09:00"/>
    <s v="Ewallet"/>
    <n v="186.28"/>
    <n v="4.7619047620000003"/>
    <n v="9.3140000000000001"/>
    <n v="4.0999999999999996"/>
    <n v="9.313999999999993"/>
    <n v="698.5499999999995"/>
    <b v="0"/>
    <b v="1"/>
    <s v="Low Value"/>
    <m/>
    <m/>
    <m/>
    <m/>
    <m/>
    <m/>
    <m/>
    <m/>
    <m/>
    <m/>
    <m/>
    <m/>
  </r>
  <r>
    <s v="211-30-9270"/>
    <x v="1"/>
    <s v="Naypyitaw"/>
    <s v="Normal"/>
    <s v="Male"/>
    <s v="Health and beauty"/>
    <n v="17.41"/>
    <n v="5"/>
    <n v="4.3525"/>
    <n v="91.402500000000003"/>
    <x v="26"/>
    <d v="1899-12-30T15:16:00"/>
    <s v="Credit card"/>
    <n v="87.05"/>
    <n v="4.7619047620000003"/>
    <n v="4.3525"/>
    <n v="4.9000000000000004"/>
    <n v="4.3525000000000063"/>
    <n v="326.43750000000045"/>
    <b v="0"/>
    <b v="1"/>
    <s v="Low Value"/>
    <m/>
    <m/>
    <m/>
    <m/>
    <m/>
    <m/>
    <m/>
    <m/>
    <m/>
    <m/>
    <m/>
    <m/>
  </r>
  <r>
    <s v="755-12-3214"/>
    <x v="1"/>
    <s v="Naypyitaw"/>
    <s v="Member"/>
    <s v="Female"/>
    <s v="Fashion accessories"/>
    <n v="44.22"/>
    <n v="5"/>
    <n v="11.055"/>
    <n v="232.155"/>
    <x v="19"/>
    <d v="1899-12-30T17:07:00"/>
    <s v="Credit card"/>
    <n v="221.1"/>
    <n v="4.7619047620000003"/>
    <n v="11.055"/>
    <n v="8.6"/>
    <n v="11.055000000000007"/>
    <n v="829.12500000000045"/>
    <b v="0"/>
    <b v="1"/>
    <s v="Low Value"/>
    <m/>
    <m/>
    <m/>
    <m/>
    <m/>
    <m/>
    <m/>
    <m/>
    <m/>
    <m/>
    <m/>
    <m/>
  </r>
  <r>
    <s v="346-84-3103"/>
    <x v="2"/>
    <s v="Mandalay"/>
    <s v="Member"/>
    <s v="Female"/>
    <s v="Electronic accessories"/>
    <n v="13.22"/>
    <n v="5"/>
    <n v="3.3050000000000002"/>
    <n v="69.405000000000001"/>
    <x v="22"/>
    <d v="1899-12-30T19:26:00"/>
    <s v="Cash"/>
    <n v="66.099999999999994"/>
    <n v="4.7619047620000003"/>
    <n v="3.3050000000000002"/>
    <n v="4.3"/>
    <n v="3.3050000000000068"/>
    <n v="247.87500000000051"/>
    <b v="0"/>
    <b v="1"/>
    <s v="Low Value"/>
    <m/>
    <m/>
    <m/>
    <m/>
    <m/>
    <m/>
    <m/>
    <m/>
    <m/>
    <m/>
    <m/>
    <m/>
  </r>
  <r>
    <s v="478-06-7835"/>
    <x v="0"/>
    <s v="Yangon"/>
    <s v="Normal"/>
    <s v="Male"/>
    <s v="Fashion accessories"/>
    <n v="89.69"/>
    <n v="1"/>
    <n v="4.4844999999999997"/>
    <n v="94.174499999999995"/>
    <x v="83"/>
    <d v="1899-12-30T11:20:00"/>
    <s v="Ewallet"/>
    <n v="89.69"/>
    <n v="4.7619047620000003"/>
    <n v="4.4844999999999997"/>
    <n v="4.9000000000000004"/>
    <n v="4.484499999999997"/>
    <n v="336.33749999999975"/>
    <b v="0"/>
    <b v="1"/>
    <s v="Low Value"/>
    <m/>
    <m/>
    <m/>
    <m/>
    <m/>
    <m/>
    <m/>
    <m/>
    <m/>
    <m/>
    <m/>
    <m/>
  </r>
  <r>
    <s v="540-11-4336"/>
    <x v="0"/>
    <s v="Yangon"/>
    <s v="Normal"/>
    <s v="Male"/>
    <s v="Food and beverages"/>
    <n v="24.94"/>
    <n v="9"/>
    <n v="11.223000000000001"/>
    <n v="235.68299999999999"/>
    <x v="83"/>
    <d v="1899-12-30T16:49:00"/>
    <s v="Credit card"/>
    <n v="224.46"/>
    <n v="4.7619047620000003"/>
    <n v="11.223000000000001"/>
    <n v="5.6"/>
    <n v="11.222999999999985"/>
    <n v="841.72499999999889"/>
    <b v="0"/>
    <b v="1"/>
    <s v="Low Value"/>
    <m/>
    <m/>
    <m/>
    <m/>
    <m/>
    <m/>
    <m/>
    <m/>
    <m/>
    <m/>
    <m/>
    <m/>
  </r>
  <r>
    <s v="448-81-5016"/>
    <x v="0"/>
    <s v="Yangon"/>
    <s v="Normal"/>
    <s v="Male"/>
    <s v="Health and beauty"/>
    <n v="59.77"/>
    <n v="2"/>
    <n v="5.9770000000000003"/>
    <n v="125.517"/>
    <x v="16"/>
    <d v="1899-12-30T12:01:00"/>
    <s v="Credit card"/>
    <n v="119.54"/>
    <n v="4.7619047620000003"/>
    <n v="5.9770000000000003"/>
    <n v="5.8"/>
    <n v="5.9769999999999897"/>
    <n v="448.27499999999924"/>
    <b v="0"/>
    <b v="1"/>
    <s v="Low Value"/>
    <m/>
    <m/>
    <m/>
    <m/>
    <m/>
    <m/>
    <m/>
    <m/>
    <m/>
    <m/>
    <m/>
    <m/>
  </r>
  <r>
    <s v="142-72-4741"/>
    <x v="1"/>
    <s v="Naypyitaw"/>
    <s v="Member"/>
    <s v="Male"/>
    <s v="Fashion accessories"/>
    <n v="93.2"/>
    <n v="2"/>
    <n v="9.32"/>
    <n v="195.72"/>
    <x v="38"/>
    <d v="1899-12-30T18:37:00"/>
    <s v="Credit card"/>
    <n v="186.4"/>
    <n v="4.7619047620000003"/>
    <n v="9.32"/>
    <n v="6"/>
    <n v="9.3199999999999932"/>
    <n v="698.99999999999955"/>
    <b v="0"/>
    <b v="1"/>
    <s v="Low Value"/>
    <m/>
    <m/>
    <m/>
    <m/>
    <m/>
    <m/>
    <m/>
    <m/>
    <m/>
    <m/>
    <m/>
    <m/>
  </r>
  <r>
    <s v="217-58-1179"/>
    <x v="0"/>
    <s v="Yangon"/>
    <s v="Member"/>
    <s v="Male"/>
    <s v="Home and lifestyle"/>
    <n v="62.65"/>
    <n v="4"/>
    <n v="12.53"/>
    <n v="263.13"/>
    <x v="0"/>
    <d v="1899-12-30T11:25:00"/>
    <s v="Cash"/>
    <n v="250.6"/>
    <n v="4.7619047620000003"/>
    <n v="12.53"/>
    <n v="4.2"/>
    <n v="12.530000000000001"/>
    <n v="939.75000000000011"/>
    <b v="0"/>
    <b v="1"/>
    <s v="Low Value"/>
    <m/>
    <m/>
    <m/>
    <m/>
    <m/>
    <m/>
    <m/>
    <m/>
    <m/>
    <m/>
    <m/>
    <m/>
  </r>
  <r>
    <s v="376-02-8238"/>
    <x v="2"/>
    <s v="Mandalay"/>
    <s v="Normal"/>
    <s v="Male"/>
    <s v="Home and lifestyle"/>
    <n v="93.87"/>
    <n v="8"/>
    <n v="37.548000000000002"/>
    <n v="788.50800000000004"/>
    <x v="30"/>
    <d v="1899-12-30T18:42:00"/>
    <s v="Credit card"/>
    <n v="750.96"/>
    <n v="4.7619047620000003"/>
    <n v="37.548000000000002"/>
    <n v="8.3000000000000007"/>
    <n v="37.548000000000002"/>
    <n v="2816.1000000000004"/>
    <b v="1"/>
    <b v="1"/>
    <s v="Low Value"/>
    <m/>
    <m/>
    <m/>
    <m/>
    <m/>
    <m/>
    <m/>
    <m/>
    <m/>
    <m/>
    <m/>
    <m/>
  </r>
  <r>
    <s v="530-90-9855"/>
    <x v="0"/>
    <s v="Yangon"/>
    <s v="Member"/>
    <s v="Male"/>
    <s v="Home and lifestyle"/>
    <n v="47.59"/>
    <n v="8"/>
    <n v="19.036000000000001"/>
    <n v="399.75599999999997"/>
    <x v="17"/>
    <d v="1899-12-30T14:47:00"/>
    <s v="Cash"/>
    <n v="380.72"/>
    <n v="4.7619047620000003"/>
    <n v="19.036000000000001"/>
    <n v="5.7"/>
    <n v="19.035999999999945"/>
    <n v="1427.6999999999957"/>
    <b v="0"/>
    <b v="1"/>
    <s v="Low Value"/>
    <m/>
    <m/>
    <m/>
    <m/>
    <m/>
    <m/>
    <m/>
    <m/>
    <m/>
    <m/>
    <m/>
    <m/>
  </r>
  <r>
    <s v="866-05-7563"/>
    <x v="2"/>
    <s v="Mandalay"/>
    <s v="Member"/>
    <s v="Female"/>
    <s v="Electronic accessories"/>
    <n v="81.400000000000006"/>
    <n v="3"/>
    <n v="12.21"/>
    <n v="256.41000000000003"/>
    <x v="57"/>
    <d v="1899-12-30T19:43:00"/>
    <s v="Cash"/>
    <n v="244.2"/>
    <n v="4.7619047620000003"/>
    <n v="12.21"/>
    <n v="4.8"/>
    <n v="12.210000000000036"/>
    <n v="915.75000000000273"/>
    <b v="0"/>
    <b v="1"/>
    <s v="Low Value"/>
    <m/>
    <m/>
    <m/>
    <m/>
    <m/>
    <m/>
    <m/>
    <m/>
    <m/>
    <m/>
    <m/>
    <m/>
  </r>
  <r>
    <s v="604-70-6476"/>
    <x v="0"/>
    <s v="Yangon"/>
    <s v="Member"/>
    <s v="Male"/>
    <s v="Fashion accessories"/>
    <n v="17.940000000000001"/>
    <n v="5"/>
    <n v="4.4850000000000003"/>
    <n v="94.185000000000002"/>
    <x v="54"/>
    <d v="1899-12-30T14:04:00"/>
    <s v="Ewallet"/>
    <n v="89.7"/>
    <n v="4.7619047620000003"/>
    <n v="4.4850000000000003"/>
    <n v="6.8"/>
    <n v="4.4849999999999994"/>
    <n v="336.37499999999994"/>
    <b v="0"/>
    <b v="1"/>
    <s v="Low Value"/>
    <m/>
    <m/>
    <m/>
    <m/>
    <m/>
    <m/>
    <m/>
    <m/>
    <m/>
    <m/>
    <m/>
    <m/>
  </r>
  <r>
    <s v="799-71-1548"/>
    <x v="0"/>
    <s v="Yangon"/>
    <s v="Member"/>
    <s v="Male"/>
    <s v="Electronic accessories"/>
    <n v="77.72"/>
    <n v="4"/>
    <n v="15.544"/>
    <n v="326.42399999999998"/>
    <x v="27"/>
    <d v="1899-12-30T16:11:00"/>
    <s v="Credit card"/>
    <n v="310.88"/>
    <n v="4.7619047620000003"/>
    <n v="15.544"/>
    <n v="8.8000000000000007"/>
    <n v="15.543999999999983"/>
    <n v="1165.7999999999988"/>
    <b v="0"/>
    <b v="1"/>
    <s v="High Value"/>
    <m/>
    <m/>
    <m/>
    <m/>
    <m/>
    <m/>
    <m/>
    <m/>
    <m/>
    <m/>
    <m/>
    <m/>
  </r>
  <r>
    <s v="785-13-7708"/>
    <x v="2"/>
    <s v="Mandalay"/>
    <s v="Normal"/>
    <s v="Male"/>
    <s v="Food and beverages"/>
    <n v="73.06"/>
    <n v="7"/>
    <n v="25.571000000000002"/>
    <n v="536.99099999999999"/>
    <x v="78"/>
    <d v="1899-12-30T19:06:00"/>
    <s v="Credit card"/>
    <n v="511.42"/>
    <n v="4.7619047620000003"/>
    <n v="25.571000000000002"/>
    <n v="4.2"/>
    <n v="25.57099999999997"/>
    <n v="1917.8249999999978"/>
    <b v="1"/>
    <b v="1"/>
    <s v="Low Value"/>
    <m/>
    <m/>
    <m/>
    <m/>
    <m/>
    <m/>
    <m/>
    <m/>
    <m/>
    <m/>
    <m/>
    <m/>
  </r>
  <r>
    <s v="845-51-0542"/>
    <x v="2"/>
    <s v="Mandalay"/>
    <s v="Member"/>
    <s v="Male"/>
    <s v="Food and beverages"/>
    <n v="46.55"/>
    <n v="9"/>
    <n v="20.947500000000002"/>
    <n v="439.89749999999998"/>
    <x v="30"/>
    <d v="1899-12-30T15:34:00"/>
    <s v="Ewallet"/>
    <n v="418.95"/>
    <n v="4.7619047620000003"/>
    <n v="20.947500000000002"/>
    <n v="6.4"/>
    <n v="20.947499999999991"/>
    <n v="1571.0624999999993"/>
    <b v="0"/>
    <b v="1"/>
    <s v="Low Value"/>
    <m/>
    <m/>
    <m/>
    <m/>
    <m/>
    <m/>
    <m/>
    <m/>
    <m/>
    <m/>
    <m/>
    <m/>
  </r>
  <r>
    <s v="662-47-5456"/>
    <x v="1"/>
    <s v="Naypyitaw"/>
    <s v="Member"/>
    <s v="Male"/>
    <s v="Fashion accessories"/>
    <n v="35.19"/>
    <n v="10"/>
    <n v="17.594999999999999"/>
    <n v="369.495"/>
    <x v="85"/>
    <d v="1899-12-30T19:06:00"/>
    <s v="Credit card"/>
    <n v="351.9"/>
    <n v="4.7619047620000003"/>
    <n v="17.594999999999999"/>
    <n v="8.4"/>
    <n v="17.595000000000027"/>
    <n v="1319.625000000002"/>
    <b v="0"/>
    <b v="1"/>
    <s v="Low Value"/>
    <m/>
    <m/>
    <m/>
    <m/>
    <m/>
    <m/>
    <m/>
    <m/>
    <m/>
    <m/>
    <m/>
    <m/>
  </r>
  <r>
    <s v="883-17-4236"/>
    <x v="1"/>
    <s v="Naypyitaw"/>
    <s v="Normal"/>
    <s v="Female"/>
    <s v="Sports and travel"/>
    <n v="14.39"/>
    <n v="2"/>
    <n v="1.4390000000000001"/>
    <n v="30.219000000000001"/>
    <x v="22"/>
    <d v="1899-12-30T19:44:00"/>
    <s v="Credit card"/>
    <n v="28.78"/>
    <n v="4.7619047620000003"/>
    <n v="1.4390000000000001"/>
    <n v="7.2"/>
    <n v="1.4390000000000001"/>
    <n v="107.92500000000001"/>
    <b v="0"/>
    <b v="1"/>
    <s v="Low Value"/>
    <m/>
    <m/>
    <m/>
    <m/>
    <m/>
    <m/>
    <m/>
    <m/>
    <m/>
    <m/>
    <m/>
    <m/>
  </r>
  <r>
    <s v="290-68-2984"/>
    <x v="0"/>
    <s v="Yangon"/>
    <s v="Normal"/>
    <s v="Male"/>
    <s v="Home and lifestyle"/>
    <n v="23.75"/>
    <n v="4"/>
    <n v="4.75"/>
    <n v="99.75"/>
    <x v="32"/>
    <d v="1899-12-30T11:22:00"/>
    <s v="Cash"/>
    <n v="95"/>
    <n v="4.7619047620000003"/>
    <n v="4.75"/>
    <n v="5.2"/>
    <n v="4.75"/>
    <n v="356.25"/>
    <b v="0"/>
    <b v="1"/>
    <s v="Low Value"/>
    <m/>
    <m/>
    <m/>
    <m/>
    <m/>
    <m/>
    <m/>
    <m/>
    <m/>
    <m/>
    <m/>
    <m/>
  </r>
  <r>
    <s v="704-11-6354"/>
    <x v="0"/>
    <s v="Yangon"/>
    <s v="Member"/>
    <s v="Male"/>
    <s v="Home and lifestyle"/>
    <n v="58.9"/>
    <n v="8"/>
    <n v="23.56"/>
    <n v="494.76"/>
    <x v="47"/>
    <d v="1899-12-30T11:23:00"/>
    <s v="Cash"/>
    <n v="471.2"/>
    <n v="4.7619047620000003"/>
    <n v="23.56"/>
    <n v="8.9"/>
    <n v="23.560000000000002"/>
    <n v="1767.0000000000002"/>
    <b v="0"/>
    <b v="1"/>
    <s v="High Value"/>
    <m/>
    <m/>
    <m/>
    <m/>
    <m/>
    <m/>
    <m/>
    <m/>
    <m/>
    <m/>
    <m/>
    <m/>
  </r>
  <r>
    <s v="110-48-7033"/>
    <x v="2"/>
    <s v="Mandalay"/>
    <s v="Member"/>
    <s v="Male"/>
    <s v="Fashion accessories"/>
    <n v="32.619999999999997"/>
    <n v="4"/>
    <n v="6.524"/>
    <n v="137.00399999999999"/>
    <x v="71"/>
    <d v="1899-12-30T14:12:00"/>
    <s v="Cash"/>
    <n v="130.47999999999999"/>
    <n v="4.7619047620000003"/>
    <n v="6.524"/>
    <n v="9"/>
    <n v="6.5240000000000009"/>
    <n v="489.30000000000007"/>
    <b v="0"/>
    <b v="1"/>
    <s v="High Value"/>
    <m/>
    <m/>
    <m/>
    <m/>
    <m/>
    <m/>
    <m/>
    <m/>
    <m/>
    <m/>
    <m/>
    <m/>
  </r>
  <r>
    <s v="366-93-0948"/>
    <x v="0"/>
    <s v="Yangon"/>
    <s v="Member"/>
    <s v="Male"/>
    <s v="Electronic accessories"/>
    <n v="66.349999999999994"/>
    <n v="1"/>
    <n v="3.3174999999999999"/>
    <n v="69.667500000000004"/>
    <x v="82"/>
    <d v="1899-12-30T10:46:00"/>
    <s v="Credit card"/>
    <n v="66.349999999999994"/>
    <n v="4.7619047620000003"/>
    <n v="3.3174999999999999"/>
    <n v="9.6999999999999993"/>
    <n v="3.3175000000000097"/>
    <n v="248.81250000000074"/>
    <b v="0"/>
    <b v="1"/>
    <s v="High Value"/>
    <m/>
    <m/>
    <m/>
    <m/>
    <m/>
    <m/>
    <m/>
    <m/>
    <m/>
    <m/>
    <m/>
    <m/>
  </r>
  <r>
    <s v="729-09-9681"/>
    <x v="0"/>
    <s v="Yangon"/>
    <s v="Member"/>
    <s v="Male"/>
    <s v="Home and lifestyle"/>
    <n v="25.91"/>
    <n v="6"/>
    <n v="7.7729999999999997"/>
    <n v="163.233"/>
    <x v="63"/>
    <d v="1899-12-30T10:16:00"/>
    <s v="Ewallet"/>
    <n v="155.46"/>
    <n v="4.7619047620000003"/>
    <n v="7.7729999999999997"/>
    <n v="8.6999999999999993"/>
    <n v="7.7729999999999961"/>
    <n v="582.97499999999968"/>
    <b v="0"/>
    <b v="1"/>
    <s v="High Value"/>
    <m/>
    <m/>
    <m/>
    <m/>
    <m/>
    <m/>
    <m/>
    <m/>
    <m/>
    <m/>
    <m/>
    <m/>
  </r>
  <r>
    <s v="151-16-1484"/>
    <x v="0"/>
    <s v="Yangon"/>
    <s v="Member"/>
    <s v="Male"/>
    <s v="Electronic accessories"/>
    <n v="32.25"/>
    <n v="4"/>
    <n v="6.45"/>
    <n v="135.44999999999999"/>
    <x v="77"/>
    <d v="1899-12-30T12:38:00"/>
    <s v="Ewallet"/>
    <n v="129"/>
    <n v="4.7619047620000003"/>
    <n v="6.45"/>
    <n v="6.5"/>
    <n v="6.4499999999999886"/>
    <n v="483.74999999999915"/>
    <b v="0"/>
    <b v="1"/>
    <s v="Low Value"/>
    <m/>
    <m/>
    <m/>
    <m/>
    <m/>
    <m/>
    <m/>
    <m/>
    <m/>
    <m/>
    <m/>
    <m/>
  </r>
  <r>
    <s v="380-94-4661"/>
    <x v="1"/>
    <s v="Naypyitaw"/>
    <s v="Member"/>
    <s v="Male"/>
    <s v="Electronic accessories"/>
    <n v="65.94"/>
    <n v="4"/>
    <n v="13.188000000000001"/>
    <n v="276.94799999999998"/>
    <x v="13"/>
    <d v="1899-12-30T13:05:00"/>
    <s v="Credit card"/>
    <n v="263.76"/>
    <n v="4.7619047620000003"/>
    <n v="13.188000000000001"/>
    <n v="6.9"/>
    <n v="13.187999999999988"/>
    <n v="989.09999999999911"/>
    <b v="0"/>
    <b v="1"/>
    <s v="Low Value"/>
    <m/>
    <m/>
    <m/>
    <m/>
    <m/>
    <m/>
    <m/>
    <m/>
    <m/>
    <m/>
    <m/>
    <m/>
  </r>
  <r>
    <s v="850-41-9669"/>
    <x v="0"/>
    <s v="Yangon"/>
    <s v="Normal"/>
    <s v="Female"/>
    <s v="Electronic accessories"/>
    <n v="75.06"/>
    <n v="9"/>
    <n v="33.777000000000001"/>
    <n v="709.31700000000001"/>
    <x v="35"/>
    <d v="1899-12-30T13:25:00"/>
    <s v="Ewallet"/>
    <n v="675.54"/>
    <n v="4.7619047620000003"/>
    <n v="33.777000000000001"/>
    <n v="6.2"/>
    <n v="33.777000000000044"/>
    <n v="2533.2750000000033"/>
    <b v="1"/>
    <b v="1"/>
    <s v="Low Value"/>
    <m/>
    <m/>
    <m/>
    <m/>
    <m/>
    <m/>
    <m/>
    <m/>
    <m/>
    <m/>
    <m/>
    <m/>
  </r>
  <r>
    <s v="821-07-3596"/>
    <x v="1"/>
    <s v="Naypyitaw"/>
    <s v="Normal"/>
    <s v="Female"/>
    <s v="Fashion accessories"/>
    <n v="16.45"/>
    <n v="4"/>
    <n v="3.29"/>
    <n v="69.09"/>
    <x v="37"/>
    <d v="1899-12-30T14:53:00"/>
    <s v="Ewallet"/>
    <n v="65.8"/>
    <n v="4.7619047620000003"/>
    <n v="3.29"/>
    <n v="5.6"/>
    <n v="3.2900000000000063"/>
    <n v="246.75000000000045"/>
    <b v="0"/>
    <b v="1"/>
    <s v="Low Value"/>
    <m/>
    <m/>
    <m/>
    <m/>
    <m/>
    <m/>
    <m/>
    <m/>
    <m/>
    <m/>
    <m/>
    <m/>
  </r>
  <r>
    <s v="655-85-5130"/>
    <x v="2"/>
    <s v="Mandalay"/>
    <s v="Member"/>
    <s v="Female"/>
    <s v="Fashion accessories"/>
    <n v="38.299999999999997"/>
    <n v="4"/>
    <n v="7.66"/>
    <n v="160.86000000000001"/>
    <x v="45"/>
    <d v="1899-12-30T19:22:00"/>
    <s v="Cash"/>
    <n v="153.19999999999999"/>
    <n v="4.7619047620000003"/>
    <n v="7.66"/>
    <n v="5.7"/>
    <n v="7.660000000000025"/>
    <n v="574.50000000000182"/>
    <b v="0"/>
    <b v="1"/>
    <s v="Low Value"/>
    <m/>
    <m/>
    <m/>
    <m/>
    <m/>
    <m/>
    <m/>
    <m/>
    <m/>
    <m/>
    <m/>
    <m/>
  </r>
  <r>
    <s v="447-15-7839"/>
    <x v="0"/>
    <s v="Yangon"/>
    <s v="Member"/>
    <s v="Female"/>
    <s v="Sports and travel"/>
    <n v="22.24"/>
    <n v="10"/>
    <n v="11.12"/>
    <n v="233.52"/>
    <x v="57"/>
    <d v="1899-12-30T11:00:00"/>
    <s v="Cash"/>
    <n v="222.4"/>
    <n v="4.7619047620000003"/>
    <n v="11.12"/>
    <n v="4.2"/>
    <n v="11.120000000000005"/>
    <n v="834.00000000000034"/>
    <b v="0"/>
    <b v="1"/>
    <s v="Low Value"/>
    <m/>
    <m/>
    <m/>
    <m/>
    <m/>
    <m/>
    <m/>
    <m/>
    <m/>
    <m/>
    <m/>
    <m/>
  </r>
  <r>
    <s v="154-74-7179"/>
    <x v="2"/>
    <s v="Mandalay"/>
    <s v="Normal"/>
    <s v="Male"/>
    <s v="Sports and travel"/>
    <n v="54.45"/>
    <n v="1"/>
    <n v="2.7225000000000001"/>
    <n v="57.172499999999999"/>
    <x v="84"/>
    <d v="1899-12-30T19:24:00"/>
    <s v="Ewallet"/>
    <n v="54.45"/>
    <n v="4.7619047620000003"/>
    <n v="2.7225000000000001"/>
    <n v="7.9"/>
    <n v="2.7224999999999966"/>
    <n v="204.18749999999974"/>
    <b v="0"/>
    <b v="1"/>
    <s v="Low Value"/>
    <m/>
    <m/>
    <m/>
    <m/>
    <m/>
    <m/>
    <m/>
    <m/>
    <m/>
    <m/>
    <m/>
    <m/>
  </r>
  <r>
    <s v="253-12-6086"/>
    <x v="0"/>
    <s v="Yangon"/>
    <s v="Member"/>
    <s v="Female"/>
    <s v="Sports and travel"/>
    <n v="98.4"/>
    <n v="7"/>
    <n v="34.44"/>
    <n v="723.24"/>
    <x v="41"/>
    <d v="1899-12-30T12:43:00"/>
    <s v="Credit card"/>
    <n v="688.8"/>
    <n v="4.7619047620000003"/>
    <n v="34.44"/>
    <n v="8.6999999999999993"/>
    <n v="34.440000000000055"/>
    <n v="2583.0000000000041"/>
    <b v="1"/>
    <b v="1"/>
    <s v="High Value"/>
    <m/>
    <m/>
    <m/>
    <m/>
    <m/>
    <m/>
    <m/>
    <m/>
    <m/>
    <m/>
    <m/>
    <m/>
  </r>
  <r>
    <s v="808-65-0703"/>
    <x v="1"/>
    <s v="Naypyitaw"/>
    <s v="Normal"/>
    <s v="Male"/>
    <s v="Home and lifestyle"/>
    <n v="35.47"/>
    <n v="4"/>
    <n v="7.0940000000000003"/>
    <n v="148.97399999999999"/>
    <x v="86"/>
    <d v="1899-12-30T17:22:00"/>
    <s v="Credit card"/>
    <n v="141.88"/>
    <n v="4.7619047620000003"/>
    <n v="7.0940000000000003"/>
    <n v="6.9"/>
    <n v="7.0939999999999941"/>
    <n v="532.0499999999995"/>
    <b v="0"/>
    <b v="1"/>
    <s v="Low Value"/>
    <m/>
    <m/>
    <m/>
    <m/>
    <m/>
    <m/>
    <m/>
    <m/>
    <m/>
    <m/>
    <m/>
    <m/>
  </r>
  <r>
    <s v="571-94-0759"/>
    <x v="2"/>
    <s v="Mandalay"/>
    <s v="Member"/>
    <s v="Female"/>
    <s v="Food and beverages"/>
    <n v="74.599999999999994"/>
    <n v="10"/>
    <n v="37.299999999999997"/>
    <n v="783.3"/>
    <x v="66"/>
    <d v="1899-12-30T20:55:00"/>
    <s v="Cash"/>
    <n v="746"/>
    <n v="4.7619047620000003"/>
    <n v="37.299999999999997"/>
    <n v="9.5"/>
    <n v="37.299999999999955"/>
    <n v="2797.4999999999964"/>
    <b v="1"/>
    <b v="1"/>
    <s v="High Value"/>
    <m/>
    <m/>
    <m/>
    <m/>
    <m/>
    <m/>
    <m/>
    <m/>
    <m/>
    <m/>
    <m/>
    <m/>
  </r>
  <r>
    <s v="144-51-6085"/>
    <x v="0"/>
    <s v="Yangon"/>
    <s v="Member"/>
    <s v="Male"/>
    <s v="Home and lifestyle"/>
    <n v="70.739999999999995"/>
    <n v="4"/>
    <n v="14.148"/>
    <n v="297.108"/>
    <x v="0"/>
    <d v="1899-12-30T16:05:00"/>
    <s v="Credit card"/>
    <n v="282.95999999999998"/>
    <n v="4.7619047620000003"/>
    <n v="14.148"/>
    <n v="4.4000000000000004"/>
    <n v="14.148000000000025"/>
    <n v="1061.1000000000017"/>
    <b v="0"/>
    <b v="1"/>
    <s v="Low Value"/>
    <m/>
    <m/>
    <m/>
    <m/>
    <m/>
    <m/>
    <m/>
    <m/>
    <m/>
    <m/>
    <m/>
    <m/>
  </r>
  <r>
    <s v="731-14-2199"/>
    <x v="0"/>
    <s v="Yangon"/>
    <s v="Member"/>
    <s v="Female"/>
    <s v="Home and lifestyle"/>
    <n v="35.54"/>
    <n v="10"/>
    <n v="17.77"/>
    <n v="373.17"/>
    <x v="72"/>
    <d v="1899-12-30T13:34:00"/>
    <s v="Ewallet"/>
    <n v="355.4"/>
    <n v="4.7619047620000003"/>
    <n v="17.77"/>
    <n v="7"/>
    <n v="17.770000000000039"/>
    <n v="1332.750000000003"/>
    <b v="0"/>
    <b v="1"/>
    <s v="Low Value"/>
    <m/>
    <m/>
    <m/>
    <m/>
    <m/>
    <m/>
    <m/>
    <m/>
    <m/>
    <m/>
    <m/>
    <m/>
  </r>
  <r>
    <s v="783-09-1637"/>
    <x v="2"/>
    <s v="Mandalay"/>
    <s v="Normal"/>
    <s v="Female"/>
    <s v="Sports and travel"/>
    <n v="67.430000000000007"/>
    <n v="5"/>
    <n v="16.857500000000002"/>
    <n v="354.00749999999999"/>
    <x v="43"/>
    <d v="1899-12-30T18:13:00"/>
    <s v="Ewallet"/>
    <n v="337.15"/>
    <n v="4.7619047620000003"/>
    <n v="16.857500000000002"/>
    <n v="6.3"/>
    <n v="16.857500000000016"/>
    <n v="1264.3125000000011"/>
    <b v="0"/>
    <b v="1"/>
    <s v="Low Value"/>
    <m/>
    <m/>
    <m/>
    <m/>
    <m/>
    <m/>
    <m/>
    <m/>
    <m/>
    <m/>
    <m/>
    <m/>
  </r>
  <r>
    <s v="687-15-1097"/>
    <x v="1"/>
    <s v="Naypyitaw"/>
    <s v="Member"/>
    <s v="Female"/>
    <s v="Health and beauty"/>
    <n v="21.12"/>
    <n v="2"/>
    <n v="2.1120000000000001"/>
    <n v="44.351999999999997"/>
    <x v="75"/>
    <d v="1899-12-30T19:17:00"/>
    <s v="Cash"/>
    <n v="42.24"/>
    <n v="4.7619047620000003"/>
    <n v="2.1120000000000001"/>
    <n v="9.6999999999999993"/>
    <n v="2.1119999999999948"/>
    <n v="158.39999999999961"/>
    <b v="0"/>
    <b v="1"/>
    <s v="High Value"/>
    <m/>
    <m/>
    <m/>
    <m/>
    <m/>
    <m/>
    <m/>
    <m/>
    <m/>
    <m/>
    <m/>
    <m/>
  </r>
  <r>
    <s v="126-54-1082"/>
    <x v="0"/>
    <s v="Yangon"/>
    <s v="Member"/>
    <s v="Female"/>
    <s v="Home and lifestyle"/>
    <n v="21.54"/>
    <n v="9"/>
    <n v="9.6929999999999996"/>
    <n v="203.553"/>
    <x v="27"/>
    <d v="1899-12-30T11:44:00"/>
    <s v="Credit card"/>
    <n v="193.86"/>
    <n v="4.7619047620000003"/>
    <n v="9.6929999999999996"/>
    <n v="8.8000000000000007"/>
    <n v="9.6929999999999836"/>
    <n v="726.97499999999877"/>
    <b v="0"/>
    <b v="1"/>
    <s v="High Value"/>
    <m/>
    <m/>
    <m/>
    <m/>
    <m/>
    <m/>
    <m/>
    <m/>
    <m/>
    <m/>
    <m/>
    <m/>
  </r>
  <r>
    <s v="633-91-1052"/>
    <x v="0"/>
    <s v="Yangon"/>
    <s v="Normal"/>
    <s v="Female"/>
    <s v="Home and lifestyle"/>
    <n v="12.03"/>
    <n v="2"/>
    <n v="1.2030000000000001"/>
    <n v="25.263000000000002"/>
    <x v="3"/>
    <d v="1899-12-30T15:51:00"/>
    <s v="Cash"/>
    <n v="24.06"/>
    <n v="4.7619047620000003"/>
    <n v="1.2030000000000001"/>
    <n v="5.0999999999999996"/>
    <n v="1.203000000000003"/>
    <n v="90.225000000000222"/>
    <b v="0"/>
    <b v="1"/>
    <s v="Low Value"/>
    <m/>
    <m/>
    <m/>
    <m/>
    <m/>
    <m/>
    <m/>
    <m/>
    <m/>
    <m/>
    <m/>
    <m/>
  </r>
  <r>
    <s v="477-24-6490"/>
    <x v="2"/>
    <s v="Mandalay"/>
    <s v="Normal"/>
    <s v="Female"/>
    <s v="Health and beauty"/>
    <n v="99.71"/>
    <n v="6"/>
    <n v="29.913"/>
    <n v="628.173"/>
    <x v="84"/>
    <d v="1899-12-30T16:52:00"/>
    <s v="Ewallet"/>
    <n v="598.26"/>
    <n v="4.7619047620000003"/>
    <n v="29.913"/>
    <n v="7.9"/>
    <n v="29.913000000000011"/>
    <n v="2243.4750000000008"/>
    <b v="1"/>
    <b v="1"/>
    <s v="Low Value"/>
    <m/>
    <m/>
    <m/>
    <m/>
    <m/>
    <m/>
    <m/>
    <m/>
    <m/>
    <m/>
    <m/>
    <m/>
  </r>
  <r>
    <s v="566-19-5475"/>
    <x v="2"/>
    <s v="Mandalay"/>
    <s v="Normal"/>
    <s v="Male"/>
    <s v="Fashion accessories"/>
    <n v="47.97"/>
    <n v="7"/>
    <n v="16.7895"/>
    <n v="352.5795"/>
    <x v="27"/>
    <d v="1899-12-30T20:52:00"/>
    <s v="Cash"/>
    <n v="335.79"/>
    <n v="4.7619047620000003"/>
    <n v="16.7895"/>
    <n v="6.2"/>
    <n v="16.789499999999975"/>
    <n v="1259.2124999999983"/>
    <b v="0"/>
    <b v="1"/>
    <s v="Low Value"/>
    <m/>
    <m/>
    <m/>
    <m/>
    <m/>
    <m/>
    <m/>
    <m/>
    <m/>
    <m/>
    <m/>
    <m/>
  </r>
  <r>
    <s v="526-86-8552"/>
    <x v="1"/>
    <s v="Naypyitaw"/>
    <s v="Member"/>
    <s v="Female"/>
    <s v="Home and lifestyle"/>
    <n v="21.82"/>
    <n v="10"/>
    <n v="10.91"/>
    <n v="229.11"/>
    <x v="27"/>
    <d v="1899-12-30T17:36:00"/>
    <s v="Cash"/>
    <n v="218.2"/>
    <n v="4.7619047620000003"/>
    <n v="10.91"/>
    <n v="7.1"/>
    <n v="10.910000000000025"/>
    <n v="818.25000000000182"/>
    <b v="0"/>
    <b v="1"/>
    <s v="Low Value"/>
    <m/>
    <m/>
    <m/>
    <m/>
    <m/>
    <m/>
    <m/>
    <m/>
    <m/>
    <m/>
    <m/>
    <m/>
  </r>
  <r>
    <s v="376-56-3573"/>
    <x v="1"/>
    <s v="Naypyitaw"/>
    <s v="Normal"/>
    <s v="Female"/>
    <s v="Fashion accessories"/>
    <n v="95.42"/>
    <n v="4"/>
    <n v="19.084"/>
    <n v="400.76400000000001"/>
    <x v="30"/>
    <d v="1899-12-30T13:23:00"/>
    <s v="Ewallet"/>
    <n v="381.68"/>
    <n v="4.7619047620000003"/>
    <n v="19.084"/>
    <n v="6.4"/>
    <n v="19.084000000000003"/>
    <n v="1431.3000000000002"/>
    <b v="0"/>
    <b v="1"/>
    <s v="Low Value"/>
    <m/>
    <m/>
    <m/>
    <m/>
    <m/>
    <m/>
    <m/>
    <m/>
    <m/>
    <m/>
    <m/>
    <m/>
  </r>
  <r>
    <s v="537-72-0426"/>
    <x v="1"/>
    <s v="Naypyitaw"/>
    <s v="Member"/>
    <s v="Male"/>
    <s v="Fashion accessories"/>
    <n v="70.989999999999995"/>
    <n v="10"/>
    <n v="35.494999999999997"/>
    <n v="745.39499999999998"/>
    <x v="80"/>
    <d v="1899-12-30T16:28:00"/>
    <s v="Cash"/>
    <n v="709.9"/>
    <n v="4.7619047620000003"/>
    <n v="35.494999999999997"/>
    <n v="5.7"/>
    <n v="35.495000000000005"/>
    <n v="2662.1250000000005"/>
    <b v="1"/>
    <b v="1"/>
    <s v="Low Value"/>
    <m/>
    <m/>
    <m/>
    <m/>
    <m/>
    <m/>
    <m/>
    <m/>
    <m/>
    <m/>
    <m/>
    <m/>
  </r>
  <r>
    <s v="828-61-5674"/>
    <x v="0"/>
    <s v="Yangon"/>
    <s v="Member"/>
    <s v="Male"/>
    <s v="Sports and travel"/>
    <n v="44.02"/>
    <n v="10"/>
    <n v="22.01"/>
    <n v="462.21"/>
    <x v="80"/>
    <d v="1899-12-30T19:57:00"/>
    <s v="Credit card"/>
    <n v="440.2"/>
    <n v="4.7619047620000003"/>
    <n v="22.01"/>
    <n v="9.6"/>
    <n v="22.009999999999991"/>
    <n v="1650.7499999999993"/>
    <b v="0"/>
    <b v="1"/>
    <s v="High Value"/>
    <m/>
    <m/>
    <m/>
    <m/>
    <m/>
    <m/>
    <m/>
    <m/>
    <m/>
    <m/>
    <m/>
    <m/>
  </r>
  <r>
    <s v="136-08-6195"/>
    <x v="0"/>
    <s v="Yangon"/>
    <s v="Normal"/>
    <s v="Female"/>
    <s v="Home and lifestyle"/>
    <n v="69.959999999999994"/>
    <n v="8"/>
    <n v="27.984000000000002"/>
    <n v="587.66399999999999"/>
    <x v="42"/>
    <d v="1899-12-30T17:01:00"/>
    <s v="Credit card"/>
    <n v="559.67999999999995"/>
    <n v="4.7619047620000003"/>
    <n v="27.984000000000002"/>
    <n v="6.4"/>
    <n v="27.984000000000037"/>
    <n v="2098.8000000000029"/>
    <b v="1"/>
    <b v="1"/>
    <s v="Low Value"/>
    <m/>
    <m/>
    <m/>
    <m/>
    <m/>
    <m/>
    <m/>
    <m/>
    <m/>
    <m/>
    <m/>
    <m/>
  </r>
  <r>
    <s v="523-38-0215"/>
    <x v="1"/>
    <s v="Naypyitaw"/>
    <s v="Normal"/>
    <s v="Male"/>
    <s v="Home and lifestyle"/>
    <n v="37"/>
    <n v="1"/>
    <n v="1.85"/>
    <n v="38.85"/>
    <x v="43"/>
    <d v="1899-12-30T13:29:00"/>
    <s v="Credit card"/>
    <n v="37"/>
    <n v="4.7619047620000003"/>
    <n v="1.85"/>
    <n v="7.9"/>
    <n v="1.8500000000000014"/>
    <n v="138.75000000000011"/>
    <b v="0"/>
    <b v="1"/>
    <s v="Low Value"/>
    <m/>
    <m/>
    <m/>
    <m/>
    <m/>
    <m/>
    <m/>
    <m/>
    <m/>
    <m/>
    <m/>
    <m/>
  </r>
  <r>
    <s v="490-29-1201"/>
    <x v="0"/>
    <s v="Yangon"/>
    <s v="Normal"/>
    <s v="Female"/>
    <s v="Sports and travel"/>
    <n v="15.34"/>
    <n v="1"/>
    <n v="0.76700000000000002"/>
    <n v="16.106999999999999"/>
    <x v="47"/>
    <d v="1899-12-30T11:09:00"/>
    <s v="Cash"/>
    <n v="15.34"/>
    <n v="4.7619047620000003"/>
    <n v="0.76700000000000002"/>
    <n v="6.5"/>
    <n v="0.76699999999999946"/>
    <n v="57.524999999999963"/>
    <b v="0"/>
    <b v="1"/>
    <s v="Low Value"/>
    <m/>
    <m/>
    <m/>
    <m/>
    <m/>
    <m/>
    <m/>
    <m/>
    <m/>
    <m/>
    <m/>
    <m/>
  </r>
  <r>
    <s v="667-92-0055"/>
    <x v="0"/>
    <s v="Yangon"/>
    <s v="Member"/>
    <s v="Male"/>
    <s v="Health and beauty"/>
    <n v="99.83"/>
    <n v="6"/>
    <n v="29.949000000000002"/>
    <n v="628.92899999999997"/>
    <x v="31"/>
    <d v="1899-12-30T15:02:00"/>
    <s v="Ewallet"/>
    <n v="598.98"/>
    <n v="4.7619047620000003"/>
    <n v="29.949000000000002"/>
    <n v="8.5"/>
    <n v="29.948999999999955"/>
    <n v="2246.1749999999965"/>
    <b v="1"/>
    <b v="1"/>
    <s v="Low Value"/>
    <m/>
    <m/>
    <m/>
    <m/>
    <m/>
    <m/>
    <m/>
    <m/>
    <m/>
    <m/>
    <m/>
    <m/>
  </r>
  <r>
    <s v="565-17-3836"/>
    <x v="0"/>
    <s v="Yangon"/>
    <s v="Member"/>
    <s v="Female"/>
    <s v="Health and beauty"/>
    <n v="47.67"/>
    <n v="4"/>
    <n v="9.5340000000000007"/>
    <n v="200.214"/>
    <x v="41"/>
    <d v="1899-12-30T14:21:00"/>
    <s v="Cash"/>
    <n v="190.68"/>
    <n v="4.7619047620000003"/>
    <n v="9.5340000000000007"/>
    <n v="9.1"/>
    <n v="9.5339999999999918"/>
    <n v="715.04999999999939"/>
    <b v="0"/>
    <b v="1"/>
    <s v="High Value"/>
    <m/>
    <m/>
    <m/>
    <m/>
    <m/>
    <m/>
    <m/>
    <m/>
    <m/>
    <m/>
    <m/>
    <m/>
  </r>
  <r>
    <s v="498-41-1961"/>
    <x v="2"/>
    <s v="Mandalay"/>
    <s v="Normal"/>
    <s v="Male"/>
    <s v="Health and beauty"/>
    <n v="66.680000000000007"/>
    <n v="5"/>
    <n v="16.670000000000002"/>
    <n v="350.07"/>
    <x v="9"/>
    <d v="1899-12-30T18:01:00"/>
    <s v="Cash"/>
    <n v="333.4"/>
    <n v="4.7619047620000003"/>
    <n v="16.670000000000002"/>
    <n v="7.6"/>
    <n v="16.670000000000016"/>
    <n v="1250.2500000000011"/>
    <b v="0"/>
    <b v="1"/>
    <s v="Low Value"/>
    <m/>
    <m/>
    <m/>
    <m/>
    <m/>
    <m/>
    <m/>
    <m/>
    <m/>
    <m/>
    <m/>
    <m/>
  </r>
  <r>
    <s v="593-95-4461"/>
    <x v="1"/>
    <s v="Naypyitaw"/>
    <s v="Member"/>
    <s v="Male"/>
    <s v="Home and lifestyle"/>
    <n v="74.86"/>
    <n v="1"/>
    <n v="3.7429999999999999"/>
    <n v="78.602999999999994"/>
    <x v="62"/>
    <d v="1899-12-30T14:49:00"/>
    <s v="Cash"/>
    <n v="74.86"/>
    <n v="4.7619047620000003"/>
    <n v="3.7429999999999999"/>
    <n v="6.9"/>
    <n v="3.742999999999995"/>
    <n v="280.72499999999962"/>
    <b v="0"/>
    <b v="1"/>
    <s v="Low Value"/>
    <m/>
    <m/>
    <m/>
    <m/>
    <m/>
    <m/>
    <m/>
    <m/>
    <m/>
    <m/>
    <m/>
    <m/>
  </r>
  <r>
    <s v="226-71-3580"/>
    <x v="1"/>
    <s v="Naypyitaw"/>
    <s v="Normal"/>
    <s v="Female"/>
    <s v="Sports and travel"/>
    <n v="23.75"/>
    <n v="9"/>
    <n v="10.6875"/>
    <n v="224.4375"/>
    <x v="82"/>
    <d v="1899-12-30T12:02:00"/>
    <s v="Cash"/>
    <n v="213.75"/>
    <n v="4.7619047620000003"/>
    <n v="10.6875"/>
    <n v="9.5"/>
    <n v="10.6875"/>
    <n v="801.5625"/>
    <b v="0"/>
    <b v="1"/>
    <s v="High Value"/>
    <m/>
    <m/>
    <m/>
    <m/>
    <m/>
    <m/>
    <m/>
    <m/>
    <m/>
    <m/>
    <m/>
    <m/>
  </r>
  <r>
    <s v="283-79-9594"/>
    <x v="2"/>
    <s v="Mandalay"/>
    <s v="Normal"/>
    <s v="Female"/>
    <s v="Food and beverages"/>
    <n v="48.51"/>
    <n v="7"/>
    <n v="16.9785"/>
    <n v="356.54849999999999"/>
    <x v="25"/>
    <d v="1899-12-30T13:30:00"/>
    <s v="Credit card"/>
    <n v="339.57"/>
    <n v="4.7619047620000003"/>
    <n v="16.9785"/>
    <n v="5.2"/>
    <n v="16.978499999999997"/>
    <n v="1273.3874999999998"/>
    <b v="0"/>
    <b v="1"/>
    <s v="Low Value"/>
    <m/>
    <m/>
    <m/>
    <m/>
    <m/>
    <m/>
    <m/>
    <m/>
    <m/>
    <m/>
    <m/>
    <m/>
  </r>
  <r>
    <s v="430-60-3493"/>
    <x v="0"/>
    <s v="Yangon"/>
    <s v="Member"/>
    <s v="Female"/>
    <s v="Home and lifestyle"/>
    <n v="94.88"/>
    <n v="7"/>
    <n v="33.207999999999998"/>
    <n v="697.36800000000005"/>
    <x v="36"/>
    <d v="1899-12-30T14:38:00"/>
    <s v="Cash"/>
    <n v="664.16"/>
    <n v="4.7619047620000003"/>
    <n v="33.207999999999998"/>
    <n v="4.2"/>
    <n v="33.208000000000084"/>
    <n v="2490.6000000000063"/>
    <b v="1"/>
    <b v="1"/>
    <s v="Low Value"/>
    <m/>
    <m/>
    <m/>
    <m/>
    <m/>
    <m/>
    <m/>
    <m/>
    <m/>
    <m/>
    <m/>
    <m/>
  </r>
  <r>
    <s v="139-20-0155"/>
    <x v="2"/>
    <s v="Mandalay"/>
    <s v="Member"/>
    <s v="Male"/>
    <s v="Electronic accessories"/>
    <n v="40.299999999999997"/>
    <n v="10"/>
    <n v="20.149999999999999"/>
    <n v="423.15"/>
    <x v="46"/>
    <d v="1899-12-30T17:37:00"/>
    <s v="Credit card"/>
    <n v="403"/>
    <n v="4.7619047620000003"/>
    <n v="20.149999999999999"/>
    <n v="7"/>
    <n v="20.149999999999977"/>
    <n v="1511.2499999999982"/>
    <b v="0"/>
    <b v="1"/>
    <s v="Low Value"/>
    <m/>
    <m/>
    <m/>
    <m/>
    <m/>
    <m/>
    <m/>
    <m/>
    <m/>
    <m/>
    <m/>
    <m/>
  </r>
  <r>
    <s v="558-80-4082"/>
    <x v="1"/>
    <s v="Naypyitaw"/>
    <s v="Normal"/>
    <s v="Male"/>
    <s v="Electronic accessories"/>
    <n v="27.85"/>
    <n v="7"/>
    <n v="9.7475000000000005"/>
    <n v="204.69749999999999"/>
    <x v="86"/>
    <d v="1899-12-30T17:20:00"/>
    <s v="Ewallet"/>
    <n v="194.95"/>
    <n v="4.7619047620000003"/>
    <n v="9.7475000000000005"/>
    <n v="6"/>
    <n v="9.7475000000000023"/>
    <n v="731.06250000000023"/>
    <b v="0"/>
    <b v="1"/>
    <s v="Low Value"/>
    <m/>
    <m/>
    <m/>
    <m/>
    <m/>
    <m/>
    <m/>
    <m/>
    <m/>
    <m/>
    <m/>
    <m/>
  </r>
  <r>
    <s v="278-97-7759"/>
    <x v="0"/>
    <s v="Yangon"/>
    <s v="Member"/>
    <s v="Female"/>
    <s v="Electronic accessories"/>
    <n v="62.48"/>
    <n v="1"/>
    <n v="3.1240000000000001"/>
    <n v="65.603999999999999"/>
    <x v="67"/>
    <d v="1899-12-30T20:29:00"/>
    <s v="Cash"/>
    <n v="62.48"/>
    <n v="4.7619047620000003"/>
    <n v="3.1240000000000001"/>
    <n v="4.7"/>
    <n v="3.1240000000000023"/>
    <n v="234.30000000000018"/>
    <b v="0"/>
    <b v="1"/>
    <s v="Low Value"/>
    <m/>
    <m/>
    <m/>
    <m/>
    <m/>
    <m/>
    <m/>
    <m/>
    <m/>
    <m/>
    <m/>
    <m/>
  </r>
  <r>
    <s v="316-68-6352"/>
    <x v="0"/>
    <s v="Yangon"/>
    <s v="Member"/>
    <s v="Female"/>
    <s v="Food and beverages"/>
    <n v="36.36"/>
    <n v="2"/>
    <n v="3.6360000000000001"/>
    <n v="76.355999999999995"/>
    <x v="18"/>
    <d v="1899-12-30T10:00:00"/>
    <s v="Cash"/>
    <n v="72.72"/>
    <n v="4.7619047620000003"/>
    <n v="3.6360000000000001"/>
    <n v="7.1"/>
    <n v="3.6359999999999957"/>
    <n v="272.6999999999997"/>
    <b v="0"/>
    <b v="1"/>
    <s v="Low Value"/>
    <m/>
    <m/>
    <m/>
    <m/>
    <m/>
    <m/>
    <m/>
    <m/>
    <m/>
    <m/>
    <m/>
    <m/>
  </r>
  <r>
    <s v="585-03-5943"/>
    <x v="2"/>
    <s v="Mandalay"/>
    <s v="Normal"/>
    <s v="Male"/>
    <s v="Health and beauty"/>
    <n v="18.11"/>
    <n v="10"/>
    <n v="9.0549999999999997"/>
    <n v="190.155"/>
    <x v="45"/>
    <d v="1899-12-30T11:46:00"/>
    <s v="Ewallet"/>
    <n v="181.1"/>
    <n v="4.7619047620000003"/>
    <n v="9.0549999999999997"/>
    <n v="5.9"/>
    <n v="9.0550000000000068"/>
    <n v="679.12500000000045"/>
    <b v="0"/>
    <b v="1"/>
    <s v="Low Value"/>
    <m/>
    <m/>
    <m/>
    <m/>
    <m/>
    <m/>
    <m/>
    <m/>
    <m/>
    <m/>
    <m/>
    <m/>
  </r>
  <r>
    <s v="211-05-0490"/>
    <x v="1"/>
    <s v="Naypyitaw"/>
    <s v="Member"/>
    <s v="Female"/>
    <s v="Electronic accessories"/>
    <n v="51.92"/>
    <n v="5"/>
    <n v="12.98"/>
    <n v="272.58"/>
    <x v="2"/>
    <d v="1899-12-30T13:42:00"/>
    <s v="Cash"/>
    <n v="259.60000000000002"/>
    <n v="4.7619047620000003"/>
    <n v="12.98"/>
    <n v="7.5"/>
    <n v="12.979999999999961"/>
    <n v="973.49999999999704"/>
    <b v="0"/>
    <b v="1"/>
    <s v="Low Value"/>
    <m/>
    <m/>
    <m/>
    <m/>
    <m/>
    <m/>
    <m/>
    <m/>
    <m/>
    <m/>
    <m/>
    <m/>
  </r>
  <r>
    <s v="727-75-6477"/>
    <x v="1"/>
    <s v="Naypyitaw"/>
    <s v="Normal"/>
    <s v="Male"/>
    <s v="Electronic accessories"/>
    <n v="28.84"/>
    <n v="4"/>
    <n v="5.7679999999999998"/>
    <n v="121.128"/>
    <x v="14"/>
    <d v="1899-12-30T14:44:00"/>
    <s v="Cash"/>
    <n v="115.36"/>
    <n v="4.7619047620000003"/>
    <n v="5.7679999999999998"/>
    <n v="6.4"/>
    <n v="5.7680000000000007"/>
    <n v="432.6"/>
    <b v="0"/>
    <b v="1"/>
    <s v="Low Value"/>
    <m/>
    <m/>
    <m/>
    <m/>
    <m/>
    <m/>
    <m/>
    <m/>
    <m/>
    <m/>
    <m/>
    <m/>
  </r>
  <r>
    <s v="744-02-5987"/>
    <x v="0"/>
    <s v="Yangon"/>
    <s v="Member"/>
    <s v="Male"/>
    <s v="Home and lifestyle"/>
    <n v="78.38"/>
    <n v="6"/>
    <n v="23.513999999999999"/>
    <n v="493.79399999999998"/>
    <x v="8"/>
    <d v="1899-12-30T14:16:00"/>
    <s v="Ewallet"/>
    <n v="470.28"/>
    <n v="4.7619047620000003"/>
    <n v="23.513999999999999"/>
    <n v="5.8"/>
    <n v="23.51400000000001"/>
    <n v="1763.5500000000006"/>
    <b v="0"/>
    <b v="1"/>
    <s v="Low Value"/>
    <m/>
    <m/>
    <m/>
    <m/>
    <m/>
    <m/>
    <m/>
    <m/>
    <m/>
    <m/>
    <m/>
    <m/>
  </r>
  <r>
    <s v="307-83-9164"/>
    <x v="0"/>
    <s v="Yangon"/>
    <s v="Member"/>
    <s v="Male"/>
    <s v="Home and lifestyle"/>
    <n v="60.01"/>
    <n v="4"/>
    <n v="12.002000000000001"/>
    <n v="252.042"/>
    <x v="25"/>
    <d v="1899-12-30T15:54:00"/>
    <s v="Cash"/>
    <n v="240.04"/>
    <n v="4.7619047620000003"/>
    <n v="12.002000000000001"/>
    <n v="4.5"/>
    <n v="12.00200000000001"/>
    <n v="900.15000000000077"/>
    <b v="0"/>
    <b v="1"/>
    <s v="Low Value"/>
    <m/>
    <m/>
    <m/>
    <m/>
    <m/>
    <m/>
    <m/>
    <m/>
    <m/>
    <m/>
    <m/>
    <m/>
  </r>
  <r>
    <s v="779-06-0012"/>
    <x v="1"/>
    <s v="Naypyitaw"/>
    <s v="Member"/>
    <s v="Female"/>
    <s v="Home and lifestyle"/>
    <n v="88.61"/>
    <n v="1"/>
    <n v="4.4305000000000003"/>
    <n v="93.040499999999994"/>
    <x v="64"/>
    <d v="1899-12-30T10:21:00"/>
    <s v="Cash"/>
    <n v="88.61"/>
    <n v="4.7619047620000003"/>
    <n v="4.4305000000000003"/>
    <n v="7.7"/>
    <n v="4.430499999999995"/>
    <n v="332.28749999999962"/>
    <b v="0"/>
    <b v="1"/>
    <s v="Low Value"/>
    <m/>
    <m/>
    <m/>
    <m/>
    <m/>
    <m/>
    <m/>
    <m/>
    <m/>
    <m/>
    <m/>
    <m/>
  </r>
  <r>
    <s v="446-47-6729"/>
    <x v="1"/>
    <s v="Naypyitaw"/>
    <s v="Normal"/>
    <s v="Male"/>
    <s v="Fashion accessories"/>
    <n v="99.82"/>
    <n v="2"/>
    <n v="9.9819999999999993"/>
    <n v="209.62200000000001"/>
    <x v="56"/>
    <d v="1899-12-30T18:09:00"/>
    <s v="Credit card"/>
    <n v="199.64"/>
    <n v="4.7619047620000003"/>
    <n v="9.9819999999999993"/>
    <n v="6.7"/>
    <n v="9.9820000000000277"/>
    <n v="748.65000000000214"/>
    <b v="0"/>
    <b v="1"/>
    <s v="Low Value"/>
    <m/>
    <m/>
    <m/>
    <m/>
    <m/>
    <m/>
    <m/>
    <m/>
    <m/>
    <m/>
    <m/>
    <m/>
  </r>
  <r>
    <s v="573-10-3877"/>
    <x v="2"/>
    <s v="Mandalay"/>
    <s v="Member"/>
    <s v="Male"/>
    <s v="Health and beauty"/>
    <n v="39.01"/>
    <n v="1"/>
    <n v="1.9504999999999999"/>
    <n v="40.960500000000003"/>
    <x v="41"/>
    <d v="1899-12-30T16:46:00"/>
    <s v="Credit card"/>
    <n v="39.01"/>
    <n v="4.7619047620000003"/>
    <n v="1.9504999999999999"/>
    <n v="4.7"/>
    <n v="1.9505000000000052"/>
    <n v="146.28750000000039"/>
    <b v="0"/>
    <b v="1"/>
    <s v="Low Value"/>
    <m/>
    <m/>
    <m/>
    <m/>
    <m/>
    <m/>
    <m/>
    <m/>
    <m/>
    <m/>
    <m/>
    <m/>
  </r>
  <r>
    <s v="735-06-4124"/>
    <x v="1"/>
    <s v="Naypyitaw"/>
    <s v="Normal"/>
    <s v="Male"/>
    <s v="Food and beverages"/>
    <n v="48.61"/>
    <n v="1"/>
    <n v="2.4304999999999999"/>
    <n v="51.040500000000002"/>
    <x v="6"/>
    <d v="1899-12-30T15:31:00"/>
    <s v="Cash"/>
    <n v="48.61"/>
    <n v="4.7619047620000003"/>
    <n v="2.4304999999999999"/>
    <n v="4.4000000000000004"/>
    <n v="2.4305000000000021"/>
    <n v="182.28750000000016"/>
    <b v="0"/>
    <b v="1"/>
    <s v="Low Value"/>
    <m/>
    <m/>
    <m/>
    <m/>
    <m/>
    <m/>
    <m/>
    <m/>
    <m/>
    <m/>
    <m/>
    <m/>
  </r>
  <r>
    <s v="439-54-7422"/>
    <x v="0"/>
    <s v="Yangon"/>
    <s v="Normal"/>
    <s v="Female"/>
    <s v="Electronic accessories"/>
    <n v="51.19"/>
    <n v="4"/>
    <n v="10.238"/>
    <n v="214.99799999999999"/>
    <x v="79"/>
    <d v="1899-12-30T17:15:00"/>
    <s v="Credit card"/>
    <n v="204.76"/>
    <n v="4.7619047620000003"/>
    <n v="10.238"/>
    <n v="4.7"/>
    <n v="10.238"/>
    <n v="767.84999999999991"/>
    <b v="0"/>
    <b v="1"/>
    <s v="Low Value"/>
    <m/>
    <m/>
    <m/>
    <m/>
    <m/>
    <m/>
    <m/>
    <m/>
    <m/>
    <m/>
    <m/>
    <m/>
  </r>
  <r>
    <s v="396-90-2219"/>
    <x v="2"/>
    <s v="Mandalay"/>
    <s v="Normal"/>
    <s v="Female"/>
    <s v="Electronic accessories"/>
    <n v="14.96"/>
    <n v="8"/>
    <n v="5.984"/>
    <n v="125.664"/>
    <x v="55"/>
    <d v="1899-12-30T12:29:00"/>
    <s v="Cash"/>
    <n v="119.68"/>
    <n v="4.7619047620000003"/>
    <n v="5.984"/>
    <n v="8.6"/>
    <n v="5.9839999999999947"/>
    <n v="448.79999999999961"/>
    <b v="0"/>
    <b v="1"/>
    <s v="Low Value"/>
    <m/>
    <m/>
    <m/>
    <m/>
    <m/>
    <m/>
    <m/>
    <m/>
    <m/>
    <m/>
    <m/>
    <m/>
  </r>
  <r>
    <s v="411-77-0180"/>
    <x v="0"/>
    <s v="Yangon"/>
    <s v="Member"/>
    <s v="Male"/>
    <s v="Electronic accessories"/>
    <n v="72.2"/>
    <n v="7"/>
    <n v="25.27"/>
    <n v="530.66999999999996"/>
    <x v="58"/>
    <d v="1899-12-30T20:14:00"/>
    <s v="Ewallet"/>
    <n v="505.4"/>
    <n v="4.7619047620000003"/>
    <n v="25.27"/>
    <n v="4.3"/>
    <n v="25.269999999999982"/>
    <n v="1895.2499999999986"/>
    <b v="1"/>
    <b v="1"/>
    <s v="Low Value"/>
    <m/>
    <m/>
    <m/>
    <m/>
    <m/>
    <m/>
    <m/>
    <m/>
    <m/>
    <m/>
    <m/>
    <m/>
  </r>
  <r>
    <s v="286-01-5402"/>
    <x v="0"/>
    <s v="Yangon"/>
    <s v="Normal"/>
    <s v="Female"/>
    <s v="Sports and travel"/>
    <n v="40.229999999999997"/>
    <n v="7"/>
    <n v="14.080500000000001"/>
    <n v="295.69049999999999"/>
    <x v="73"/>
    <d v="1899-12-30T13:22:00"/>
    <s v="Cash"/>
    <n v="281.61"/>
    <n v="4.7619047620000003"/>
    <n v="14.080500000000001"/>
    <n v="9.6"/>
    <n v="14.080499999999972"/>
    <n v="1056.0374999999979"/>
    <b v="0"/>
    <b v="1"/>
    <s v="High Value"/>
    <m/>
    <m/>
    <m/>
    <m/>
    <m/>
    <m/>
    <m/>
    <m/>
    <m/>
    <m/>
    <m/>
    <m/>
  </r>
  <r>
    <s v="803-17-8013"/>
    <x v="0"/>
    <s v="Yangon"/>
    <s v="Member"/>
    <s v="Female"/>
    <s v="Home and lifestyle"/>
    <n v="88.79"/>
    <n v="8"/>
    <n v="35.515999999999998"/>
    <n v="745.83600000000001"/>
    <x v="21"/>
    <d v="1899-12-30T17:09:00"/>
    <s v="Cash"/>
    <n v="710.32"/>
    <n v="4.7619047620000003"/>
    <n v="35.515999999999998"/>
    <n v="4.0999999999999996"/>
    <n v="35.515999999999963"/>
    <n v="2663.6999999999971"/>
    <b v="1"/>
    <b v="1"/>
    <s v="Low Value"/>
    <m/>
    <m/>
    <m/>
    <m/>
    <m/>
    <m/>
    <m/>
    <m/>
    <m/>
    <m/>
    <m/>
    <m/>
  </r>
  <r>
    <s v="512-98-1403"/>
    <x v="0"/>
    <s v="Yangon"/>
    <s v="Member"/>
    <s v="Female"/>
    <s v="Electronic accessories"/>
    <n v="26.48"/>
    <n v="3"/>
    <n v="3.972"/>
    <n v="83.412000000000006"/>
    <x v="76"/>
    <d v="1899-12-30T10:40:00"/>
    <s v="Ewallet"/>
    <n v="79.44"/>
    <n v="4.7619047620000003"/>
    <n v="3.972"/>
    <n v="4.7"/>
    <n v="3.9720000000000084"/>
    <n v="297.90000000000066"/>
    <b v="0"/>
    <b v="1"/>
    <s v="Low Value"/>
    <m/>
    <m/>
    <m/>
    <m/>
    <m/>
    <m/>
    <m/>
    <m/>
    <m/>
    <m/>
    <m/>
    <m/>
  </r>
  <r>
    <s v="848-42-2560"/>
    <x v="0"/>
    <s v="Yangon"/>
    <s v="Normal"/>
    <s v="Female"/>
    <s v="Fashion accessories"/>
    <n v="81.91"/>
    <n v="2"/>
    <n v="8.1910000000000007"/>
    <n v="172.011"/>
    <x v="19"/>
    <d v="1899-12-30T17:43:00"/>
    <s v="Cash"/>
    <n v="163.82"/>
    <n v="4.7619047620000003"/>
    <n v="8.1910000000000007"/>
    <n v="7.8"/>
    <n v="8.1910000000000025"/>
    <n v="614.32500000000016"/>
    <b v="0"/>
    <b v="1"/>
    <s v="Low Value"/>
    <m/>
    <m/>
    <m/>
    <m/>
    <m/>
    <m/>
    <m/>
    <m/>
    <m/>
    <m/>
    <m/>
    <m/>
  </r>
  <r>
    <s v="532-59-7201"/>
    <x v="2"/>
    <s v="Mandalay"/>
    <s v="Member"/>
    <s v="Male"/>
    <s v="Sports and travel"/>
    <n v="79.930000000000007"/>
    <n v="6"/>
    <n v="23.978999999999999"/>
    <n v="503.55900000000003"/>
    <x v="82"/>
    <d v="1899-12-30T14:04:00"/>
    <s v="Cash"/>
    <n v="479.58"/>
    <n v="4.7619047620000003"/>
    <n v="23.978999999999999"/>
    <n v="5.5"/>
    <n v="23.979000000000042"/>
    <n v="1798.4250000000031"/>
    <b v="0"/>
    <b v="1"/>
    <s v="Low Value"/>
    <m/>
    <m/>
    <m/>
    <m/>
    <m/>
    <m/>
    <m/>
    <m/>
    <m/>
    <m/>
    <m/>
    <m/>
  </r>
  <r>
    <s v="181-94-6432"/>
    <x v="1"/>
    <s v="Naypyitaw"/>
    <s v="Member"/>
    <s v="Male"/>
    <s v="Fashion accessories"/>
    <n v="69.33"/>
    <n v="2"/>
    <n v="6.9329999999999998"/>
    <n v="145.59299999999999"/>
    <x v="63"/>
    <d v="1899-12-30T19:05:00"/>
    <s v="Ewallet"/>
    <n v="138.66"/>
    <n v="4.7619047620000003"/>
    <n v="6.9329999999999998"/>
    <n v="9.6999999999999993"/>
    <n v="6.9329999999999927"/>
    <n v="519.97499999999945"/>
    <b v="0"/>
    <b v="1"/>
    <s v="High Value"/>
    <m/>
    <m/>
    <m/>
    <m/>
    <m/>
    <m/>
    <m/>
    <m/>
    <m/>
    <m/>
    <m/>
    <m/>
  </r>
  <r>
    <s v="870-76-1733"/>
    <x v="0"/>
    <s v="Yangon"/>
    <s v="Member"/>
    <s v="Female"/>
    <s v="Food and beverages"/>
    <n v="14.23"/>
    <n v="5"/>
    <n v="3.5575000000000001"/>
    <n v="74.707499999999996"/>
    <x v="60"/>
    <d v="1899-12-30T10:08:00"/>
    <s v="Credit card"/>
    <n v="71.150000000000006"/>
    <n v="4.7619047620000003"/>
    <n v="3.5575000000000001"/>
    <n v="4.4000000000000004"/>
    <n v="3.5574999999999903"/>
    <n v="266.81249999999926"/>
    <b v="0"/>
    <b v="1"/>
    <s v="Low Value"/>
    <m/>
    <m/>
    <m/>
    <m/>
    <m/>
    <m/>
    <m/>
    <m/>
    <m/>
    <m/>
    <m/>
    <m/>
  </r>
  <r>
    <s v="423-64-4619"/>
    <x v="0"/>
    <s v="Yangon"/>
    <s v="Member"/>
    <s v="Female"/>
    <s v="Health and beauty"/>
    <n v="15.55"/>
    <n v="9"/>
    <n v="6.9974999999999996"/>
    <n v="146.94749999999999"/>
    <x v="37"/>
    <d v="1899-12-30T13:12:00"/>
    <s v="Cash"/>
    <n v="139.94999999999999"/>
    <n v="4.7619047620000003"/>
    <n v="6.9974999999999996"/>
    <n v="5"/>
    <n v="6.9975000000000023"/>
    <n v="524.81250000000023"/>
    <b v="0"/>
    <b v="1"/>
    <s v="Low Value"/>
    <m/>
    <m/>
    <m/>
    <m/>
    <m/>
    <m/>
    <m/>
    <m/>
    <m/>
    <m/>
    <m/>
    <m/>
  </r>
  <r>
    <s v="227-07-4446"/>
    <x v="1"/>
    <s v="Naypyitaw"/>
    <s v="Member"/>
    <s v="Female"/>
    <s v="Electronic accessories"/>
    <n v="78.13"/>
    <n v="10"/>
    <n v="39.064999999999998"/>
    <n v="820.36500000000001"/>
    <x v="34"/>
    <d v="1899-12-30T20:51:00"/>
    <s v="Cash"/>
    <n v="781.3"/>
    <n v="4.7619047620000003"/>
    <n v="39.064999999999998"/>
    <n v="4.4000000000000004"/>
    <n v="39.065000000000055"/>
    <n v="2929.8750000000041"/>
    <b v="1"/>
    <b v="1"/>
    <s v="Low Value"/>
    <m/>
    <m/>
    <m/>
    <m/>
    <m/>
    <m/>
    <m/>
    <m/>
    <m/>
    <m/>
    <m/>
    <m/>
  </r>
  <r>
    <s v="174-36-3675"/>
    <x v="1"/>
    <s v="Naypyitaw"/>
    <s v="Member"/>
    <s v="Male"/>
    <s v="Food and beverages"/>
    <n v="99.37"/>
    <n v="2"/>
    <n v="9.9369999999999994"/>
    <n v="208.67699999999999"/>
    <x v="44"/>
    <d v="1899-12-30T17:29:00"/>
    <s v="Cash"/>
    <n v="198.74"/>
    <n v="4.7619047620000003"/>
    <n v="9.9369999999999994"/>
    <n v="5.2"/>
    <n v="9.9369999999999834"/>
    <n v="745.27499999999873"/>
    <b v="0"/>
    <b v="1"/>
    <s v="Low Value"/>
    <m/>
    <m/>
    <m/>
    <m/>
    <m/>
    <m/>
    <m/>
    <m/>
    <m/>
    <m/>
    <m/>
    <m/>
  </r>
  <r>
    <s v="428-83-5800"/>
    <x v="1"/>
    <s v="Naypyitaw"/>
    <s v="Member"/>
    <s v="Female"/>
    <s v="Food and beverages"/>
    <n v="21.08"/>
    <n v="3"/>
    <n v="3.1619999999999999"/>
    <n v="66.402000000000001"/>
    <x v="57"/>
    <d v="1899-12-30T10:25:00"/>
    <s v="Cash"/>
    <n v="63.24"/>
    <n v="4.7619047620000003"/>
    <n v="3.1619999999999999"/>
    <n v="7.3"/>
    <n v="3.161999999999999"/>
    <n v="237.14999999999992"/>
    <b v="0"/>
    <b v="1"/>
    <s v="Low Value"/>
    <m/>
    <m/>
    <m/>
    <m/>
    <m/>
    <m/>
    <m/>
    <m/>
    <m/>
    <m/>
    <m/>
    <m/>
  </r>
  <r>
    <s v="603-07-0961"/>
    <x v="1"/>
    <s v="Naypyitaw"/>
    <s v="Member"/>
    <s v="Male"/>
    <s v="Electronic accessories"/>
    <n v="74.790000000000006"/>
    <n v="5"/>
    <n v="18.697500000000002"/>
    <n v="392.64749999999998"/>
    <x v="8"/>
    <d v="1899-12-30T11:34:00"/>
    <s v="Cash"/>
    <n v="373.95"/>
    <n v="4.7619047620000003"/>
    <n v="18.697500000000002"/>
    <n v="4.9000000000000004"/>
    <n v="18.697499999999991"/>
    <n v="1402.3124999999993"/>
    <b v="0"/>
    <b v="1"/>
    <s v="Low Value"/>
    <m/>
    <m/>
    <m/>
    <m/>
    <m/>
    <m/>
    <m/>
    <m/>
    <m/>
    <m/>
    <m/>
    <m/>
  </r>
  <r>
    <s v="704-20-4138"/>
    <x v="1"/>
    <s v="Naypyitaw"/>
    <s v="Member"/>
    <s v="Female"/>
    <s v="Health and beauty"/>
    <n v="29.67"/>
    <n v="7"/>
    <n v="10.384499999999999"/>
    <n v="218.0745"/>
    <x v="16"/>
    <d v="1899-12-30T18:58:00"/>
    <s v="Credit card"/>
    <n v="207.69"/>
    <n v="4.7619047620000003"/>
    <n v="10.384499999999999"/>
    <n v="8.1"/>
    <n v="10.384500000000003"/>
    <n v="778.8375000000002"/>
    <b v="0"/>
    <b v="1"/>
    <s v="Low Value"/>
    <m/>
    <m/>
    <m/>
    <m/>
    <m/>
    <m/>
    <m/>
    <m/>
    <m/>
    <m/>
    <m/>
    <m/>
  </r>
  <r>
    <s v="787-15-1757"/>
    <x v="1"/>
    <s v="Naypyitaw"/>
    <s v="Member"/>
    <s v="Male"/>
    <s v="Health and beauty"/>
    <n v="44.07"/>
    <n v="4"/>
    <n v="8.8140000000000001"/>
    <n v="185.09399999999999"/>
    <x v="67"/>
    <d v="1899-12-30T16:28:00"/>
    <s v="Ewallet"/>
    <n v="176.28"/>
    <n v="4.7619047620000003"/>
    <n v="8.8140000000000001"/>
    <n v="8.4"/>
    <n v="8.813999999999993"/>
    <n v="661.0499999999995"/>
    <b v="0"/>
    <b v="1"/>
    <s v="Low Value"/>
    <m/>
    <m/>
    <m/>
    <m/>
    <m/>
    <m/>
    <m/>
    <m/>
    <m/>
    <m/>
    <m/>
    <m/>
  </r>
  <r>
    <s v="649-11-3678"/>
    <x v="1"/>
    <s v="Naypyitaw"/>
    <s v="Normal"/>
    <s v="Female"/>
    <s v="Food and beverages"/>
    <n v="22.93"/>
    <n v="9"/>
    <n v="10.3185"/>
    <n v="216.6885"/>
    <x v="84"/>
    <d v="1899-12-30T20:26:00"/>
    <s v="Cash"/>
    <n v="206.37"/>
    <n v="4.7619047620000003"/>
    <n v="10.3185"/>
    <n v="5.5"/>
    <n v="10.3185"/>
    <n v="773.88750000000005"/>
    <b v="0"/>
    <b v="1"/>
    <s v="Low Value"/>
    <m/>
    <m/>
    <m/>
    <m/>
    <m/>
    <m/>
    <m/>
    <m/>
    <m/>
    <m/>
    <m/>
    <m/>
  </r>
  <r>
    <s v="622-20-1945"/>
    <x v="1"/>
    <s v="Naypyitaw"/>
    <s v="Normal"/>
    <s v="Female"/>
    <s v="Health and beauty"/>
    <n v="39.42"/>
    <n v="1"/>
    <n v="1.9710000000000001"/>
    <n v="41.390999999999998"/>
    <x v="68"/>
    <d v="1899-12-30T15:08:00"/>
    <s v="Cash"/>
    <n v="39.42"/>
    <n v="4.7619047620000003"/>
    <n v="1.9710000000000001"/>
    <n v="8.4"/>
    <n v="1.9709999999999965"/>
    <n v="147.82499999999973"/>
    <b v="0"/>
    <b v="1"/>
    <s v="Low Value"/>
    <m/>
    <m/>
    <m/>
    <m/>
    <m/>
    <m/>
    <m/>
    <m/>
    <m/>
    <m/>
    <m/>
    <m/>
  </r>
  <r>
    <s v="372-94-8041"/>
    <x v="0"/>
    <s v="Yangon"/>
    <s v="Normal"/>
    <s v="Male"/>
    <s v="Health and beauty"/>
    <n v="15.26"/>
    <n v="6"/>
    <n v="4.5780000000000003"/>
    <n v="96.138000000000005"/>
    <x v="42"/>
    <d v="1899-12-30T18:03:00"/>
    <s v="Ewallet"/>
    <n v="91.56"/>
    <n v="4.7619047620000003"/>
    <n v="4.5780000000000003"/>
    <n v="9.8000000000000007"/>
    <n v="4.578000000000003"/>
    <n v="343.35000000000025"/>
    <b v="0"/>
    <b v="1"/>
    <s v="High Value"/>
    <m/>
    <m/>
    <m/>
    <m/>
    <m/>
    <m/>
    <m/>
    <m/>
    <m/>
    <m/>
    <m/>
    <m/>
  </r>
  <r>
    <s v="563-91-7120"/>
    <x v="0"/>
    <s v="Yangon"/>
    <s v="Normal"/>
    <s v="Female"/>
    <s v="Fashion accessories"/>
    <n v="61.77"/>
    <n v="5"/>
    <n v="15.442500000000001"/>
    <n v="324.29250000000002"/>
    <x v="1"/>
    <d v="1899-12-30T13:21:00"/>
    <s v="Cash"/>
    <n v="308.85000000000002"/>
    <n v="4.7619047620000003"/>
    <n v="15.442500000000001"/>
    <n v="6.7"/>
    <n v="15.442499999999995"/>
    <n v="1158.1874999999995"/>
    <b v="0"/>
    <b v="1"/>
    <s v="Low Value"/>
    <m/>
    <m/>
    <m/>
    <m/>
    <m/>
    <m/>
    <m/>
    <m/>
    <m/>
    <m/>
    <m/>
    <m/>
  </r>
  <r>
    <s v="746-54-5508"/>
    <x v="0"/>
    <s v="Yangon"/>
    <s v="Normal"/>
    <s v="Male"/>
    <s v="Home and lifestyle"/>
    <n v="21.52"/>
    <n v="6"/>
    <n v="6.4560000000000004"/>
    <n v="135.57599999999999"/>
    <x v="29"/>
    <d v="1899-12-30T12:48:00"/>
    <s v="Credit card"/>
    <n v="129.12"/>
    <n v="4.7619047620000003"/>
    <n v="6.4560000000000004"/>
    <n v="9.4"/>
    <n v="6.4559999999999889"/>
    <n v="484.19999999999914"/>
    <b v="0"/>
    <b v="1"/>
    <s v="High Value"/>
    <m/>
    <m/>
    <m/>
    <m/>
    <m/>
    <m/>
    <m/>
    <m/>
    <m/>
    <m/>
    <m/>
    <m/>
  </r>
  <r>
    <s v="276-54-0879"/>
    <x v="2"/>
    <s v="Mandalay"/>
    <s v="Normal"/>
    <s v="Male"/>
    <s v="Sports and travel"/>
    <n v="97.74"/>
    <n v="4"/>
    <n v="19.547999999999998"/>
    <n v="410.50799999999998"/>
    <x v="41"/>
    <d v="1899-12-30T19:53:00"/>
    <s v="Ewallet"/>
    <n v="390.96"/>
    <n v="4.7619047620000003"/>
    <n v="19.547999999999998"/>
    <n v="6.4"/>
    <n v="19.548000000000002"/>
    <n v="1466.1000000000001"/>
    <b v="0"/>
    <b v="1"/>
    <s v="Low Value"/>
    <m/>
    <m/>
    <m/>
    <m/>
    <m/>
    <m/>
    <m/>
    <m/>
    <m/>
    <m/>
    <m/>
    <m/>
  </r>
  <r>
    <s v="815-11-1168"/>
    <x v="0"/>
    <s v="Yangon"/>
    <s v="Member"/>
    <s v="Male"/>
    <s v="Food and beverages"/>
    <n v="99.78"/>
    <n v="5"/>
    <n v="24.945"/>
    <n v="523.84500000000003"/>
    <x v="11"/>
    <d v="1899-12-30T19:09:00"/>
    <s v="Cash"/>
    <n v="498.9"/>
    <n v="4.7619047620000003"/>
    <n v="24.945"/>
    <n v="5.4"/>
    <n v="24.94500000000005"/>
    <n v="1870.8750000000036"/>
    <b v="1"/>
    <b v="1"/>
    <s v="Low Value"/>
    <m/>
    <m/>
    <m/>
    <m/>
    <m/>
    <m/>
    <m/>
    <m/>
    <m/>
    <m/>
    <m/>
    <m/>
  </r>
  <r>
    <s v="719-76-3868"/>
    <x v="1"/>
    <s v="Naypyitaw"/>
    <s v="Member"/>
    <s v="Male"/>
    <s v="Food and beverages"/>
    <n v="94.26"/>
    <n v="4"/>
    <n v="18.852"/>
    <n v="395.892"/>
    <x v="41"/>
    <d v="1899-12-30T16:30:00"/>
    <s v="Cash"/>
    <n v="377.04"/>
    <n v="4.7619047620000003"/>
    <n v="18.852"/>
    <n v="8.6"/>
    <n v="18.851999999999975"/>
    <n v="1413.8999999999983"/>
    <b v="0"/>
    <b v="1"/>
    <s v="Low Value"/>
    <m/>
    <m/>
    <m/>
    <m/>
    <m/>
    <m/>
    <m/>
    <m/>
    <m/>
    <m/>
    <m/>
    <m/>
  </r>
  <r>
    <s v="730-61-8757"/>
    <x v="2"/>
    <s v="Mandalay"/>
    <s v="Member"/>
    <s v="Male"/>
    <s v="Health and beauty"/>
    <n v="51.13"/>
    <n v="4"/>
    <n v="10.226000000000001"/>
    <n v="214.74600000000001"/>
    <x v="25"/>
    <d v="1899-12-30T10:11:00"/>
    <s v="Credit card"/>
    <n v="204.52"/>
    <n v="4.7619047620000003"/>
    <n v="10.226000000000001"/>
    <n v="4"/>
    <n v="10.225999999999999"/>
    <n v="766.94999999999993"/>
    <b v="0"/>
    <b v="1"/>
    <s v="Low Value"/>
    <m/>
    <m/>
    <m/>
    <m/>
    <m/>
    <m/>
    <m/>
    <m/>
    <m/>
    <m/>
    <m/>
    <m/>
  </r>
  <r>
    <s v="340-66-0321"/>
    <x v="0"/>
    <s v="Yangon"/>
    <s v="Member"/>
    <s v="Male"/>
    <s v="Electronic accessories"/>
    <n v="36.36"/>
    <n v="4"/>
    <n v="7.2720000000000002"/>
    <n v="152.71199999999999"/>
    <x v="5"/>
    <d v="1899-12-30T13:07:00"/>
    <s v="Cash"/>
    <n v="145.44"/>
    <n v="4.7619047620000003"/>
    <n v="7.2720000000000002"/>
    <n v="7.6"/>
    <n v="7.2719999999999914"/>
    <n v="545.39999999999941"/>
    <b v="0"/>
    <b v="1"/>
    <s v="Low Value"/>
    <m/>
    <m/>
    <m/>
    <m/>
    <m/>
    <m/>
    <m/>
    <m/>
    <m/>
    <m/>
    <m/>
    <m/>
  </r>
  <r>
    <s v="868-81-1752"/>
    <x v="2"/>
    <s v="Mandalay"/>
    <s v="Normal"/>
    <s v="Male"/>
    <s v="Home and lifestyle"/>
    <n v="22.02"/>
    <n v="9"/>
    <n v="9.9090000000000007"/>
    <n v="208.089"/>
    <x v="13"/>
    <d v="1899-12-30T18:48:00"/>
    <s v="Cash"/>
    <n v="198.18"/>
    <n v="4.7619047620000003"/>
    <n v="9.9090000000000007"/>
    <n v="6.8"/>
    <n v="9.9089999999999918"/>
    <n v="743.17499999999939"/>
    <b v="0"/>
    <b v="1"/>
    <s v="Low Value"/>
    <m/>
    <m/>
    <m/>
    <m/>
    <m/>
    <m/>
    <m/>
    <m/>
    <m/>
    <m/>
    <m/>
    <m/>
  </r>
  <r>
    <s v="634-97-8956"/>
    <x v="0"/>
    <s v="Yangon"/>
    <s v="Normal"/>
    <s v="Male"/>
    <s v="Food and beverages"/>
    <n v="32.9"/>
    <n v="3"/>
    <n v="4.9349999999999996"/>
    <n v="103.63500000000001"/>
    <x v="21"/>
    <d v="1899-12-30T17:27:00"/>
    <s v="Credit card"/>
    <n v="98.7"/>
    <n v="4.7619047620000003"/>
    <n v="4.9349999999999996"/>
    <n v="9.1"/>
    <n v="4.9350000000000023"/>
    <n v="370.12500000000017"/>
    <b v="0"/>
    <b v="1"/>
    <s v="High Value"/>
    <m/>
    <m/>
    <m/>
    <m/>
    <m/>
    <m/>
    <m/>
    <m/>
    <m/>
    <m/>
    <m/>
    <m/>
  </r>
  <r>
    <s v="566-71-1091"/>
    <x v="0"/>
    <s v="Yangon"/>
    <s v="Normal"/>
    <s v="Male"/>
    <s v="Fashion accessories"/>
    <n v="77.02"/>
    <n v="5"/>
    <n v="19.254999999999999"/>
    <n v="404.35500000000002"/>
    <x v="36"/>
    <d v="1899-12-30T15:59:00"/>
    <s v="Cash"/>
    <n v="385.1"/>
    <n v="4.7619047620000003"/>
    <n v="19.254999999999999"/>
    <n v="5.5"/>
    <n v="19.254999999999995"/>
    <n v="1444.1249999999995"/>
    <b v="0"/>
    <b v="1"/>
    <s v="Low Value"/>
    <m/>
    <m/>
    <m/>
    <m/>
    <m/>
    <m/>
    <m/>
    <m/>
    <m/>
    <m/>
    <m/>
    <m/>
  </r>
  <r>
    <s v="442-48-3607"/>
    <x v="0"/>
    <s v="Yangon"/>
    <s v="Member"/>
    <s v="Male"/>
    <s v="Food and beverages"/>
    <n v="23.48"/>
    <n v="2"/>
    <n v="2.3479999999999999"/>
    <n v="49.308"/>
    <x v="86"/>
    <d v="1899-12-30T11:21:00"/>
    <s v="Credit card"/>
    <n v="46.96"/>
    <n v="4.7619047620000003"/>
    <n v="2.3479999999999999"/>
    <n v="7.9"/>
    <n v="2.347999999999999"/>
    <n v="176.09999999999991"/>
    <b v="0"/>
    <b v="1"/>
    <s v="Low Value"/>
    <m/>
    <m/>
    <m/>
    <m/>
    <m/>
    <m/>
    <m/>
    <m/>
    <m/>
    <m/>
    <m/>
    <m/>
  </r>
  <r>
    <s v="835-16-0096"/>
    <x v="1"/>
    <s v="Naypyitaw"/>
    <s v="Member"/>
    <s v="Male"/>
    <s v="Sports and travel"/>
    <n v="14.7"/>
    <n v="5"/>
    <n v="3.6749999999999998"/>
    <n v="77.174999999999997"/>
    <x v="62"/>
    <d v="1899-12-30T13:48:00"/>
    <s v="Ewallet"/>
    <n v="73.5"/>
    <n v="4.7619047620000003"/>
    <n v="3.6749999999999998"/>
    <n v="8.5"/>
    <n v="3.6749999999999972"/>
    <n v="275.62499999999977"/>
    <b v="0"/>
    <b v="1"/>
    <s v="Low Value"/>
    <m/>
    <m/>
    <m/>
    <m/>
    <m/>
    <m/>
    <m/>
    <m/>
    <m/>
    <m/>
    <m/>
    <m/>
  </r>
  <r>
    <s v="527-09-6272"/>
    <x v="0"/>
    <s v="Yangon"/>
    <s v="Member"/>
    <s v="Female"/>
    <s v="Electronic accessories"/>
    <n v="28.45"/>
    <n v="5"/>
    <n v="7.1124999999999998"/>
    <n v="149.36250000000001"/>
    <x v="76"/>
    <d v="1899-12-30T10:17:00"/>
    <s v="Credit card"/>
    <n v="142.25"/>
    <n v="4.7619047620000003"/>
    <n v="7.1124999999999998"/>
    <n v="9.1"/>
    <n v="7.1125000000000114"/>
    <n v="533.43750000000091"/>
    <b v="0"/>
    <b v="1"/>
    <s v="High Value"/>
    <m/>
    <m/>
    <m/>
    <m/>
    <m/>
    <m/>
    <m/>
    <m/>
    <m/>
    <m/>
    <m/>
    <m/>
  </r>
  <r>
    <s v="898-04-2717"/>
    <x v="0"/>
    <s v="Yangon"/>
    <s v="Normal"/>
    <s v="Male"/>
    <s v="Fashion accessories"/>
    <n v="76.400000000000006"/>
    <n v="9"/>
    <n v="34.380000000000003"/>
    <n v="721.98"/>
    <x v="35"/>
    <d v="1899-12-30T15:49:00"/>
    <s v="Ewallet"/>
    <n v="687.6"/>
    <n v="4.7619047620000003"/>
    <n v="34.380000000000003"/>
    <n v="7.5"/>
    <n v="34.379999999999995"/>
    <n v="2578.4999999999995"/>
    <b v="1"/>
    <b v="1"/>
    <s v="Low Value"/>
    <m/>
    <m/>
    <m/>
    <m/>
    <m/>
    <m/>
    <m/>
    <m/>
    <m/>
    <m/>
    <m/>
    <m/>
  </r>
  <r>
    <s v="692-27-8933"/>
    <x v="2"/>
    <s v="Mandalay"/>
    <s v="Normal"/>
    <s v="Female"/>
    <s v="Sports and travel"/>
    <n v="57.95"/>
    <n v="6"/>
    <n v="17.385000000000002"/>
    <n v="365.08499999999998"/>
    <x v="7"/>
    <d v="1899-12-30T13:02:00"/>
    <s v="Cash"/>
    <n v="347.7"/>
    <n v="4.7619047620000003"/>
    <n v="17.385000000000002"/>
    <n v="5.2"/>
    <n v="17.384999999999991"/>
    <n v="1303.8749999999993"/>
    <b v="0"/>
    <b v="1"/>
    <s v="Low Value"/>
    <m/>
    <m/>
    <m/>
    <m/>
    <m/>
    <m/>
    <m/>
    <m/>
    <m/>
    <m/>
    <m/>
    <m/>
  </r>
  <r>
    <s v="633-09-3463"/>
    <x v="1"/>
    <s v="Naypyitaw"/>
    <s v="Normal"/>
    <s v="Female"/>
    <s v="Electronic accessories"/>
    <n v="47.65"/>
    <n v="3"/>
    <n v="7.1475"/>
    <n v="150.0975"/>
    <x v="61"/>
    <d v="1899-12-30T12:58:00"/>
    <s v="Credit card"/>
    <n v="142.94999999999999"/>
    <n v="4.7619047620000003"/>
    <n v="7.1475"/>
    <n v="9.5"/>
    <n v="7.147500000000008"/>
    <n v="536.06250000000057"/>
    <b v="0"/>
    <b v="1"/>
    <s v="High Value"/>
    <m/>
    <m/>
    <m/>
    <m/>
    <m/>
    <m/>
    <m/>
    <m/>
    <m/>
    <m/>
    <m/>
    <m/>
  </r>
  <r>
    <s v="374-17-3652"/>
    <x v="2"/>
    <s v="Mandalay"/>
    <s v="Member"/>
    <s v="Female"/>
    <s v="Food and beverages"/>
    <n v="42.82"/>
    <n v="9"/>
    <n v="19.268999999999998"/>
    <n v="404.649"/>
    <x v="63"/>
    <d v="1899-12-30T15:26:00"/>
    <s v="Credit card"/>
    <n v="385.38"/>
    <n v="4.7619047620000003"/>
    <n v="19.268999999999998"/>
    <n v="8.9"/>
    <n v="19.269000000000005"/>
    <n v="1445.1750000000004"/>
    <b v="0"/>
    <b v="1"/>
    <s v="High Value"/>
    <m/>
    <m/>
    <m/>
    <m/>
    <m/>
    <m/>
    <m/>
    <m/>
    <m/>
    <m/>
    <m/>
    <m/>
  </r>
  <r>
    <s v="378-07-7001"/>
    <x v="2"/>
    <s v="Mandalay"/>
    <s v="Member"/>
    <s v="Male"/>
    <s v="Electronic accessories"/>
    <n v="48.09"/>
    <n v="3"/>
    <n v="7.2134999999999998"/>
    <n v="151.48349999999999"/>
    <x v="34"/>
    <d v="1899-12-30T18:23:00"/>
    <s v="Credit card"/>
    <n v="144.27000000000001"/>
    <n v="4.7619047620000003"/>
    <n v="7.2134999999999998"/>
    <n v="7.8"/>
    <n v="7.213499999999982"/>
    <n v="541.01249999999868"/>
    <b v="0"/>
    <b v="1"/>
    <s v="Low Value"/>
    <m/>
    <m/>
    <m/>
    <m/>
    <m/>
    <m/>
    <m/>
    <m/>
    <m/>
    <m/>
    <m/>
    <m/>
  </r>
  <r>
    <s v="433-75-6987"/>
    <x v="2"/>
    <s v="Mandalay"/>
    <s v="Member"/>
    <s v="Female"/>
    <s v="Health and beauty"/>
    <n v="55.97"/>
    <n v="7"/>
    <n v="19.589500000000001"/>
    <n v="411.37950000000001"/>
    <x v="19"/>
    <d v="1899-12-30T19:06:00"/>
    <s v="Ewallet"/>
    <n v="391.79"/>
    <n v="4.7619047620000003"/>
    <n v="19.589500000000001"/>
    <n v="8.9"/>
    <n v="19.589499999999987"/>
    <n v="1469.212499999999"/>
    <b v="0"/>
    <b v="1"/>
    <s v="High Value"/>
    <m/>
    <m/>
    <m/>
    <m/>
    <m/>
    <m/>
    <m/>
    <m/>
    <m/>
    <m/>
    <m/>
    <m/>
  </r>
  <r>
    <s v="873-95-4984"/>
    <x v="2"/>
    <s v="Mandalay"/>
    <s v="Member"/>
    <s v="Female"/>
    <s v="Health and beauty"/>
    <n v="76.900000000000006"/>
    <n v="7"/>
    <n v="26.914999999999999"/>
    <n v="565.21500000000003"/>
    <x v="42"/>
    <d v="1899-12-30T20:21:00"/>
    <s v="Cash"/>
    <n v="538.29999999999995"/>
    <n v="4.7619047620000003"/>
    <n v="26.914999999999999"/>
    <n v="7.7"/>
    <n v="26.915000000000077"/>
    <n v="2018.6250000000059"/>
    <b v="1"/>
    <b v="1"/>
    <s v="Low Value"/>
    <m/>
    <m/>
    <m/>
    <m/>
    <m/>
    <m/>
    <m/>
    <m/>
    <m/>
    <m/>
    <m/>
    <m/>
  </r>
  <r>
    <s v="416-13-5917"/>
    <x v="1"/>
    <s v="Naypyitaw"/>
    <s v="Normal"/>
    <s v="Female"/>
    <s v="Food and beverages"/>
    <n v="97.03"/>
    <n v="5"/>
    <n v="24.2575"/>
    <n v="509.40750000000003"/>
    <x v="74"/>
    <d v="1899-12-30T16:24:00"/>
    <s v="Ewallet"/>
    <n v="485.15"/>
    <n v="4.7619047620000003"/>
    <n v="24.2575"/>
    <n v="9.3000000000000007"/>
    <n v="24.25750000000005"/>
    <n v="1819.3125000000036"/>
    <b v="1"/>
    <b v="1"/>
    <s v="High Value"/>
    <m/>
    <m/>
    <m/>
    <m/>
    <m/>
    <m/>
    <m/>
    <m/>
    <m/>
    <m/>
    <m/>
    <m/>
  </r>
  <r>
    <s v="150-89-8043"/>
    <x v="0"/>
    <s v="Yangon"/>
    <s v="Normal"/>
    <s v="Male"/>
    <s v="Sports and travel"/>
    <n v="44.65"/>
    <n v="3"/>
    <n v="6.6974999999999998"/>
    <n v="140.64750000000001"/>
    <x v="44"/>
    <d v="1899-12-30T15:04:00"/>
    <s v="Cash"/>
    <n v="133.94999999999999"/>
    <n v="4.7619047620000003"/>
    <n v="6.6974999999999998"/>
    <n v="6.2"/>
    <n v="6.6975000000000193"/>
    <n v="502.31250000000148"/>
    <b v="0"/>
    <b v="1"/>
    <s v="Low Value"/>
    <m/>
    <m/>
    <m/>
    <m/>
    <m/>
    <m/>
    <m/>
    <m/>
    <m/>
    <m/>
    <m/>
    <m/>
  </r>
  <r>
    <s v="135-84-8019"/>
    <x v="0"/>
    <s v="Yangon"/>
    <s v="Normal"/>
    <s v="Female"/>
    <s v="Fashion accessories"/>
    <n v="77.930000000000007"/>
    <n v="9"/>
    <n v="35.0685"/>
    <n v="736.43849999999998"/>
    <x v="33"/>
    <d v="1899-12-30T16:10:00"/>
    <s v="Ewallet"/>
    <n v="701.37"/>
    <n v="4.7619047620000003"/>
    <n v="35.0685"/>
    <n v="7.6"/>
    <n v="35.068499999999972"/>
    <n v="2630.137499999998"/>
    <b v="1"/>
    <b v="1"/>
    <s v="Low Value"/>
    <m/>
    <m/>
    <m/>
    <m/>
    <m/>
    <m/>
    <m/>
    <m/>
    <m/>
    <m/>
    <m/>
    <m/>
  </r>
  <r>
    <s v="441-94-7118"/>
    <x v="0"/>
    <s v="Yangon"/>
    <s v="Member"/>
    <s v="Male"/>
    <s v="Electronic accessories"/>
    <n v="71.95"/>
    <n v="1"/>
    <n v="3.5975000000000001"/>
    <n v="75.547499999999999"/>
    <x v="87"/>
    <d v="1899-12-30T12:14:00"/>
    <s v="Cash"/>
    <n v="71.95"/>
    <n v="4.7619047620000003"/>
    <n v="3.5975000000000001"/>
    <n v="7.3"/>
    <n v="3.5974999999999966"/>
    <n v="269.81249999999977"/>
    <b v="0"/>
    <b v="1"/>
    <s v="Low Value"/>
    <m/>
    <m/>
    <m/>
    <m/>
    <m/>
    <m/>
    <m/>
    <m/>
    <m/>
    <m/>
    <m/>
    <m/>
  </r>
  <r>
    <s v="725-96-3778"/>
    <x v="1"/>
    <s v="Naypyitaw"/>
    <s v="Member"/>
    <s v="Female"/>
    <s v="Home and lifestyle"/>
    <n v="89.25"/>
    <n v="8"/>
    <n v="35.700000000000003"/>
    <n v="749.7"/>
    <x v="40"/>
    <d v="1899-12-30T10:13:00"/>
    <s v="Cash"/>
    <n v="714"/>
    <n v="4.7619047620000003"/>
    <n v="35.700000000000003"/>
    <n v="4.7"/>
    <n v="35.700000000000045"/>
    <n v="2677.5000000000036"/>
    <b v="1"/>
    <b v="1"/>
    <s v="Low Value"/>
    <m/>
    <m/>
    <m/>
    <m/>
    <m/>
    <m/>
    <m/>
    <m/>
    <m/>
    <m/>
    <m/>
    <m/>
  </r>
  <r>
    <s v="531-80-1784"/>
    <x v="0"/>
    <s v="Yangon"/>
    <s v="Normal"/>
    <s v="Male"/>
    <s v="Electronic accessories"/>
    <n v="26.02"/>
    <n v="7"/>
    <n v="9.1069999999999993"/>
    <n v="191.24700000000001"/>
    <x v="61"/>
    <d v="1899-12-30T17:38:00"/>
    <s v="Cash"/>
    <n v="182.14"/>
    <n v="4.7619047620000003"/>
    <n v="9.1069999999999993"/>
    <n v="5.0999999999999996"/>
    <n v="9.1070000000000277"/>
    <n v="683.02500000000214"/>
    <b v="0"/>
    <b v="1"/>
    <s v="Low Value"/>
    <m/>
    <m/>
    <m/>
    <m/>
    <m/>
    <m/>
    <m/>
    <m/>
    <m/>
    <m/>
    <m/>
    <m/>
  </r>
  <r>
    <s v="400-45-1220"/>
    <x v="2"/>
    <s v="Mandalay"/>
    <s v="Normal"/>
    <s v="Female"/>
    <s v="Health and beauty"/>
    <n v="13.5"/>
    <n v="10"/>
    <n v="6.75"/>
    <n v="141.75"/>
    <x v="33"/>
    <d v="1899-12-30T11:06:00"/>
    <s v="Credit card"/>
    <n v="135"/>
    <n v="4.7619047620000003"/>
    <n v="6.75"/>
    <n v="4.8"/>
    <n v="6.75"/>
    <n v="506.25"/>
    <b v="0"/>
    <b v="1"/>
    <s v="Low Value"/>
    <m/>
    <m/>
    <m/>
    <m/>
    <m/>
    <m/>
    <m/>
    <m/>
    <m/>
    <m/>
    <m/>
    <m/>
  </r>
  <r>
    <s v="860-79-0874"/>
    <x v="1"/>
    <s v="Naypyitaw"/>
    <s v="Member"/>
    <s v="Female"/>
    <s v="Fashion accessories"/>
    <n v="99.3"/>
    <n v="10"/>
    <n v="49.65"/>
    <n v="1042.6500000000001"/>
    <x v="42"/>
    <d v="1899-12-30T14:53:00"/>
    <s v="Credit card"/>
    <n v="993"/>
    <n v="4.7619047620000003"/>
    <n v="49.65"/>
    <n v="6.6"/>
    <n v="49.650000000000091"/>
    <n v="3723.7500000000068"/>
    <b v="1"/>
    <b v="1"/>
    <s v="Low Value"/>
    <m/>
    <m/>
    <m/>
    <m/>
    <m/>
    <m/>
    <m/>
    <m/>
    <m/>
    <m/>
    <m/>
    <m/>
  </r>
  <r>
    <s v="834-61-8124"/>
    <x v="0"/>
    <s v="Yangon"/>
    <s v="Normal"/>
    <s v="Male"/>
    <s v="Electronic accessories"/>
    <n v="51.69"/>
    <n v="7"/>
    <n v="18.0915"/>
    <n v="379.92149999999998"/>
    <x v="53"/>
    <d v="1899-12-30T18:22:00"/>
    <s v="Cash"/>
    <n v="361.83"/>
    <n v="4.7619047620000003"/>
    <n v="18.0915"/>
    <n v="5.5"/>
    <n v="18.091499999999996"/>
    <n v="1356.8624999999997"/>
    <b v="0"/>
    <b v="1"/>
    <s v="Low Value"/>
    <m/>
    <m/>
    <m/>
    <m/>
    <m/>
    <m/>
    <m/>
    <m/>
    <m/>
    <m/>
    <m/>
    <m/>
  </r>
  <r>
    <s v="115-99-4379"/>
    <x v="2"/>
    <s v="Mandalay"/>
    <s v="Member"/>
    <s v="Female"/>
    <s v="Fashion accessories"/>
    <n v="54.73"/>
    <n v="7"/>
    <n v="19.1555"/>
    <n v="402.26549999999997"/>
    <x v="86"/>
    <d v="1899-12-30T19:02:00"/>
    <s v="Credit card"/>
    <n v="383.11"/>
    <n v="4.7619047620000003"/>
    <n v="19.1555"/>
    <n v="8.5"/>
    <n v="19.155499999999961"/>
    <n v="1436.6624999999972"/>
    <b v="0"/>
    <b v="1"/>
    <s v="Low Value"/>
    <m/>
    <m/>
    <m/>
    <m/>
    <m/>
    <m/>
    <m/>
    <m/>
    <m/>
    <m/>
    <m/>
    <m/>
  </r>
  <r>
    <s v="565-67-6697"/>
    <x v="2"/>
    <s v="Mandalay"/>
    <s v="Member"/>
    <s v="Male"/>
    <s v="Home and lifestyle"/>
    <n v="27"/>
    <n v="9"/>
    <n v="12.15"/>
    <n v="255.15"/>
    <x v="22"/>
    <d v="1899-12-30T14:16:00"/>
    <s v="Cash"/>
    <n v="243"/>
    <n v="4.7619047620000003"/>
    <n v="12.15"/>
    <n v="4.8"/>
    <n v="12.150000000000006"/>
    <n v="911.25000000000045"/>
    <b v="0"/>
    <b v="1"/>
    <s v="Low Value"/>
    <m/>
    <m/>
    <m/>
    <m/>
    <m/>
    <m/>
    <m/>
    <m/>
    <m/>
    <m/>
    <m/>
    <m/>
  </r>
  <r>
    <s v="320-49-6392"/>
    <x v="1"/>
    <s v="Naypyitaw"/>
    <s v="Normal"/>
    <s v="Female"/>
    <s v="Electronic accessories"/>
    <n v="30.24"/>
    <n v="1"/>
    <n v="1.512"/>
    <n v="31.751999999999999"/>
    <x v="31"/>
    <d v="1899-12-30T15:44:00"/>
    <s v="Cash"/>
    <n v="30.24"/>
    <n v="4.7619047620000003"/>
    <n v="1.512"/>
    <n v="8.4"/>
    <n v="1.5120000000000005"/>
    <n v="113.40000000000003"/>
    <b v="0"/>
    <b v="1"/>
    <s v="Low Value"/>
    <m/>
    <m/>
    <m/>
    <m/>
    <m/>
    <m/>
    <m/>
    <m/>
    <m/>
    <m/>
    <m/>
    <m/>
  </r>
  <r>
    <s v="889-04-9723"/>
    <x v="2"/>
    <s v="Mandalay"/>
    <s v="Member"/>
    <s v="Female"/>
    <s v="Food and beverages"/>
    <n v="89.14"/>
    <n v="4"/>
    <n v="17.827999999999999"/>
    <n v="374.38799999999998"/>
    <x v="27"/>
    <d v="1899-12-30T12:20:00"/>
    <s v="Credit card"/>
    <n v="356.56"/>
    <n v="4.7619047620000003"/>
    <n v="17.827999999999999"/>
    <n v="7.8"/>
    <n v="17.827999999999975"/>
    <n v="1337.0999999999981"/>
    <b v="0"/>
    <b v="1"/>
    <s v="Low Value"/>
    <m/>
    <m/>
    <m/>
    <m/>
    <m/>
    <m/>
    <m/>
    <m/>
    <m/>
    <m/>
    <m/>
    <m/>
  </r>
  <r>
    <s v="632-90-0281"/>
    <x v="1"/>
    <s v="Naypyitaw"/>
    <s v="Normal"/>
    <s v="Female"/>
    <s v="Fashion accessories"/>
    <n v="37.549999999999997"/>
    <n v="10"/>
    <n v="18.774999999999999"/>
    <n v="394.27499999999998"/>
    <x v="1"/>
    <d v="1899-12-30T20:01:00"/>
    <s v="Credit card"/>
    <n v="375.5"/>
    <n v="4.7619047620000003"/>
    <n v="18.774999999999999"/>
    <n v="9.3000000000000007"/>
    <n v="18.774999999999977"/>
    <n v="1408.1249999999982"/>
    <b v="0"/>
    <b v="1"/>
    <s v="High Value"/>
    <m/>
    <m/>
    <m/>
    <m/>
    <m/>
    <m/>
    <m/>
    <m/>
    <m/>
    <m/>
    <m/>
    <m/>
  </r>
  <r>
    <s v="554-42-2417"/>
    <x v="1"/>
    <s v="Naypyitaw"/>
    <s v="Normal"/>
    <s v="Female"/>
    <s v="Sports and travel"/>
    <n v="95.44"/>
    <n v="10"/>
    <n v="47.72"/>
    <n v="1002.12"/>
    <x v="51"/>
    <d v="1899-12-30T13:45:00"/>
    <s v="Cash"/>
    <n v="954.4"/>
    <n v="4.7619047620000003"/>
    <n v="47.72"/>
    <n v="5.2"/>
    <n v="47.720000000000027"/>
    <n v="3579.0000000000018"/>
    <b v="1"/>
    <b v="1"/>
    <s v="Low Value"/>
    <m/>
    <m/>
    <m/>
    <m/>
    <m/>
    <m/>
    <m/>
    <m/>
    <m/>
    <m/>
    <m/>
    <m/>
  </r>
  <r>
    <s v="453-63-6187"/>
    <x v="2"/>
    <s v="Mandalay"/>
    <s v="Normal"/>
    <s v="Male"/>
    <s v="Electronic accessories"/>
    <n v="27.5"/>
    <n v="3"/>
    <n v="4.125"/>
    <n v="86.625"/>
    <x v="59"/>
    <d v="1899-12-30T15:40:00"/>
    <s v="Ewallet"/>
    <n v="82.5"/>
    <n v="4.7619047620000003"/>
    <n v="4.125"/>
    <n v="6.5"/>
    <n v="4.125"/>
    <n v="309.375"/>
    <b v="0"/>
    <b v="1"/>
    <s v="Low Value"/>
    <m/>
    <m/>
    <m/>
    <m/>
    <m/>
    <m/>
    <m/>
    <m/>
    <m/>
    <m/>
    <m/>
    <m/>
  </r>
  <r>
    <s v="578-80-7669"/>
    <x v="2"/>
    <s v="Mandalay"/>
    <s v="Normal"/>
    <s v="Male"/>
    <s v="Sports and travel"/>
    <n v="74.97"/>
    <n v="1"/>
    <n v="3.7484999999999999"/>
    <n v="78.718500000000006"/>
    <x v="32"/>
    <d v="1899-12-30T16:58:00"/>
    <s v="Cash"/>
    <n v="74.97"/>
    <n v="4.7619047620000003"/>
    <n v="3.7484999999999999"/>
    <n v="5.6"/>
    <n v="3.748500000000007"/>
    <n v="281.1375000000005"/>
    <b v="0"/>
    <b v="1"/>
    <s v="Low Value"/>
    <m/>
    <m/>
    <m/>
    <m/>
    <m/>
    <m/>
    <m/>
    <m/>
    <m/>
    <m/>
    <m/>
    <m/>
  </r>
  <r>
    <s v="612-36-5536"/>
    <x v="0"/>
    <s v="Yangon"/>
    <s v="Member"/>
    <s v="Male"/>
    <s v="Food and beverages"/>
    <n v="80.959999999999994"/>
    <n v="8"/>
    <n v="32.384"/>
    <n v="680.06399999999996"/>
    <x v="21"/>
    <d v="1899-12-30T11:12:00"/>
    <s v="Credit card"/>
    <n v="647.67999999999995"/>
    <n v="4.7619047620000003"/>
    <n v="32.384"/>
    <n v="7.4"/>
    <n v="32.384000000000015"/>
    <n v="2428.8000000000011"/>
    <b v="1"/>
    <b v="1"/>
    <s v="Low Value"/>
    <m/>
    <m/>
    <m/>
    <m/>
    <m/>
    <m/>
    <m/>
    <m/>
    <m/>
    <m/>
    <m/>
    <m/>
  </r>
  <r>
    <s v="605-72-4132"/>
    <x v="1"/>
    <s v="Naypyitaw"/>
    <s v="Normal"/>
    <s v="Female"/>
    <s v="Food and beverages"/>
    <n v="94.47"/>
    <n v="8"/>
    <n v="37.787999999999997"/>
    <n v="793.548"/>
    <x v="33"/>
    <d v="1899-12-30T15:12:00"/>
    <s v="Cash"/>
    <n v="755.76"/>
    <n v="4.7619047620000003"/>
    <n v="37.787999999999997"/>
    <n v="9.1"/>
    <n v="37.788000000000011"/>
    <n v="2834.1000000000008"/>
    <b v="1"/>
    <b v="1"/>
    <s v="High Value"/>
    <m/>
    <m/>
    <m/>
    <m/>
    <m/>
    <m/>
    <m/>
    <m/>
    <m/>
    <m/>
    <m/>
    <m/>
  </r>
  <r>
    <s v="471-41-2823"/>
    <x v="1"/>
    <s v="Naypyitaw"/>
    <s v="Normal"/>
    <s v="Male"/>
    <s v="Food and beverages"/>
    <n v="99.79"/>
    <n v="2"/>
    <n v="9.9789999999999992"/>
    <n v="209.559"/>
    <x v="37"/>
    <d v="1899-12-30T20:37:00"/>
    <s v="Ewallet"/>
    <n v="199.58"/>
    <n v="4.7619047620000003"/>
    <n v="9.9789999999999992"/>
    <n v="8"/>
    <n v="9.978999999999985"/>
    <n v="748.42499999999882"/>
    <b v="0"/>
    <b v="1"/>
    <s v="Low Value"/>
    <m/>
    <m/>
    <m/>
    <m/>
    <m/>
    <m/>
    <m/>
    <m/>
    <m/>
    <m/>
    <m/>
    <m/>
  </r>
  <r>
    <s v="462-67-9126"/>
    <x v="0"/>
    <s v="Yangon"/>
    <s v="Normal"/>
    <s v="Male"/>
    <s v="Home and lifestyle"/>
    <n v="73.22"/>
    <n v="6"/>
    <n v="21.966000000000001"/>
    <n v="461.286"/>
    <x v="18"/>
    <d v="1899-12-30T17:44:00"/>
    <s v="Cash"/>
    <n v="439.32"/>
    <n v="4.7619047620000003"/>
    <n v="21.966000000000001"/>
    <n v="7.2"/>
    <n v="21.966000000000008"/>
    <n v="1647.4500000000007"/>
    <b v="0"/>
    <b v="1"/>
    <s v="Low Value"/>
    <m/>
    <m/>
    <m/>
    <m/>
    <m/>
    <m/>
    <m/>
    <m/>
    <m/>
    <m/>
    <m/>
    <m/>
  </r>
  <r>
    <s v="272-27-9238"/>
    <x v="1"/>
    <s v="Naypyitaw"/>
    <s v="Normal"/>
    <s v="Female"/>
    <s v="Food and beverages"/>
    <n v="41.24"/>
    <n v="4"/>
    <n v="8.2479999999999993"/>
    <n v="173.208"/>
    <x v="88"/>
    <d v="1899-12-30T16:23:00"/>
    <s v="Cash"/>
    <n v="164.96"/>
    <n v="4.7619047620000003"/>
    <n v="8.2479999999999993"/>
    <n v="7.1"/>
    <n v="8.2479999999999905"/>
    <n v="618.59999999999923"/>
    <b v="0"/>
    <b v="1"/>
    <s v="Low Value"/>
    <m/>
    <m/>
    <m/>
    <m/>
    <m/>
    <m/>
    <m/>
    <m/>
    <m/>
    <m/>
    <m/>
    <m/>
  </r>
  <r>
    <s v="834-25-9262"/>
    <x v="1"/>
    <s v="Naypyitaw"/>
    <s v="Normal"/>
    <s v="Female"/>
    <s v="Fashion accessories"/>
    <n v="81.680000000000007"/>
    <n v="4"/>
    <n v="16.335999999999999"/>
    <n v="343.05599999999998"/>
    <x v="47"/>
    <d v="1899-12-30T12:12:00"/>
    <s v="Cash"/>
    <n v="326.72000000000003"/>
    <n v="4.7619047620000003"/>
    <n v="16.335999999999999"/>
    <n v="9.1"/>
    <n v="16.335999999999956"/>
    <n v="1225.1999999999966"/>
    <b v="0"/>
    <b v="1"/>
    <s v="High Value"/>
    <m/>
    <m/>
    <m/>
    <m/>
    <m/>
    <m/>
    <m/>
    <m/>
    <m/>
    <m/>
    <m/>
    <m/>
  </r>
  <r>
    <s v="122-61-9553"/>
    <x v="1"/>
    <s v="Naypyitaw"/>
    <s v="Normal"/>
    <s v="Female"/>
    <s v="Electronic accessories"/>
    <n v="51.32"/>
    <n v="9"/>
    <n v="23.094000000000001"/>
    <n v="484.97399999999999"/>
    <x v="86"/>
    <d v="1899-12-30T19:33:00"/>
    <s v="Cash"/>
    <n v="461.88"/>
    <n v="4.7619047620000003"/>
    <n v="23.094000000000001"/>
    <n v="5.6"/>
    <n v="23.093999999999994"/>
    <n v="1732.0499999999995"/>
    <b v="0"/>
    <b v="1"/>
    <s v="Low Value"/>
    <m/>
    <m/>
    <m/>
    <m/>
    <m/>
    <m/>
    <m/>
    <m/>
    <m/>
    <m/>
    <m/>
    <m/>
  </r>
  <r>
    <s v="468-88-0009"/>
    <x v="0"/>
    <s v="Yangon"/>
    <s v="Member"/>
    <s v="Male"/>
    <s v="Home and lifestyle"/>
    <n v="65.94"/>
    <n v="4"/>
    <n v="13.188000000000001"/>
    <n v="276.94799999999998"/>
    <x v="62"/>
    <d v="1899-12-30T10:29:00"/>
    <s v="Cash"/>
    <n v="263.76"/>
    <n v="4.7619047620000003"/>
    <n v="13.188000000000001"/>
    <n v="6"/>
    <n v="13.187999999999988"/>
    <n v="989.09999999999911"/>
    <b v="0"/>
    <b v="1"/>
    <s v="Low Value"/>
    <m/>
    <m/>
    <m/>
    <m/>
    <m/>
    <m/>
    <m/>
    <m/>
    <m/>
    <m/>
    <m/>
    <m/>
  </r>
  <r>
    <s v="613-59-9758"/>
    <x v="1"/>
    <s v="Naypyitaw"/>
    <s v="Normal"/>
    <s v="Female"/>
    <s v="Sports and travel"/>
    <n v="14.36"/>
    <n v="10"/>
    <n v="7.18"/>
    <n v="150.78"/>
    <x v="3"/>
    <d v="1899-12-30T14:28:00"/>
    <s v="Cash"/>
    <n v="143.6"/>
    <n v="4.7619047620000003"/>
    <n v="7.18"/>
    <n v="5.4"/>
    <n v="7.1800000000000068"/>
    <n v="538.50000000000045"/>
    <b v="0"/>
    <b v="1"/>
    <s v="Low Value"/>
    <m/>
    <m/>
    <m/>
    <m/>
    <m/>
    <m/>
    <m/>
    <m/>
    <m/>
    <m/>
    <m/>
    <m/>
  </r>
  <r>
    <s v="254-31-0042"/>
    <x v="0"/>
    <s v="Yangon"/>
    <s v="Member"/>
    <s v="Male"/>
    <s v="Electronic accessories"/>
    <n v="21.5"/>
    <n v="9"/>
    <n v="9.6750000000000007"/>
    <n v="203.17500000000001"/>
    <x v="43"/>
    <d v="1899-12-30T12:46:00"/>
    <s v="Credit card"/>
    <n v="193.5"/>
    <n v="4.7619047620000003"/>
    <n v="9.6750000000000007"/>
    <n v="7.8"/>
    <n v="9.6750000000000114"/>
    <n v="725.62500000000091"/>
    <b v="0"/>
    <b v="1"/>
    <s v="Low Value"/>
    <m/>
    <m/>
    <m/>
    <m/>
    <m/>
    <m/>
    <m/>
    <m/>
    <m/>
    <m/>
    <m/>
    <m/>
  </r>
  <r>
    <s v="201-86-2184"/>
    <x v="2"/>
    <s v="Mandalay"/>
    <s v="Member"/>
    <s v="Female"/>
    <s v="Electronic accessories"/>
    <n v="26.26"/>
    <n v="7"/>
    <n v="9.1910000000000007"/>
    <n v="193.011"/>
    <x v="30"/>
    <d v="1899-12-30T19:40:00"/>
    <s v="Cash"/>
    <n v="183.82"/>
    <n v="4.7619047620000003"/>
    <n v="9.1910000000000007"/>
    <n v="9.9"/>
    <n v="9.1910000000000025"/>
    <n v="689.32500000000016"/>
    <b v="0"/>
    <b v="1"/>
    <s v="High Value"/>
    <m/>
    <m/>
    <m/>
    <m/>
    <m/>
    <m/>
    <m/>
    <m/>
    <m/>
    <m/>
    <m/>
    <m/>
  </r>
  <r>
    <s v="261-12-8671"/>
    <x v="2"/>
    <s v="Mandalay"/>
    <s v="Normal"/>
    <s v="Female"/>
    <s v="Fashion accessories"/>
    <n v="60.96"/>
    <n v="2"/>
    <n v="6.0960000000000001"/>
    <n v="128.01599999999999"/>
    <x v="25"/>
    <d v="1899-12-30T19:39:00"/>
    <s v="Credit card"/>
    <n v="121.92"/>
    <n v="4.7619047620000003"/>
    <n v="6.0960000000000001"/>
    <n v="4.9000000000000004"/>
    <n v="6.0959999999999894"/>
    <n v="457.19999999999919"/>
    <b v="0"/>
    <b v="1"/>
    <s v="Low Value"/>
    <m/>
    <m/>
    <m/>
    <m/>
    <m/>
    <m/>
    <m/>
    <m/>
    <m/>
    <m/>
    <m/>
    <m/>
  </r>
  <r>
    <s v="730-70-9830"/>
    <x v="1"/>
    <s v="Naypyitaw"/>
    <s v="Normal"/>
    <s v="Female"/>
    <s v="Home and lifestyle"/>
    <n v="70.11"/>
    <n v="6"/>
    <n v="21.033000000000001"/>
    <n v="441.69299999999998"/>
    <x v="86"/>
    <d v="1899-12-30T17:54:00"/>
    <s v="Ewallet"/>
    <n v="420.66"/>
    <n v="4.7619047620000003"/>
    <n v="21.033000000000001"/>
    <n v="5.2"/>
    <n v="21.032999999999959"/>
    <n v="1577.474999999997"/>
    <b v="0"/>
    <b v="1"/>
    <s v="Low Value"/>
    <m/>
    <m/>
    <m/>
    <m/>
    <m/>
    <m/>
    <m/>
    <m/>
    <m/>
    <m/>
    <m/>
    <m/>
  </r>
  <r>
    <s v="382-25-8917"/>
    <x v="1"/>
    <s v="Naypyitaw"/>
    <s v="Normal"/>
    <s v="Male"/>
    <s v="Fashion accessories"/>
    <n v="42.08"/>
    <n v="6"/>
    <n v="12.624000000000001"/>
    <n v="265.10399999999998"/>
    <x v="71"/>
    <d v="1899-12-30T12:25:00"/>
    <s v="Cash"/>
    <n v="252.48"/>
    <n v="4.7619047620000003"/>
    <n v="12.624000000000001"/>
    <n v="8.9"/>
    <n v="12.623999999999995"/>
    <n v="946.79999999999961"/>
    <b v="0"/>
    <b v="1"/>
    <s v="High Value"/>
    <m/>
    <m/>
    <m/>
    <m/>
    <m/>
    <m/>
    <m/>
    <m/>
    <m/>
    <m/>
    <m/>
    <m/>
  </r>
  <r>
    <s v="422-29-8786"/>
    <x v="0"/>
    <s v="Yangon"/>
    <s v="Normal"/>
    <s v="Female"/>
    <s v="Home and lifestyle"/>
    <n v="67.09"/>
    <n v="5"/>
    <n v="16.772500000000001"/>
    <n v="352.22250000000003"/>
    <x v="75"/>
    <d v="1899-12-30T16:47:00"/>
    <s v="Credit card"/>
    <n v="335.45"/>
    <n v="4.7619047620000003"/>
    <n v="16.772500000000001"/>
    <n v="9.1"/>
    <n v="16.772500000000036"/>
    <n v="1257.9375000000027"/>
    <b v="0"/>
    <b v="1"/>
    <s v="High Value"/>
    <m/>
    <m/>
    <m/>
    <m/>
    <m/>
    <m/>
    <m/>
    <m/>
    <m/>
    <m/>
    <m/>
    <m/>
  </r>
  <r>
    <s v="667-23-5919"/>
    <x v="0"/>
    <s v="Yangon"/>
    <s v="Member"/>
    <s v="Female"/>
    <s v="Fashion accessories"/>
    <n v="96.7"/>
    <n v="5"/>
    <n v="24.175000000000001"/>
    <n v="507.67500000000001"/>
    <x v="78"/>
    <d v="1899-12-30T12:52:00"/>
    <s v="Ewallet"/>
    <n v="483.5"/>
    <n v="4.7619047620000003"/>
    <n v="24.175000000000001"/>
    <n v="7"/>
    <n v="24.175000000000011"/>
    <n v="1813.1250000000009"/>
    <b v="1"/>
    <b v="1"/>
    <s v="Low Value"/>
    <m/>
    <m/>
    <m/>
    <m/>
    <m/>
    <m/>
    <m/>
    <m/>
    <m/>
    <m/>
    <m/>
    <m/>
  </r>
  <r>
    <s v="843-01-4703"/>
    <x v="2"/>
    <s v="Mandalay"/>
    <s v="Member"/>
    <s v="Female"/>
    <s v="Home and lifestyle"/>
    <n v="35.380000000000003"/>
    <n v="9"/>
    <n v="15.920999999999999"/>
    <n v="334.34100000000001"/>
    <x v="0"/>
    <d v="1899-12-30T19:50:00"/>
    <s v="Credit card"/>
    <n v="318.42"/>
    <n v="4.7619047620000003"/>
    <n v="15.920999999999999"/>
    <n v="9.6"/>
    <n v="15.920999999999992"/>
    <n v="1194.0749999999994"/>
    <b v="0"/>
    <b v="1"/>
    <s v="High Value"/>
    <m/>
    <m/>
    <m/>
    <m/>
    <m/>
    <m/>
    <m/>
    <m/>
    <m/>
    <m/>
    <m/>
    <m/>
  </r>
  <r>
    <s v="743-88-1662"/>
    <x v="1"/>
    <s v="Naypyitaw"/>
    <s v="Normal"/>
    <s v="Male"/>
    <s v="Sports and travel"/>
    <n v="95.49"/>
    <n v="7"/>
    <n v="33.421500000000002"/>
    <n v="701.85149999999999"/>
    <x v="70"/>
    <d v="1899-12-30T18:17:00"/>
    <s v="Ewallet"/>
    <n v="668.43"/>
    <n v="4.7619047620000003"/>
    <n v="33.421500000000002"/>
    <n v="8.6999999999999993"/>
    <n v="33.421500000000037"/>
    <n v="2506.6125000000029"/>
    <b v="1"/>
    <b v="1"/>
    <s v="High Value"/>
    <m/>
    <m/>
    <m/>
    <m/>
    <m/>
    <m/>
    <m/>
    <m/>
    <m/>
    <m/>
    <m/>
    <m/>
  </r>
  <r>
    <s v="595-86-2894"/>
    <x v="1"/>
    <s v="Naypyitaw"/>
    <s v="Member"/>
    <s v="Male"/>
    <s v="Fashion accessories"/>
    <n v="96.98"/>
    <n v="4"/>
    <n v="19.396000000000001"/>
    <n v="407.31599999999997"/>
    <x v="10"/>
    <d v="1899-12-30T17:20:00"/>
    <s v="Ewallet"/>
    <n v="387.92"/>
    <n v="4.7619047620000003"/>
    <n v="19.396000000000001"/>
    <n v="9.4"/>
    <n v="19.395999999999958"/>
    <n v="1454.6999999999969"/>
    <b v="0"/>
    <b v="1"/>
    <s v="High Value"/>
    <m/>
    <m/>
    <m/>
    <m/>
    <m/>
    <m/>
    <m/>
    <m/>
    <m/>
    <m/>
    <m/>
    <m/>
  </r>
  <r>
    <s v="182-69-8360"/>
    <x v="2"/>
    <s v="Mandalay"/>
    <s v="Normal"/>
    <s v="Female"/>
    <s v="Electronic accessories"/>
    <n v="23.65"/>
    <n v="4"/>
    <n v="4.7300000000000004"/>
    <n v="99.33"/>
    <x v="74"/>
    <d v="1899-12-30T13:32:00"/>
    <s v="Credit card"/>
    <n v="94.6"/>
    <n v="4.7619047620000003"/>
    <n v="4.7300000000000004"/>
    <n v="4"/>
    <n v="4.730000000000004"/>
    <n v="354.75000000000028"/>
    <b v="0"/>
    <b v="1"/>
    <s v="Low Value"/>
    <m/>
    <m/>
    <m/>
    <m/>
    <m/>
    <m/>
    <m/>
    <m/>
    <m/>
    <m/>
    <m/>
    <m/>
  </r>
  <r>
    <s v="289-15-7034"/>
    <x v="0"/>
    <s v="Yangon"/>
    <s v="Member"/>
    <s v="Male"/>
    <s v="Sports and travel"/>
    <n v="82.33"/>
    <n v="4"/>
    <n v="16.466000000000001"/>
    <n v="345.786"/>
    <x v="83"/>
    <d v="1899-12-30T10:37:00"/>
    <s v="Credit card"/>
    <n v="329.32"/>
    <n v="4.7619047620000003"/>
    <n v="16.466000000000001"/>
    <n v="7.5"/>
    <n v="16.466000000000008"/>
    <n v="1234.9500000000007"/>
    <b v="0"/>
    <b v="1"/>
    <s v="Low Value"/>
    <m/>
    <m/>
    <m/>
    <m/>
    <m/>
    <m/>
    <m/>
    <m/>
    <m/>
    <m/>
    <m/>
    <m/>
  </r>
  <r>
    <s v="462-78-5240"/>
    <x v="1"/>
    <s v="Naypyitaw"/>
    <s v="Normal"/>
    <s v="Female"/>
    <s v="Electronic accessories"/>
    <n v="26.61"/>
    <n v="2"/>
    <n v="2.661"/>
    <n v="55.881"/>
    <x v="35"/>
    <d v="1899-12-30T14:35:00"/>
    <s v="Cash"/>
    <n v="53.22"/>
    <n v="4.7619047620000003"/>
    <n v="2.661"/>
    <n v="4.2"/>
    <n v="2.6610000000000014"/>
    <n v="199.5750000000001"/>
    <b v="0"/>
    <b v="1"/>
    <s v="Low Value"/>
    <m/>
    <m/>
    <m/>
    <m/>
    <m/>
    <m/>
    <m/>
    <m/>
    <m/>
    <m/>
    <m/>
    <m/>
  </r>
  <r>
    <s v="868-52-7573"/>
    <x v="2"/>
    <s v="Mandalay"/>
    <s v="Normal"/>
    <s v="Female"/>
    <s v="Food and beverages"/>
    <n v="99.69"/>
    <n v="5"/>
    <n v="24.922499999999999"/>
    <n v="523.37249999999995"/>
    <x v="78"/>
    <d v="1899-12-30T12:09:00"/>
    <s v="Cash"/>
    <n v="498.45"/>
    <n v="4.7619047620000003"/>
    <n v="24.922499999999999"/>
    <n v="9.9"/>
    <n v="24.922499999999957"/>
    <n v="1869.1874999999968"/>
    <b v="1"/>
    <b v="1"/>
    <s v="High Value"/>
    <m/>
    <m/>
    <m/>
    <m/>
    <m/>
    <m/>
    <m/>
    <m/>
    <m/>
    <m/>
    <m/>
    <m/>
  </r>
  <r>
    <s v="153-58-4872"/>
    <x v="1"/>
    <s v="Naypyitaw"/>
    <s v="Member"/>
    <s v="Female"/>
    <s v="Food and beverages"/>
    <n v="74.89"/>
    <n v="4"/>
    <n v="14.978"/>
    <n v="314.53800000000001"/>
    <x v="59"/>
    <d v="1899-12-30T15:32:00"/>
    <s v="Ewallet"/>
    <n v="299.56"/>
    <n v="4.7619047620000003"/>
    <n v="14.978"/>
    <n v="4.2"/>
    <n v="14.978000000000009"/>
    <n v="1123.3500000000006"/>
    <b v="0"/>
    <b v="1"/>
    <s v="Low Value"/>
    <m/>
    <m/>
    <m/>
    <m/>
    <m/>
    <m/>
    <m/>
    <m/>
    <m/>
    <m/>
    <m/>
    <m/>
  </r>
  <r>
    <s v="662-72-2873"/>
    <x v="0"/>
    <s v="Yangon"/>
    <s v="Normal"/>
    <s v="Female"/>
    <s v="Food and beverages"/>
    <n v="40.94"/>
    <n v="5"/>
    <n v="10.234999999999999"/>
    <n v="214.935"/>
    <x v="47"/>
    <d v="1899-12-30T13:58:00"/>
    <s v="Ewallet"/>
    <n v="204.7"/>
    <n v="4.7619047620000003"/>
    <n v="10.234999999999999"/>
    <n v="9.9"/>
    <n v="10.235000000000014"/>
    <n v="767.62500000000102"/>
    <b v="0"/>
    <b v="1"/>
    <s v="High Value"/>
    <m/>
    <m/>
    <m/>
    <m/>
    <m/>
    <m/>
    <m/>
    <m/>
    <m/>
    <m/>
    <m/>
    <m/>
  </r>
  <r>
    <s v="525-88-7307"/>
    <x v="2"/>
    <s v="Mandalay"/>
    <s v="Member"/>
    <s v="Male"/>
    <s v="Sports and travel"/>
    <n v="75.819999999999993"/>
    <n v="1"/>
    <n v="3.7909999999999999"/>
    <n v="79.611000000000004"/>
    <x v="82"/>
    <d v="1899-12-30T13:19:00"/>
    <s v="Cash"/>
    <n v="75.819999999999993"/>
    <n v="4.7619047620000003"/>
    <n v="3.7909999999999999"/>
    <n v="5.8"/>
    <n v="3.791000000000011"/>
    <n v="284.32500000000084"/>
    <b v="0"/>
    <b v="1"/>
    <s v="Low Value"/>
    <m/>
    <m/>
    <m/>
    <m/>
    <m/>
    <m/>
    <m/>
    <m/>
    <m/>
    <m/>
    <m/>
    <m/>
  </r>
  <r>
    <s v="689-16-9784"/>
    <x v="1"/>
    <s v="Naypyitaw"/>
    <s v="Normal"/>
    <s v="Male"/>
    <s v="Food and beverages"/>
    <n v="46.77"/>
    <n v="6"/>
    <n v="14.031000000000001"/>
    <n v="294.65100000000001"/>
    <x v="16"/>
    <d v="1899-12-30T13:37:00"/>
    <s v="Cash"/>
    <n v="280.62"/>
    <n v="4.7619047620000003"/>
    <n v="14.031000000000001"/>
    <n v="6"/>
    <n v="14.031000000000006"/>
    <n v="1052.3250000000005"/>
    <b v="0"/>
    <b v="1"/>
    <s v="Low Value"/>
    <m/>
    <m/>
    <m/>
    <m/>
    <m/>
    <m/>
    <m/>
    <m/>
    <m/>
    <m/>
    <m/>
    <m/>
  </r>
  <r>
    <s v="725-56-0833"/>
    <x v="0"/>
    <s v="Yangon"/>
    <s v="Normal"/>
    <s v="Female"/>
    <s v="Health and beauty"/>
    <n v="32.32"/>
    <n v="10"/>
    <n v="16.16"/>
    <n v="339.36"/>
    <x v="9"/>
    <d v="1899-12-30T16:49:00"/>
    <s v="Credit card"/>
    <n v="323.2"/>
    <n v="4.7619047620000003"/>
    <n v="16.16"/>
    <n v="10"/>
    <n v="16.160000000000025"/>
    <n v="1212.0000000000018"/>
    <b v="0"/>
    <b v="1"/>
    <s v="High Value"/>
    <m/>
    <m/>
    <m/>
    <m/>
    <m/>
    <m/>
    <m/>
    <m/>
    <m/>
    <m/>
    <m/>
    <m/>
  </r>
  <r>
    <s v="394-41-0748"/>
    <x v="1"/>
    <s v="Naypyitaw"/>
    <s v="Member"/>
    <s v="Female"/>
    <s v="Fashion accessories"/>
    <n v="54.07"/>
    <n v="9"/>
    <n v="24.331499999999998"/>
    <n v="510.9615"/>
    <x v="3"/>
    <d v="1899-12-30T14:55:00"/>
    <s v="Ewallet"/>
    <n v="486.63"/>
    <n v="4.7619047620000003"/>
    <n v="24.331499999999998"/>
    <n v="9.5"/>
    <n v="24.331500000000005"/>
    <n v="1824.8625000000004"/>
    <b v="1"/>
    <b v="1"/>
    <s v="High Value"/>
    <m/>
    <m/>
    <m/>
    <m/>
    <m/>
    <m/>
    <m/>
    <m/>
    <m/>
    <m/>
    <m/>
    <m/>
  </r>
  <r>
    <s v="596-42-3999"/>
    <x v="2"/>
    <s v="Mandalay"/>
    <s v="Normal"/>
    <s v="Male"/>
    <s v="Food and beverages"/>
    <n v="18.22"/>
    <n v="7"/>
    <n v="6.3769999999999998"/>
    <n v="133.917"/>
    <x v="24"/>
    <d v="1899-12-30T14:04:00"/>
    <s v="Credit card"/>
    <n v="127.54"/>
    <n v="4.7619047620000003"/>
    <n v="6.3769999999999998"/>
    <n v="6.6"/>
    <n v="6.3769999999999953"/>
    <n v="478.27499999999964"/>
    <b v="0"/>
    <b v="1"/>
    <s v="Low Value"/>
    <m/>
    <m/>
    <m/>
    <m/>
    <m/>
    <m/>
    <m/>
    <m/>
    <m/>
    <m/>
    <m/>
    <m/>
  </r>
  <r>
    <s v="541-89-9860"/>
    <x v="1"/>
    <s v="Naypyitaw"/>
    <s v="Member"/>
    <s v="Female"/>
    <s v="Fashion accessories"/>
    <n v="80.48"/>
    <n v="3"/>
    <n v="12.071999999999999"/>
    <n v="253.512"/>
    <x v="42"/>
    <d v="1899-12-30T12:31:00"/>
    <s v="Cash"/>
    <n v="241.44"/>
    <n v="4.7619047620000003"/>
    <n v="12.071999999999999"/>
    <n v="8.1"/>
    <n v="12.072000000000003"/>
    <n v="905.4000000000002"/>
    <b v="0"/>
    <b v="1"/>
    <s v="Low Value"/>
    <m/>
    <m/>
    <m/>
    <m/>
    <m/>
    <m/>
    <m/>
    <m/>
    <m/>
    <m/>
    <m/>
    <m/>
  </r>
  <r>
    <s v="173-82-9529"/>
    <x v="2"/>
    <s v="Mandalay"/>
    <s v="Normal"/>
    <s v="Female"/>
    <s v="Fashion accessories"/>
    <n v="37.950000000000003"/>
    <n v="10"/>
    <n v="18.975000000000001"/>
    <n v="398.47500000000002"/>
    <x v="53"/>
    <d v="1899-12-30T14:51:00"/>
    <s v="Cash"/>
    <n v="379.5"/>
    <n v="4.7619047620000003"/>
    <n v="18.975000000000001"/>
    <n v="9.6999999999999993"/>
    <n v="18.975000000000023"/>
    <n v="1423.1250000000018"/>
    <b v="0"/>
    <b v="1"/>
    <s v="High Value"/>
    <m/>
    <m/>
    <m/>
    <m/>
    <m/>
    <m/>
    <m/>
    <m/>
    <m/>
    <m/>
    <m/>
    <m/>
  </r>
  <r>
    <s v="563-36-9814"/>
    <x v="0"/>
    <s v="Yangon"/>
    <s v="Member"/>
    <s v="Male"/>
    <s v="Electronic accessories"/>
    <n v="76.819999999999993"/>
    <n v="1"/>
    <n v="3.8410000000000002"/>
    <n v="80.661000000000001"/>
    <x v="77"/>
    <d v="1899-12-30T18:27:00"/>
    <s v="Ewallet"/>
    <n v="76.819999999999993"/>
    <n v="4.7619047620000003"/>
    <n v="3.8410000000000002"/>
    <n v="7.2"/>
    <n v="3.8410000000000082"/>
    <n v="288.07500000000061"/>
    <b v="0"/>
    <b v="1"/>
    <s v="Low Value"/>
    <m/>
    <m/>
    <m/>
    <m/>
    <m/>
    <m/>
    <m/>
    <m/>
    <m/>
    <m/>
    <m/>
    <m/>
  </r>
  <r>
    <s v="308-47-4913"/>
    <x v="0"/>
    <s v="Yangon"/>
    <s v="Member"/>
    <s v="Female"/>
    <s v="Sports and travel"/>
    <n v="52.26"/>
    <n v="10"/>
    <n v="26.13"/>
    <n v="548.73"/>
    <x v="11"/>
    <d v="1899-12-30T12:45:00"/>
    <s v="Credit card"/>
    <n v="522.6"/>
    <n v="4.7619047620000003"/>
    <n v="26.13"/>
    <n v="6.2"/>
    <n v="26.129999999999995"/>
    <n v="1959.7499999999995"/>
    <b v="1"/>
    <b v="1"/>
    <s v="Low Value"/>
    <m/>
    <m/>
    <m/>
    <m/>
    <m/>
    <m/>
    <m/>
    <m/>
    <m/>
    <m/>
    <m/>
    <m/>
  </r>
  <r>
    <s v="885-17-6250"/>
    <x v="0"/>
    <s v="Yangon"/>
    <s v="Normal"/>
    <s v="Female"/>
    <s v="Health and beauty"/>
    <n v="79.739999999999995"/>
    <n v="1"/>
    <n v="3.9870000000000001"/>
    <n v="83.727000000000004"/>
    <x v="43"/>
    <d v="1899-12-30T10:36:00"/>
    <s v="Ewallet"/>
    <n v="79.739999999999995"/>
    <n v="4.7619047620000003"/>
    <n v="3.9870000000000001"/>
    <n v="7.3"/>
    <n v="3.987000000000009"/>
    <n v="299.02500000000066"/>
    <b v="0"/>
    <b v="1"/>
    <s v="Low Value"/>
    <m/>
    <m/>
    <m/>
    <m/>
    <m/>
    <m/>
    <m/>
    <m/>
    <m/>
    <m/>
    <m/>
    <m/>
  </r>
  <r>
    <s v="726-27-2396"/>
    <x v="0"/>
    <s v="Yangon"/>
    <s v="Normal"/>
    <s v="Female"/>
    <s v="Health and beauty"/>
    <n v="77.5"/>
    <n v="5"/>
    <n v="19.375"/>
    <n v="406.875"/>
    <x v="46"/>
    <d v="1899-12-30T20:36:00"/>
    <s v="Ewallet"/>
    <n v="387.5"/>
    <n v="4.7619047620000003"/>
    <n v="19.375"/>
    <n v="4.3"/>
    <n v="19.375"/>
    <n v="1453.125"/>
    <b v="0"/>
    <b v="1"/>
    <s v="Low Value"/>
    <m/>
    <m/>
    <m/>
    <m/>
    <m/>
    <m/>
    <m/>
    <m/>
    <m/>
    <m/>
    <m/>
    <m/>
  </r>
  <r>
    <s v="316-01-3952"/>
    <x v="0"/>
    <s v="Yangon"/>
    <s v="Normal"/>
    <s v="Female"/>
    <s v="Food and beverages"/>
    <n v="54.27"/>
    <n v="5"/>
    <n v="13.567500000000001"/>
    <n v="284.91750000000002"/>
    <x v="45"/>
    <d v="1899-12-30T14:16:00"/>
    <s v="Ewallet"/>
    <n v="271.35000000000002"/>
    <n v="4.7619047620000003"/>
    <n v="13.567500000000001"/>
    <n v="4.5999999999999996"/>
    <n v="13.567499999999995"/>
    <n v="1017.5624999999997"/>
    <b v="0"/>
    <b v="1"/>
    <s v="Low Value"/>
    <m/>
    <m/>
    <m/>
    <m/>
    <m/>
    <m/>
    <m/>
    <m/>
    <m/>
    <m/>
    <m/>
    <m/>
  </r>
  <r>
    <s v="760-54-1821"/>
    <x v="2"/>
    <s v="Mandalay"/>
    <s v="Normal"/>
    <s v="Male"/>
    <s v="Home and lifestyle"/>
    <n v="13.59"/>
    <n v="9"/>
    <n v="6.1154999999999999"/>
    <n v="128.4255"/>
    <x v="20"/>
    <d v="1899-12-30T10:26:00"/>
    <s v="Cash"/>
    <n v="122.31"/>
    <n v="4.7619047620000003"/>
    <n v="6.1154999999999999"/>
    <n v="5.8"/>
    <n v="6.1154999999999973"/>
    <n v="458.6624999999998"/>
    <b v="0"/>
    <b v="1"/>
    <s v="Low Value"/>
    <m/>
    <m/>
    <m/>
    <m/>
    <m/>
    <m/>
    <m/>
    <m/>
    <m/>
    <m/>
    <m/>
    <m/>
  </r>
  <r>
    <s v="793-10-3222"/>
    <x v="2"/>
    <s v="Mandalay"/>
    <s v="Member"/>
    <s v="Female"/>
    <s v="Health and beauty"/>
    <n v="41.06"/>
    <n v="6"/>
    <n v="12.318"/>
    <n v="258.678"/>
    <x v="19"/>
    <d v="1899-12-30T13:30:00"/>
    <s v="Credit card"/>
    <n v="246.36"/>
    <n v="4.7619047620000003"/>
    <n v="12.318"/>
    <n v="8.3000000000000007"/>
    <n v="12.317999999999984"/>
    <n v="923.84999999999877"/>
    <b v="0"/>
    <b v="1"/>
    <s v="Low Value"/>
    <m/>
    <m/>
    <m/>
    <m/>
    <m/>
    <m/>
    <m/>
    <m/>
    <m/>
    <m/>
    <m/>
    <m/>
  </r>
  <r>
    <s v="346-12-3257"/>
    <x v="2"/>
    <s v="Mandalay"/>
    <s v="Member"/>
    <s v="Male"/>
    <s v="Electronic accessories"/>
    <n v="19.239999999999998"/>
    <n v="9"/>
    <n v="8.6579999999999995"/>
    <n v="181.81800000000001"/>
    <x v="31"/>
    <d v="1899-12-30T16:28:00"/>
    <s v="Cash"/>
    <n v="173.16"/>
    <n v="4.7619047620000003"/>
    <n v="8.6579999999999995"/>
    <n v="8"/>
    <n v="8.6580000000000155"/>
    <n v="649.35000000000116"/>
    <b v="0"/>
    <b v="1"/>
    <s v="Low Value"/>
    <m/>
    <m/>
    <m/>
    <m/>
    <m/>
    <m/>
    <m/>
    <m/>
    <m/>
    <m/>
    <m/>
    <m/>
  </r>
  <r>
    <s v="110-05-6330"/>
    <x v="1"/>
    <s v="Naypyitaw"/>
    <s v="Normal"/>
    <s v="Female"/>
    <s v="Food and beverages"/>
    <n v="39.43"/>
    <n v="6"/>
    <n v="11.829000000000001"/>
    <n v="248.40899999999999"/>
    <x v="5"/>
    <d v="1899-12-30T20:18:00"/>
    <s v="Credit card"/>
    <n v="236.58"/>
    <n v="4.7619047620000003"/>
    <n v="11.829000000000001"/>
    <n v="9.4"/>
    <n v="11.828999999999979"/>
    <n v="887.17499999999848"/>
    <b v="0"/>
    <b v="1"/>
    <s v="High Value"/>
    <m/>
    <m/>
    <m/>
    <m/>
    <m/>
    <m/>
    <m/>
    <m/>
    <m/>
    <m/>
    <m/>
    <m/>
  </r>
  <r>
    <s v="651-61-0874"/>
    <x v="1"/>
    <s v="Naypyitaw"/>
    <s v="Normal"/>
    <s v="Male"/>
    <s v="Home and lifestyle"/>
    <n v="46.22"/>
    <n v="4"/>
    <n v="9.2439999999999998"/>
    <n v="194.124"/>
    <x v="41"/>
    <d v="1899-12-30T20:04:00"/>
    <s v="Credit card"/>
    <n v="184.88"/>
    <n v="4.7619047620000003"/>
    <n v="9.2439999999999998"/>
    <n v="6.2"/>
    <n v="9.2439999999999998"/>
    <n v="693.3"/>
    <b v="0"/>
    <b v="1"/>
    <s v="Low Value"/>
    <m/>
    <m/>
    <m/>
    <m/>
    <m/>
    <m/>
    <m/>
    <m/>
    <m/>
    <m/>
    <m/>
    <m/>
  </r>
  <r>
    <s v="236-86-3015"/>
    <x v="1"/>
    <s v="Naypyitaw"/>
    <s v="Member"/>
    <s v="Male"/>
    <s v="Home and lifestyle"/>
    <n v="13.98"/>
    <n v="1"/>
    <n v="0.69899999999999995"/>
    <n v="14.679"/>
    <x v="87"/>
    <d v="1899-12-30T13:38:00"/>
    <s v="Ewallet"/>
    <n v="13.98"/>
    <n v="4.7619047620000003"/>
    <n v="0.69899999999999995"/>
    <n v="9.8000000000000007"/>
    <n v="0.69899999999999984"/>
    <n v="52.42499999999999"/>
    <b v="0"/>
    <b v="1"/>
    <s v="High Value"/>
    <m/>
    <m/>
    <m/>
    <m/>
    <m/>
    <m/>
    <m/>
    <m/>
    <m/>
    <m/>
    <m/>
    <m/>
  </r>
  <r>
    <s v="831-64-0259"/>
    <x v="2"/>
    <s v="Mandalay"/>
    <s v="Normal"/>
    <s v="Female"/>
    <s v="Fashion accessories"/>
    <n v="39.75"/>
    <n v="5"/>
    <n v="9.9375"/>
    <n v="208.6875"/>
    <x v="70"/>
    <d v="1899-12-30T10:43:00"/>
    <s v="Ewallet"/>
    <n v="198.75"/>
    <n v="4.7619047620000003"/>
    <n v="9.9375"/>
    <n v="9.6"/>
    <n v="9.9375"/>
    <n v="745.3125"/>
    <b v="0"/>
    <b v="1"/>
    <s v="High Value"/>
    <m/>
    <m/>
    <m/>
    <m/>
    <m/>
    <m/>
    <m/>
    <m/>
    <m/>
    <m/>
    <m/>
    <m/>
  </r>
  <r>
    <s v="587-03-7455"/>
    <x v="1"/>
    <s v="Naypyitaw"/>
    <s v="Member"/>
    <s v="Female"/>
    <s v="Fashion accessories"/>
    <n v="97.79"/>
    <n v="7"/>
    <n v="34.226500000000001"/>
    <n v="718.75649999999996"/>
    <x v="69"/>
    <d v="1899-12-30T17:30:00"/>
    <s v="Ewallet"/>
    <n v="684.53"/>
    <n v="4.7619047620000003"/>
    <n v="34.226500000000001"/>
    <n v="4.9000000000000004"/>
    <n v="34.226499999999987"/>
    <n v="2566.9874999999993"/>
    <b v="1"/>
    <b v="1"/>
    <s v="Low Value"/>
    <m/>
    <m/>
    <m/>
    <m/>
    <m/>
    <m/>
    <m/>
    <m/>
    <m/>
    <m/>
    <m/>
    <m/>
  </r>
  <r>
    <s v="882-40-4577"/>
    <x v="0"/>
    <s v="Yangon"/>
    <s v="Member"/>
    <s v="Male"/>
    <s v="Sports and travel"/>
    <n v="67.260000000000005"/>
    <n v="4"/>
    <n v="13.452"/>
    <n v="282.49200000000002"/>
    <x v="64"/>
    <d v="1899-12-30T15:28:00"/>
    <s v="Credit card"/>
    <n v="269.04000000000002"/>
    <n v="4.7619047620000003"/>
    <n v="13.452"/>
    <n v="8"/>
    <n v="13.451999999999998"/>
    <n v="1008.8999999999999"/>
    <b v="0"/>
    <b v="1"/>
    <s v="Low Value"/>
    <m/>
    <m/>
    <m/>
    <m/>
    <m/>
    <m/>
    <m/>
    <m/>
    <m/>
    <m/>
    <m/>
    <m/>
  </r>
  <r>
    <s v="732-67-5346"/>
    <x v="0"/>
    <s v="Yangon"/>
    <s v="Normal"/>
    <s v="Male"/>
    <s v="Food and beverages"/>
    <n v="13.79"/>
    <n v="5"/>
    <n v="3.4474999999999998"/>
    <n v="72.397499999999994"/>
    <x v="83"/>
    <d v="1899-12-30T19:07:00"/>
    <s v="Credit card"/>
    <n v="68.95"/>
    <n v="4.7619047620000003"/>
    <n v="3.4474999999999998"/>
    <n v="7.8"/>
    <n v="3.4474999999999909"/>
    <n v="258.56249999999932"/>
    <b v="0"/>
    <b v="1"/>
    <s v="Low Value"/>
    <m/>
    <m/>
    <m/>
    <m/>
    <m/>
    <m/>
    <m/>
    <m/>
    <m/>
    <m/>
    <m/>
    <m/>
  </r>
  <r>
    <s v="725-32-9708"/>
    <x v="2"/>
    <s v="Mandalay"/>
    <s v="Member"/>
    <s v="Female"/>
    <s v="Fashion accessories"/>
    <n v="68.709999999999994"/>
    <n v="4"/>
    <n v="13.742000000000001"/>
    <n v="288.58199999999999"/>
    <x v="72"/>
    <d v="1899-12-30T19:01:00"/>
    <s v="Cash"/>
    <n v="274.83999999999997"/>
    <n v="4.7619047620000003"/>
    <n v="13.742000000000001"/>
    <n v="4.0999999999999996"/>
    <n v="13.742000000000019"/>
    <n v="1030.6500000000015"/>
    <b v="0"/>
    <b v="1"/>
    <s v="Low Value"/>
    <m/>
    <m/>
    <m/>
    <m/>
    <m/>
    <m/>
    <m/>
    <m/>
    <m/>
    <m/>
    <m/>
    <m/>
  </r>
  <r>
    <s v="256-08-8343"/>
    <x v="0"/>
    <s v="Yangon"/>
    <s v="Normal"/>
    <s v="Female"/>
    <s v="Home and lifestyle"/>
    <n v="56.53"/>
    <n v="4"/>
    <n v="11.305999999999999"/>
    <n v="237.42599999999999"/>
    <x v="31"/>
    <d v="1899-12-30T19:48:00"/>
    <s v="Ewallet"/>
    <n v="226.12"/>
    <n v="4.7619047620000003"/>
    <n v="11.305999999999999"/>
    <n v="5.5"/>
    <n v="11.305999999999983"/>
    <n v="847.94999999999868"/>
    <b v="0"/>
    <b v="1"/>
    <s v="Low Value"/>
    <m/>
    <m/>
    <m/>
    <m/>
    <m/>
    <m/>
    <m/>
    <m/>
    <m/>
    <m/>
    <m/>
    <m/>
  </r>
  <r>
    <s v="372-26-1506"/>
    <x v="1"/>
    <s v="Naypyitaw"/>
    <s v="Normal"/>
    <s v="Female"/>
    <s v="Fashion accessories"/>
    <n v="23.82"/>
    <n v="5"/>
    <n v="5.9550000000000001"/>
    <n v="125.05500000000001"/>
    <x v="26"/>
    <d v="1899-12-30T19:24:00"/>
    <s v="Ewallet"/>
    <n v="119.1"/>
    <n v="4.7619047620000003"/>
    <n v="5.9550000000000001"/>
    <n v="5.4"/>
    <n v="5.9550000000000125"/>
    <n v="446.62500000000091"/>
    <b v="0"/>
    <b v="1"/>
    <s v="Low Value"/>
    <m/>
    <m/>
    <m/>
    <m/>
    <m/>
    <m/>
    <m/>
    <m/>
    <m/>
    <m/>
    <m/>
    <m/>
  </r>
  <r>
    <s v="244-08-0162"/>
    <x v="2"/>
    <s v="Mandalay"/>
    <s v="Normal"/>
    <s v="Female"/>
    <s v="Health and beauty"/>
    <n v="34.21"/>
    <n v="10"/>
    <n v="17.105"/>
    <n v="359.20499999999998"/>
    <x v="56"/>
    <d v="1899-12-30T13:00:00"/>
    <s v="Cash"/>
    <n v="342.1"/>
    <n v="4.7619047620000003"/>
    <n v="17.105"/>
    <n v="5.0999999999999996"/>
    <n v="17.104999999999961"/>
    <n v="1282.874999999997"/>
    <b v="0"/>
    <b v="1"/>
    <s v="Low Value"/>
    <m/>
    <m/>
    <m/>
    <m/>
    <m/>
    <m/>
    <m/>
    <m/>
    <m/>
    <m/>
    <m/>
    <m/>
  </r>
  <r>
    <s v="569-71-4390"/>
    <x v="2"/>
    <s v="Mandalay"/>
    <s v="Normal"/>
    <s v="Male"/>
    <s v="Sports and travel"/>
    <n v="21.87"/>
    <n v="2"/>
    <n v="2.1869999999999998"/>
    <n v="45.927"/>
    <x v="25"/>
    <d v="1899-12-30T14:29:00"/>
    <s v="Ewallet"/>
    <n v="43.74"/>
    <n v="4.7619047620000003"/>
    <n v="2.1869999999999998"/>
    <n v="6.9"/>
    <n v="2.1869999999999976"/>
    <n v="164.02499999999981"/>
    <b v="0"/>
    <b v="1"/>
    <s v="Low Value"/>
    <m/>
    <m/>
    <m/>
    <m/>
    <m/>
    <m/>
    <m/>
    <m/>
    <m/>
    <m/>
    <m/>
    <m/>
  </r>
  <r>
    <s v="132-23-6451"/>
    <x v="0"/>
    <s v="Yangon"/>
    <s v="Member"/>
    <s v="Male"/>
    <s v="Health and beauty"/>
    <n v="20.97"/>
    <n v="5"/>
    <n v="5.2424999999999997"/>
    <n v="110.0925"/>
    <x v="72"/>
    <d v="1899-12-30T13:21:00"/>
    <s v="Cash"/>
    <n v="104.85"/>
    <n v="4.7619047620000003"/>
    <n v="5.2424999999999997"/>
    <n v="7.8"/>
    <n v="5.2425000000000068"/>
    <n v="393.18750000000051"/>
    <b v="0"/>
    <b v="1"/>
    <s v="Low Value"/>
    <m/>
    <m/>
    <m/>
    <m/>
    <m/>
    <m/>
    <m/>
    <m/>
    <m/>
    <m/>
    <m/>
    <m/>
  </r>
  <r>
    <s v="696-90-2548"/>
    <x v="0"/>
    <s v="Yangon"/>
    <s v="Normal"/>
    <s v="Male"/>
    <s v="Sports and travel"/>
    <n v="25.84"/>
    <n v="3"/>
    <n v="3.8759999999999999"/>
    <n v="81.396000000000001"/>
    <x v="24"/>
    <d v="1899-12-30T18:55:00"/>
    <s v="Ewallet"/>
    <n v="77.52"/>
    <n v="4.7619047620000003"/>
    <n v="3.8759999999999999"/>
    <n v="6.6"/>
    <n v="3.8760000000000048"/>
    <n v="290.70000000000039"/>
    <b v="0"/>
    <b v="1"/>
    <s v="Low Value"/>
    <m/>
    <m/>
    <m/>
    <m/>
    <m/>
    <m/>
    <m/>
    <m/>
    <m/>
    <m/>
    <m/>
    <m/>
  </r>
  <r>
    <s v="472-15-9636"/>
    <x v="0"/>
    <s v="Yangon"/>
    <s v="Normal"/>
    <s v="Male"/>
    <s v="Home and lifestyle"/>
    <n v="50.93"/>
    <n v="8"/>
    <n v="20.372"/>
    <n v="427.81200000000001"/>
    <x v="23"/>
    <d v="1899-12-30T19:36:00"/>
    <s v="Ewallet"/>
    <n v="407.44"/>
    <n v="4.7619047620000003"/>
    <n v="20.372"/>
    <n v="9.1999999999999993"/>
    <n v="20.372000000000014"/>
    <n v="1527.900000000001"/>
    <b v="0"/>
    <b v="1"/>
    <s v="High Value"/>
    <m/>
    <m/>
    <m/>
    <m/>
    <m/>
    <m/>
    <m/>
    <m/>
    <m/>
    <m/>
    <m/>
    <m/>
  </r>
  <r>
    <s v="268-03-6164"/>
    <x v="2"/>
    <s v="Mandalay"/>
    <s v="Normal"/>
    <s v="Male"/>
    <s v="Health and beauty"/>
    <n v="96.11"/>
    <n v="1"/>
    <n v="4.8055000000000003"/>
    <n v="100.91549999999999"/>
    <x v="25"/>
    <d v="1899-12-30T16:28:00"/>
    <s v="Ewallet"/>
    <n v="96.11"/>
    <n v="4.7619047620000003"/>
    <n v="4.8055000000000003"/>
    <n v="7.8"/>
    <n v="4.805499999999995"/>
    <n v="360.41249999999962"/>
    <b v="0"/>
    <b v="1"/>
    <s v="Low Value"/>
    <m/>
    <m/>
    <m/>
    <m/>
    <m/>
    <m/>
    <m/>
    <m/>
    <m/>
    <m/>
    <m/>
    <m/>
  </r>
  <r>
    <s v="750-57-9686"/>
    <x v="1"/>
    <s v="Naypyitaw"/>
    <s v="Normal"/>
    <s v="Female"/>
    <s v="Home and lifestyle"/>
    <n v="45.38"/>
    <n v="4"/>
    <n v="9.0760000000000005"/>
    <n v="190.596"/>
    <x v="66"/>
    <d v="1899-12-30T13:48:00"/>
    <s v="Credit card"/>
    <n v="181.52"/>
    <n v="4.7619047620000003"/>
    <n v="9.0760000000000005"/>
    <n v="8.6999999999999993"/>
    <n v="9.0759999999999934"/>
    <n v="680.69999999999948"/>
    <b v="0"/>
    <b v="1"/>
    <s v="High Value"/>
    <m/>
    <m/>
    <m/>
    <m/>
    <m/>
    <m/>
    <m/>
    <m/>
    <m/>
    <m/>
    <m/>
    <m/>
  </r>
  <r>
    <s v="186-09-3669"/>
    <x v="1"/>
    <s v="Naypyitaw"/>
    <s v="Member"/>
    <s v="Female"/>
    <s v="Health and beauty"/>
    <n v="81.510000000000005"/>
    <n v="1"/>
    <n v="4.0754999999999999"/>
    <n v="85.585499999999996"/>
    <x v="49"/>
    <d v="1899-12-30T10:57:00"/>
    <s v="Ewallet"/>
    <n v="81.510000000000005"/>
    <n v="4.7619047620000003"/>
    <n v="4.0754999999999999"/>
    <n v="9.1999999999999993"/>
    <n v="4.075499999999991"/>
    <n v="305.66249999999934"/>
    <b v="0"/>
    <b v="1"/>
    <s v="High Value"/>
    <m/>
    <m/>
    <m/>
    <m/>
    <m/>
    <m/>
    <m/>
    <m/>
    <m/>
    <m/>
    <m/>
    <m/>
  </r>
  <r>
    <s v="848-07-1692"/>
    <x v="2"/>
    <s v="Mandalay"/>
    <s v="Normal"/>
    <s v="Female"/>
    <s v="Health and beauty"/>
    <n v="57.22"/>
    <n v="2"/>
    <n v="5.7220000000000004"/>
    <n v="120.16200000000001"/>
    <x v="52"/>
    <d v="1899-12-30T17:13:00"/>
    <s v="Ewallet"/>
    <n v="114.44"/>
    <n v="4.7619047620000003"/>
    <n v="5.7220000000000004"/>
    <n v="8.3000000000000007"/>
    <n v="5.7220000000000084"/>
    <n v="429.15000000000066"/>
    <b v="0"/>
    <b v="1"/>
    <s v="Low Value"/>
    <m/>
    <m/>
    <m/>
    <m/>
    <m/>
    <m/>
    <m/>
    <m/>
    <m/>
    <m/>
    <m/>
    <m/>
  </r>
  <r>
    <s v="745-71-3520"/>
    <x v="0"/>
    <s v="Yangon"/>
    <s v="Member"/>
    <s v="Female"/>
    <s v="Electronic accessories"/>
    <n v="25.22"/>
    <n v="7"/>
    <n v="8.827"/>
    <n v="185.36699999999999"/>
    <x v="87"/>
    <d v="1899-12-30T10:23:00"/>
    <s v="Cash"/>
    <n v="176.54"/>
    <n v="4.7619047620000003"/>
    <n v="8.827"/>
    <n v="8.1999999999999993"/>
    <n v="8.8269999999999982"/>
    <n v="662.02499999999986"/>
    <b v="0"/>
    <b v="1"/>
    <s v="Low Value"/>
    <m/>
    <m/>
    <m/>
    <m/>
    <m/>
    <m/>
    <m/>
    <m/>
    <m/>
    <m/>
    <m/>
    <m/>
  </r>
  <r>
    <s v="266-76-6436"/>
    <x v="1"/>
    <s v="Naypyitaw"/>
    <s v="Member"/>
    <s v="Female"/>
    <s v="Food and beverages"/>
    <n v="38.6"/>
    <n v="3"/>
    <n v="5.79"/>
    <n v="121.59"/>
    <x v="61"/>
    <d v="1899-12-30T13:57:00"/>
    <s v="Ewallet"/>
    <n v="115.8"/>
    <n v="4.7619047620000003"/>
    <n v="5.79"/>
    <n v="7.5"/>
    <n v="5.7900000000000063"/>
    <n v="434.25000000000045"/>
    <b v="0"/>
    <b v="1"/>
    <s v="Low Value"/>
    <m/>
    <m/>
    <m/>
    <m/>
    <m/>
    <m/>
    <m/>
    <m/>
    <m/>
    <m/>
    <m/>
    <m/>
  </r>
  <r>
    <s v="740-22-2500"/>
    <x v="1"/>
    <s v="Naypyitaw"/>
    <s v="Normal"/>
    <s v="Female"/>
    <s v="Electronic accessories"/>
    <n v="84.05"/>
    <n v="3"/>
    <n v="12.6075"/>
    <n v="264.75749999999999"/>
    <x v="54"/>
    <d v="1899-12-30T13:29:00"/>
    <s v="Cash"/>
    <n v="252.15"/>
    <n v="4.7619047620000003"/>
    <n v="12.6075"/>
    <n v="9.8000000000000007"/>
    <n v="12.607499999999987"/>
    <n v="945.56249999999909"/>
    <b v="0"/>
    <b v="1"/>
    <s v="High Value"/>
    <m/>
    <m/>
    <m/>
    <m/>
    <m/>
    <m/>
    <m/>
    <m/>
    <m/>
    <m/>
    <m/>
    <m/>
  </r>
  <r>
    <s v="271-88-8734"/>
    <x v="1"/>
    <s v="Naypyitaw"/>
    <s v="Member"/>
    <s v="Female"/>
    <s v="Fashion accessories"/>
    <n v="97.21"/>
    <n v="10"/>
    <n v="48.604999999999997"/>
    <n v="1020.705"/>
    <x v="4"/>
    <d v="1899-12-30T13:00:00"/>
    <s v="Credit card"/>
    <n v="972.1"/>
    <n v="4.7619047620000003"/>
    <n v="48.604999999999997"/>
    <n v="8.6999999999999993"/>
    <n v="48.605000000000018"/>
    <n v="3645.3750000000014"/>
    <b v="1"/>
    <b v="1"/>
    <s v="High Value"/>
    <m/>
    <m/>
    <m/>
    <m/>
    <m/>
    <m/>
    <m/>
    <m/>
    <m/>
    <m/>
    <m/>
    <m/>
  </r>
  <r>
    <s v="301-81-8610"/>
    <x v="2"/>
    <s v="Mandalay"/>
    <s v="Member"/>
    <s v="Male"/>
    <s v="Fashion accessories"/>
    <n v="25.42"/>
    <n v="8"/>
    <n v="10.167999999999999"/>
    <n v="213.52799999999999"/>
    <x v="35"/>
    <d v="1899-12-30T19:42:00"/>
    <s v="Credit card"/>
    <n v="203.36"/>
    <n v="4.7619047620000003"/>
    <n v="10.167999999999999"/>
    <n v="6.7"/>
    <n v="10.167999999999978"/>
    <n v="762.59999999999832"/>
    <b v="0"/>
    <b v="1"/>
    <s v="Low Value"/>
    <m/>
    <m/>
    <m/>
    <m/>
    <m/>
    <m/>
    <m/>
    <m/>
    <m/>
    <m/>
    <m/>
    <m/>
  </r>
  <r>
    <s v="489-64-4354"/>
    <x v="1"/>
    <s v="Naypyitaw"/>
    <s v="Normal"/>
    <s v="Male"/>
    <s v="Fashion accessories"/>
    <n v="16.28"/>
    <n v="1"/>
    <n v="0.81399999999999995"/>
    <n v="17.094000000000001"/>
    <x v="11"/>
    <d v="1899-12-30T15:36:00"/>
    <s v="Cash"/>
    <n v="16.28"/>
    <n v="4.7619047620000003"/>
    <n v="0.81399999999999995"/>
    <n v="5"/>
    <n v="0.81400000000000006"/>
    <n v="61.050000000000004"/>
    <b v="0"/>
    <b v="1"/>
    <s v="Low Value"/>
    <m/>
    <m/>
    <m/>
    <m/>
    <m/>
    <m/>
    <m/>
    <m/>
    <m/>
    <m/>
    <m/>
    <m/>
  </r>
  <r>
    <s v="198-84-7132"/>
    <x v="2"/>
    <s v="Mandalay"/>
    <s v="Member"/>
    <s v="Male"/>
    <s v="Fashion accessories"/>
    <n v="40.61"/>
    <n v="9"/>
    <n v="18.2745"/>
    <n v="383.7645"/>
    <x v="56"/>
    <d v="1899-12-30T13:40:00"/>
    <s v="Cash"/>
    <n v="365.49"/>
    <n v="4.7619047620000003"/>
    <n v="18.2745"/>
    <n v="7"/>
    <n v="18.274499999999989"/>
    <n v="1370.5874999999992"/>
    <b v="0"/>
    <b v="1"/>
    <s v="Low Value"/>
    <m/>
    <m/>
    <m/>
    <m/>
    <m/>
    <m/>
    <m/>
    <m/>
    <m/>
    <m/>
    <m/>
    <m/>
  </r>
  <r>
    <s v="269-10-8440"/>
    <x v="0"/>
    <s v="Yangon"/>
    <s v="Member"/>
    <s v="Male"/>
    <s v="Health and beauty"/>
    <n v="53.17"/>
    <n v="7"/>
    <n v="18.609500000000001"/>
    <n v="390.79950000000002"/>
    <x v="18"/>
    <d v="1899-12-30T18:01:00"/>
    <s v="Cash"/>
    <n v="372.19"/>
    <n v="4.7619047620000003"/>
    <n v="18.609500000000001"/>
    <n v="8.9"/>
    <n v="18.609500000000025"/>
    <n v="1395.7125000000019"/>
    <b v="0"/>
    <b v="1"/>
    <s v="High Value"/>
    <m/>
    <m/>
    <m/>
    <m/>
    <m/>
    <m/>
    <m/>
    <m/>
    <m/>
    <m/>
    <m/>
    <m/>
  </r>
  <r>
    <s v="650-98-6268"/>
    <x v="2"/>
    <s v="Mandalay"/>
    <s v="Member"/>
    <s v="Female"/>
    <s v="Food and beverages"/>
    <n v="20.87"/>
    <n v="3"/>
    <n v="3.1305000000000001"/>
    <n v="65.740499999999997"/>
    <x v="80"/>
    <d v="1899-12-30T13:53:00"/>
    <s v="Credit card"/>
    <n v="62.61"/>
    <n v="4.7619047620000003"/>
    <n v="3.1305000000000001"/>
    <n v="8"/>
    <n v="3.1304999999999978"/>
    <n v="234.78749999999985"/>
    <b v="0"/>
    <b v="1"/>
    <s v="Low Value"/>
    <m/>
    <m/>
    <m/>
    <m/>
    <m/>
    <m/>
    <m/>
    <m/>
    <m/>
    <m/>
    <m/>
    <m/>
  </r>
  <r>
    <s v="741-73-3559"/>
    <x v="2"/>
    <s v="Mandalay"/>
    <s v="Normal"/>
    <s v="Male"/>
    <s v="Sports and travel"/>
    <n v="67.27"/>
    <n v="5"/>
    <n v="16.817499999999999"/>
    <n v="353.16750000000002"/>
    <x v="33"/>
    <d v="1899-12-30T17:27:00"/>
    <s v="Cash"/>
    <n v="336.35"/>
    <n v="4.7619047620000003"/>
    <n v="16.817499999999999"/>
    <n v="6.9"/>
    <n v="16.817499999999995"/>
    <n v="1261.3124999999995"/>
    <b v="0"/>
    <b v="1"/>
    <s v="Low Value"/>
    <m/>
    <m/>
    <m/>
    <m/>
    <m/>
    <m/>
    <m/>
    <m/>
    <m/>
    <m/>
    <m/>
    <m/>
  </r>
  <r>
    <s v="325-77-6186"/>
    <x v="0"/>
    <s v="Yangon"/>
    <s v="Member"/>
    <s v="Female"/>
    <s v="Home and lifestyle"/>
    <n v="90.65"/>
    <n v="10"/>
    <n v="45.325000000000003"/>
    <n v="951.82500000000005"/>
    <x v="1"/>
    <d v="1899-12-30T10:53:00"/>
    <s v="Ewallet"/>
    <n v="906.5"/>
    <n v="4.7619047620000003"/>
    <n v="45.325000000000003"/>
    <n v="7.3"/>
    <n v="45.325000000000045"/>
    <n v="3399.3750000000036"/>
    <b v="1"/>
    <b v="1"/>
    <s v="Low Value"/>
    <m/>
    <m/>
    <m/>
    <m/>
    <m/>
    <m/>
    <m/>
    <m/>
    <m/>
    <m/>
    <m/>
    <m/>
  </r>
  <r>
    <s v="286-75-7818"/>
    <x v="2"/>
    <s v="Mandalay"/>
    <s v="Normal"/>
    <s v="Male"/>
    <s v="Fashion accessories"/>
    <n v="69.08"/>
    <n v="2"/>
    <n v="6.9080000000000004"/>
    <n v="145.06800000000001"/>
    <x v="82"/>
    <d v="1899-12-30T19:48:00"/>
    <s v="Credit card"/>
    <n v="138.16"/>
    <n v="4.7619047620000003"/>
    <n v="6.9080000000000004"/>
    <n v="6.9"/>
    <n v="6.9080000000000155"/>
    <n v="518.10000000000116"/>
    <b v="0"/>
    <b v="1"/>
    <s v="Low Value"/>
    <m/>
    <m/>
    <m/>
    <m/>
    <m/>
    <m/>
    <m/>
    <m/>
    <m/>
    <m/>
    <m/>
    <m/>
  </r>
  <r>
    <s v="574-57-9721"/>
    <x v="1"/>
    <s v="Naypyitaw"/>
    <s v="Normal"/>
    <s v="Male"/>
    <s v="Food and beverages"/>
    <n v="43.27"/>
    <n v="2"/>
    <n v="4.327"/>
    <n v="90.867000000000004"/>
    <x v="1"/>
    <d v="1899-12-30T16:53:00"/>
    <s v="Ewallet"/>
    <n v="86.54"/>
    <n v="4.7619047620000003"/>
    <n v="4.327"/>
    <n v="5.7"/>
    <n v="4.3269999999999982"/>
    <n v="324.52499999999986"/>
    <b v="0"/>
    <b v="1"/>
    <s v="Low Value"/>
    <m/>
    <m/>
    <m/>
    <m/>
    <m/>
    <m/>
    <m/>
    <m/>
    <m/>
    <m/>
    <m/>
    <m/>
  </r>
  <r>
    <s v="459-50-7686"/>
    <x v="0"/>
    <s v="Yangon"/>
    <s v="Normal"/>
    <s v="Female"/>
    <s v="Electronic accessories"/>
    <n v="23.46"/>
    <n v="6"/>
    <n v="7.0380000000000003"/>
    <n v="147.798"/>
    <x v="50"/>
    <d v="1899-12-30T19:14:00"/>
    <s v="Ewallet"/>
    <n v="140.76"/>
    <n v="4.7619047620000003"/>
    <n v="7.0380000000000003"/>
    <n v="6.4"/>
    <n v="7.0380000000000109"/>
    <n v="527.85000000000082"/>
    <b v="0"/>
    <b v="1"/>
    <s v="Low Value"/>
    <m/>
    <m/>
    <m/>
    <m/>
    <m/>
    <m/>
    <m/>
    <m/>
    <m/>
    <m/>
    <m/>
    <m/>
  </r>
  <r>
    <s v="616-87-0016"/>
    <x v="2"/>
    <s v="Mandalay"/>
    <s v="Normal"/>
    <s v="Male"/>
    <s v="Fashion accessories"/>
    <n v="95.54"/>
    <n v="7"/>
    <n v="33.439"/>
    <n v="702.21900000000005"/>
    <x v="11"/>
    <d v="1899-12-30T14:36:00"/>
    <s v="Credit card"/>
    <n v="668.78"/>
    <n v="4.7619047620000003"/>
    <n v="33.439"/>
    <n v="9.6"/>
    <n v="33.439000000000078"/>
    <n v="2507.9250000000056"/>
    <b v="1"/>
    <b v="1"/>
    <s v="High Value"/>
    <m/>
    <m/>
    <m/>
    <m/>
    <m/>
    <m/>
    <m/>
    <m/>
    <m/>
    <m/>
    <m/>
    <m/>
  </r>
  <r>
    <s v="837-55-7229"/>
    <x v="2"/>
    <s v="Mandalay"/>
    <s v="Normal"/>
    <s v="Female"/>
    <s v="Fashion accessories"/>
    <n v="47.44"/>
    <n v="1"/>
    <n v="2.3719999999999999"/>
    <n v="49.811999999999998"/>
    <x v="70"/>
    <d v="1899-12-30T18:19:00"/>
    <s v="Credit card"/>
    <n v="47.44"/>
    <n v="4.7619047620000003"/>
    <n v="2.3719999999999999"/>
    <n v="6.8"/>
    <n v="2.3719999999999999"/>
    <n v="177.89999999999998"/>
    <b v="0"/>
    <b v="1"/>
    <s v="Low Value"/>
    <m/>
    <m/>
    <m/>
    <m/>
    <m/>
    <m/>
    <m/>
    <m/>
    <m/>
    <m/>
    <m/>
    <m/>
  </r>
  <r>
    <s v="751-69-0068"/>
    <x v="1"/>
    <s v="Naypyitaw"/>
    <s v="Normal"/>
    <s v="Male"/>
    <s v="Sports and travel"/>
    <n v="99.24"/>
    <n v="9"/>
    <n v="44.658000000000001"/>
    <n v="937.81799999999998"/>
    <x v="35"/>
    <d v="1899-12-30T19:09:00"/>
    <s v="Ewallet"/>
    <n v="893.16"/>
    <n v="4.7619047620000003"/>
    <n v="44.658000000000001"/>
    <n v="9"/>
    <n v="44.658000000000015"/>
    <n v="3349.3500000000013"/>
    <b v="1"/>
    <b v="1"/>
    <s v="High Value"/>
    <m/>
    <m/>
    <m/>
    <m/>
    <m/>
    <m/>
    <m/>
    <m/>
    <m/>
    <m/>
    <m/>
    <m/>
  </r>
  <r>
    <s v="257-73-1380"/>
    <x v="1"/>
    <s v="Naypyitaw"/>
    <s v="Member"/>
    <s v="Male"/>
    <s v="Sports and travel"/>
    <n v="82.93"/>
    <n v="4"/>
    <n v="16.585999999999999"/>
    <n v="348.30599999999998"/>
    <x v="40"/>
    <d v="1899-12-30T16:51:00"/>
    <s v="Ewallet"/>
    <n v="331.72"/>
    <n v="4.7619047620000003"/>
    <n v="16.585999999999999"/>
    <n v="9.6"/>
    <n v="16.585999999999956"/>
    <n v="1243.9499999999966"/>
    <b v="0"/>
    <b v="1"/>
    <s v="High Value"/>
    <m/>
    <m/>
    <m/>
    <m/>
    <m/>
    <m/>
    <m/>
    <m/>
    <m/>
    <m/>
    <m/>
    <m/>
  </r>
  <r>
    <s v="345-08-4992"/>
    <x v="0"/>
    <s v="Yangon"/>
    <s v="Normal"/>
    <s v="Male"/>
    <s v="Home and lifestyle"/>
    <n v="33.99"/>
    <n v="6"/>
    <n v="10.196999999999999"/>
    <n v="214.137"/>
    <x v="1"/>
    <d v="1899-12-30T15:37:00"/>
    <s v="Credit card"/>
    <n v="203.94"/>
    <n v="4.7619047620000003"/>
    <n v="10.196999999999999"/>
    <n v="7.7"/>
    <n v="10.197000000000003"/>
    <n v="764.7750000000002"/>
    <b v="0"/>
    <b v="1"/>
    <s v="Low Value"/>
    <m/>
    <m/>
    <m/>
    <m/>
    <m/>
    <m/>
    <m/>
    <m/>
    <m/>
    <m/>
    <m/>
    <m/>
  </r>
  <r>
    <s v="549-96-4200"/>
    <x v="1"/>
    <s v="Naypyitaw"/>
    <s v="Member"/>
    <s v="Male"/>
    <s v="Food and beverages"/>
    <n v="17.04"/>
    <n v="4"/>
    <n v="3.4079999999999999"/>
    <n v="71.567999999999998"/>
    <x v="1"/>
    <d v="1899-12-30T20:15:00"/>
    <s v="Ewallet"/>
    <n v="68.16"/>
    <n v="4.7619047620000003"/>
    <n v="3.4079999999999999"/>
    <n v="7"/>
    <n v="3.4080000000000013"/>
    <n v="255.60000000000008"/>
    <b v="0"/>
    <b v="1"/>
    <s v="Low Value"/>
    <m/>
    <m/>
    <m/>
    <m/>
    <m/>
    <m/>
    <m/>
    <m/>
    <m/>
    <m/>
    <m/>
    <m/>
  </r>
  <r>
    <s v="810-60-6344"/>
    <x v="1"/>
    <s v="Naypyitaw"/>
    <s v="Normal"/>
    <s v="Female"/>
    <s v="Electronic accessories"/>
    <n v="40.86"/>
    <n v="8"/>
    <n v="16.344000000000001"/>
    <n v="343.22399999999999"/>
    <x v="13"/>
    <d v="1899-12-30T14:38:00"/>
    <s v="Credit card"/>
    <n v="326.88"/>
    <n v="4.7619047620000003"/>
    <n v="16.344000000000001"/>
    <n v="6.5"/>
    <n v="16.343999999999994"/>
    <n v="1225.7999999999995"/>
    <b v="0"/>
    <b v="1"/>
    <s v="Low Value"/>
    <m/>
    <m/>
    <m/>
    <m/>
    <m/>
    <m/>
    <m/>
    <m/>
    <m/>
    <m/>
    <m/>
    <m/>
  </r>
  <r>
    <s v="450-28-2866"/>
    <x v="1"/>
    <s v="Naypyitaw"/>
    <s v="Member"/>
    <s v="Male"/>
    <s v="Food and beverages"/>
    <n v="17.440000000000001"/>
    <n v="5"/>
    <n v="4.3600000000000003"/>
    <n v="91.56"/>
    <x v="15"/>
    <d v="1899-12-30T19:25:00"/>
    <s v="Cash"/>
    <n v="87.2"/>
    <n v="4.7619047620000003"/>
    <n v="4.3600000000000003"/>
    <n v="8.1"/>
    <n v="4.3599999999999994"/>
    <n v="326.99999999999994"/>
    <b v="0"/>
    <b v="1"/>
    <s v="Low Value"/>
    <m/>
    <m/>
    <m/>
    <m/>
    <m/>
    <m/>
    <m/>
    <m/>
    <m/>
    <m/>
    <m/>
    <m/>
  </r>
  <r>
    <s v="394-30-3170"/>
    <x v="2"/>
    <s v="Mandalay"/>
    <s v="Member"/>
    <s v="Female"/>
    <s v="Sports and travel"/>
    <n v="88.43"/>
    <n v="8"/>
    <n v="35.372"/>
    <n v="742.81200000000001"/>
    <x v="23"/>
    <d v="1899-12-30T19:35:00"/>
    <s v="Credit card"/>
    <n v="707.44"/>
    <n v="4.7619047620000003"/>
    <n v="35.372"/>
    <n v="4.3"/>
    <n v="35.371999999999957"/>
    <n v="2652.8999999999969"/>
    <b v="1"/>
    <b v="1"/>
    <s v="Low Value"/>
    <m/>
    <m/>
    <m/>
    <m/>
    <m/>
    <m/>
    <m/>
    <m/>
    <m/>
    <m/>
    <m/>
    <m/>
  </r>
  <r>
    <s v="138-17-5109"/>
    <x v="0"/>
    <s v="Yangon"/>
    <s v="Member"/>
    <s v="Female"/>
    <s v="Home and lifestyle"/>
    <n v="89.21"/>
    <n v="9"/>
    <n v="40.144500000000001"/>
    <n v="843.03449999999998"/>
    <x v="15"/>
    <d v="1899-12-30T15:42:00"/>
    <s v="Credit card"/>
    <n v="802.89"/>
    <n v="4.7619047620000003"/>
    <n v="40.144500000000001"/>
    <n v="6.5"/>
    <n v="40.144499999999994"/>
    <n v="3010.8374999999996"/>
    <b v="1"/>
    <b v="1"/>
    <s v="Low Value"/>
    <m/>
    <m/>
    <m/>
    <m/>
    <m/>
    <m/>
    <m/>
    <m/>
    <m/>
    <m/>
    <m/>
    <m/>
  </r>
  <r>
    <s v="192-98-7397"/>
    <x v="1"/>
    <s v="Naypyitaw"/>
    <s v="Normal"/>
    <s v="Male"/>
    <s v="Fashion accessories"/>
    <n v="12.78"/>
    <n v="1"/>
    <n v="0.63900000000000001"/>
    <n v="13.419"/>
    <x v="66"/>
    <d v="1899-12-30T14:11:00"/>
    <s v="Ewallet"/>
    <n v="12.78"/>
    <n v="4.7619047620000003"/>
    <n v="0.63900000000000001"/>
    <n v="9.5"/>
    <n v="0.63900000000000112"/>
    <n v="47.925000000000082"/>
    <b v="0"/>
    <b v="1"/>
    <s v="High Value"/>
    <m/>
    <m/>
    <m/>
    <m/>
    <m/>
    <m/>
    <m/>
    <m/>
    <m/>
    <m/>
    <m/>
    <m/>
  </r>
  <r>
    <s v="301-11-9629"/>
    <x v="0"/>
    <s v="Yangon"/>
    <s v="Normal"/>
    <s v="Female"/>
    <s v="Sports and travel"/>
    <n v="19.100000000000001"/>
    <n v="7"/>
    <n v="6.6849999999999996"/>
    <n v="140.38499999999999"/>
    <x v="15"/>
    <d v="1899-12-30T10:43:00"/>
    <s v="Cash"/>
    <n v="133.69999999999999"/>
    <n v="4.7619047620000003"/>
    <n v="6.6849999999999996"/>
    <n v="9.6999999999999993"/>
    <n v="6.6850000000000023"/>
    <n v="501.37500000000017"/>
    <b v="0"/>
    <b v="1"/>
    <s v="High Value"/>
    <m/>
    <m/>
    <m/>
    <m/>
    <m/>
    <m/>
    <m/>
    <m/>
    <m/>
    <m/>
    <m/>
    <m/>
  </r>
  <r>
    <s v="390-80-5128"/>
    <x v="2"/>
    <s v="Mandalay"/>
    <s v="Member"/>
    <s v="Female"/>
    <s v="Health and beauty"/>
    <n v="19.149999999999999"/>
    <n v="1"/>
    <n v="0.95750000000000002"/>
    <n v="20.107500000000002"/>
    <x v="26"/>
    <d v="1899-12-30T17:58:00"/>
    <s v="Credit card"/>
    <n v="19.149999999999999"/>
    <n v="4.7619047620000003"/>
    <n v="0.95750000000000002"/>
    <n v="9.5"/>
    <n v="0.95750000000000313"/>
    <n v="71.812500000000227"/>
    <b v="0"/>
    <b v="1"/>
    <s v="High Value"/>
    <m/>
    <m/>
    <m/>
    <m/>
    <m/>
    <m/>
    <m/>
    <m/>
    <m/>
    <m/>
    <m/>
    <m/>
  </r>
  <r>
    <s v="235-46-8343"/>
    <x v="1"/>
    <s v="Naypyitaw"/>
    <s v="Member"/>
    <s v="Male"/>
    <s v="Food and beverages"/>
    <n v="27.66"/>
    <n v="10"/>
    <n v="13.83"/>
    <n v="290.43"/>
    <x v="44"/>
    <d v="1899-12-30T11:26:00"/>
    <s v="Credit card"/>
    <n v="276.60000000000002"/>
    <n v="4.7619047620000003"/>
    <n v="13.83"/>
    <n v="8.9"/>
    <n v="13.829999999999984"/>
    <n v="1037.2499999999989"/>
    <b v="0"/>
    <b v="1"/>
    <s v="High Value"/>
    <m/>
    <m/>
    <m/>
    <m/>
    <m/>
    <m/>
    <m/>
    <m/>
    <m/>
    <m/>
    <m/>
    <m/>
  </r>
  <r>
    <s v="453-12-7053"/>
    <x v="1"/>
    <s v="Naypyitaw"/>
    <s v="Normal"/>
    <s v="Male"/>
    <s v="Fashion accessories"/>
    <n v="45.74"/>
    <n v="3"/>
    <n v="6.8609999999999998"/>
    <n v="144.08099999999999"/>
    <x v="24"/>
    <d v="1899-12-30T17:38:00"/>
    <s v="Credit card"/>
    <n v="137.22"/>
    <n v="4.7619047620000003"/>
    <n v="6.8609999999999998"/>
    <n v="6.5"/>
    <n v="6.86099999999999"/>
    <n v="514.57499999999925"/>
    <b v="0"/>
    <b v="1"/>
    <s v="Low Value"/>
    <m/>
    <m/>
    <m/>
    <m/>
    <m/>
    <m/>
    <m/>
    <m/>
    <m/>
    <m/>
    <m/>
    <m/>
  </r>
  <r>
    <s v="296-11-7041"/>
    <x v="2"/>
    <s v="Mandalay"/>
    <s v="Member"/>
    <s v="Female"/>
    <s v="Health and beauty"/>
    <n v="27.07"/>
    <n v="1"/>
    <n v="1.3534999999999999"/>
    <n v="28.423500000000001"/>
    <x v="52"/>
    <d v="1899-12-30T20:07:00"/>
    <s v="Credit card"/>
    <n v="27.07"/>
    <n v="4.7619047620000003"/>
    <n v="1.3534999999999999"/>
    <n v="5.3"/>
    <n v="1.3535000000000004"/>
    <n v="101.51250000000003"/>
    <b v="0"/>
    <b v="1"/>
    <s v="Low Value"/>
    <m/>
    <m/>
    <m/>
    <m/>
    <m/>
    <m/>
    <m/>
    <m/>
    <m/>
    <m/>
    <m/>
    <m/>
  </r>
  <r>
    <s v="449-27-2918"/>
    <x v="2"/>
    <s v="Mandalay"/>
    <s v="Member"/>
    <s v="Female"/>
    <s v="Sports and travel"/>
    <n v="39.119999999999997"/>
    <n v="1"/>
    <n v="1.956"/>
    <n v="41.076000000000001"/>
    <x v="58"/>
    <d v="1899-12-30T11:02:00"/>
    <s v="Credit card"/>
    <n v="39.119999999999997"/>
    <n v="4.7619047620000003"/>
    <n v="1.956"/>
    <n v="9.6"/>
    <n v="1.9560000000000031"/>
    <n v="146.70000000000022"/>
    <b v="0"/>
    <b v="1"/>
    <s v="High Value"/>
    <m/>
    <m/>
    <m/>
    <m/>
    <m/>
    <m/>
    <m/>
    <m/>
    <m/>
    <m/>
    <m/>
    <m/>
  </r>
  <r>
    <s v="891-01-7034"/>
    <x v="2"/>
    <s v="Mandalay"/>
    <s v="Normal"/>
    <s v="Female"/>
    <s v="Electronic accessories"/>
    <n v="74.709999999999994"/>
    <n v="6"/>
    <n v="22.413"/>
    <n v="470.673"/>
    <x v="17"/>
    <d v="1899-12-30T19:07:00"/>
    <s v="Cash"/>
    <n v="448.26"/>
    <n v="4.7619047620000003"/>
    <n v="22.413"/>
    <n v="6.7"/>
    <n v="22.413000000000011"/>
    <n v="1680.9750000000008"/>
    <b v="0"/>
    <b v="1"/>
    <s v="Low Value"/>
    <m/>
    <m/>
    <m/>
    <m/>
    <m/>
    <m/>
    <m/>
    <m/>
    <m/>
    <m/>
    <m/>
    <m/>
  </r>
  <r>
    <s v="744-09-5786"/>
    <x v="2"/>
    <s v="Mandalay"/>
    <s v="Normal"/>
    <s v="Male"/>
    <s v="Electronic accessories"/>
    <n v="22.01"/>
    <n v="6"/>
    <n v="6.6029999999999998"/>
    <n v="138.66300000000001"/>
    <x v="56"/>
    <d v="1899-12-30T18:50:00"/>
    <s v="Cash"/>
    <n v="132.06"/>
    <n v="4.7619047620000003"/>
    <n v="6.6029999999999998"/>
    <n v="7.6"/>
    <n v="6.6030000000000086"/>
    <n v="495.22500000000065"/>
    <b v="0"/>
    <b v="1"/>
    <s v="Low Value"/>
    <m/>
    <m/>
    <m/>
    <m/>
    <m/>
    <m/>
    <m/>
    <m/>
    <m/>
    <m/>
    <m/>
    <m/>
  </r>
  <r>
    <s v="727-17-0390"/>
    <x v="0"/>
    <s v="Yangon"/>
    <s v="Normal"/>
    <s v="Female"/>
    <s v="Food and beverages"/>
    <n v="63.61"/>
    <n v="5"/>
    <n v="15.9025"/>
    <n v="333.95249999999999"/>
    <x v="32"/>
    <d v="1899-12-30T12:43:00"/>
    <s v="Ewallet"/>
    <n v="318.05"/>
    <n v="4.7619047620000003"/>
    <n v="15.9025"/>
    <n v="4.8"/>
    <n v="15.902499999999975"/>
    <n v="1192.6874999999982"/>
    <b v="0"/>
    <b v="1"/>
    <s v="Low Value"/>
    <m/>
    <m/>
    <m/>
    <m/>
    <m/>
    <m/>
    <m/>
    <m/>
    <m/>
    <m/>
    <m/>
    <m/>
  </r>
  <r>
    <s v="568-88-3448"/>
    <x v="0"/>
    <s v="Yangon"/>
    <s v="Normal"/>
    <s v="Male"/>
    <s v="Health and beauty"/>
    <n v="25"/>
    <n v="1"/>
    <n v="1.25"/>
    <n v="26.25"/>
    <x v="2"/>
    <d v="1899-12-30T15:09:00"/>
    <s v="Ewallet"/>
    <n v="25"/>
    <n v="4.7619047620000003"/>
    <n v="1.25"/>
    <n v="5.5"/>
    <n v="1.25"/>
    <n v="93.75"/>
    <b v="0"/>
    <b v="1"/>
    <s v="Low Value"/>
    <m/>
    <m/>
    <m/>
    <m/>
    <m/>
    <m/>
    <m/>
    <m/>
    <m/>
    <m/>
    <m/>
    <m/>
  </r>
  <r>
    <s v="187-83-5490"/>
    <x v="0"/>
    <s v="Yangon"/>
    <s v="Member"/>
    <s v="Male"/>
    <s v="Electronic accessories"/>
    <n v="20.77"/>
    <n v="4"/>
    <n v="4.1539999999999999"/>
    <n v="87.233999999999995"/>
    <x v="82"/>
    <d v="1899-12-30T13:47:00"/>
    <s v="Cash"/>
    <n v="83.08"/>
    <n v="4.7619047620000003"/>
    <n v="4.1539999999999999"/>
    <n v="4.7"/>
    <n v="4.1539999999999964"/>
    <n v="311.54999999999973"/>
    <b v="0"/>
    <b v="1"/>
    <s v="Low Value"/>
    <m/>
    <m/>
    <m/>
    <m/>
    <m/>
    <m/>
    <m/>
    <m/>
    <m/>
    <m/>
    <m/>
    <m/>
  </r>
  <r>
    <s v="767-54-1907"/>
    <x v="2"/>
    <s v="Mandalay"/>
    <s v="Member"/>
    <s v="Female"/>
    <s v="Fashion accessories"/>
    <n v="29.56"/>
    <n v="5"/>
    <n v="7.39"/>
    <n v="155.19"/>
    <x v="77"/>
    <d v="1899-12-30T16:59:00"/>
    <s v="Cash"/>
    <n v="147.80000000000001"/>
    <n v="4.7619047620000003"/>
    <n v="7.39"/>
    <n v="6.9"/>
    <n v="7.3899999999999864"/>
    <n v="554.24999999999898"/>
    <b v="0"/>
    <b v="1"/>
    <s v="Low Value"/>
    <m/>
    <m/>
    <m/>
    <m/>
    <m/>
    <m/>
    <m/>
    <m/>
    <m/>
    <m/>
    <m/>
    <m/>
  </r>
  <r>
    <s v="710-46-4433"/>
    <x v="2"/>
    <s v="Mandalay"/>
    <s v="Member"/>
    <s v="Female"/>
    <s v="Food and beverages"/>
    <n v="77.400000000000006"/>
    <n v="9"/>
    <n v="34.83"/>
    <n v="731.43"/>
    <x v="42"/>
    <d v="1899-12-30T14:15:00"/>
    <s v="Credit card"/>
    <n v="696.6"/>
    <n v="4.7619047620000003"/>
    <n v="34.83"/>
    <n v="4.5"/>
    <n v="34.829999999999927"/>
    <n v="2612.2499999999945"/>
    <b v="1"/>
    <b v="1"/>
    <s v="Low Value"/>
    <m/>
    <m/>
    <m/>
    <m/>
    <m/>
    <m/>
    <m/>
    <m/>
    <m/>
    <m/>
    <m/>
    <m/>
  </r>
  <r>
    <s v="533-33-5337"/>
    <x v="2"/>
    <s v="Mandalay"/>
    <s v="Normal"/>
    <s v="Male"/>
    <s v="Electronic accessories"/>
    <n v="79.39"/>
    <n v="10"/>
    <n v="39.695"/>
    <n v="833.59500000000003"/>
    <x v="13"/>
    <d v="1899-12-30T20:24:00"/>
    <s v="Cash"/>
    <n v="793.9"/>
    <n v="4.7619047620000003"/>
    <n v="39.695"/>
    <n v="6.2"/>
    <n v="39.69500000000005"/>
    <n v="2977.1250000000036"/>
    <b v="1"/>
    <b v="1"/>
    <s v="Low Value"/>
    <m/>
    <m/>
    <m/>
    <m/>
    <m/>
    <m/>
    <m/>
    <m/>
    <m/>
    <m/>
    <m/>
    <m/>
  </r>
  <r>
    <s v="325-90-8763"/>
    <x v="1"/>
    <s v="Naypyitaw"/>
    <s v="Member"/>
    <s v="Female"/>
    <s v="Electronic accessories"/>
    <n v="46.57"/>
    <n v="10"/>
    <n v="23.285"/>
    <n v="488.98500000000001"/>
    <x v="3"/>
    <d v="1899-12-30T13:58:00"/>
    <s v="Cash"/>
    <n v="465.7"/>
    <n v="4.7619047620000003"/>
    <n v="23.285"/>
    <n v="7.6"/>
    <n v="23.285000000000025"/>
    <n v="1746.3750000000018"/>
    <b v="0"/>
    <b v="1"/>
    <s v="Low Value"/>
    <m/>
    <m/>
    <m/>
    <m/>
    <m/>
    <m/>
    <m/>
    <m/>
    <m/>
    <m/>
    <m/>
    <m/>
  </r>
  <r>
    <s v="729-46-7422"/>
    <x v="1"/>
    <s v="Naypyitaw"/>
    <s v="Normal"/>
    <s v="Male"/>
    <s v="Food and beverages"/>
    <n v="35.89"/>
    <n v="1"/>
    <n v="1.7945"/>
    <n v="37.6845"/>
    <x v="55"/>
    <d v="1899-12-30T16:52:00"/>
    <s v="Credit card"/>
    <n v="35.89"/>
    <n v="4.7619047620000003"/>
    <n v="1.7945"/>
    <n v="7.9"/>
    <n v="1.7944999999999993"/>
    <n v="134.58749999999995"/>
    <b v="0"/>
    <b v="1"/>
    <s v="Low Value"/>
    <m/>
    <m/>
    <m/>
    <m/>
    <m/>
    <m/>
    <m/>
    <m/>
    <m/>
    <m/>
    <m/>
    <m/>
  </r>
  <r>
    <s v="639-76-1242"/>
    <x v="1"/>
    <s v="Naypyitaw"/>
    <s v="Normal"/>
    <s v="Male"/>
    <s v="Food and beverages"/>
    <n v="40.520000000000003"/>
    <n v="5"/>
    <n v="10.130000000000001"/>
    <n v="212.73"/>
    <x v="36"/>
    <d v="1899-12-30T15:19:00"/>
    <s v="Cash"/>
    <n v="202.6"/>
    <n v="4.7619047620000003"/>
    <n v="10.130000000000001"/>
    <n v="4.5"/>
    <n v="10.129999999999995"/>
    <n v="759.74999999999966"/>
    <b v="0"/>
    <b v="1"/>
    <s v="Low Value"/>
    <m/>
    <m/>
    <m/>
    <m/>
    <m/>
    <m/>
    <m/>
    <m/>
    <m/>
    <m/>
    <m/>
    <m/>
  </r>
  <r>
    <s v="234-03-4040"/>
    <x v="2"/>
    <s v="Mandalay"/>
    <s v="Member"/>
    <s v="Female"/>
    <s v="Food and beverages"/>
    <n v="73.05"/>
    <n v="10"/>
    <n v="36.524999999999999"/>
    <n v="767.02499999999998"/>
    <x v="2"/>
    <d v="1899-12-30T12:25:00"/>
    <s v="Credit card"/>
    <n v="730.5"/>
    <n v="4.7619047620000003"/>
    <n v="36.524999999999999"/>
    <n v="8.6999999999999993"/>
    <n v="36.524999999999977"/>
    <n v="2739.3749999999982"/>
    <b v="1"/>
    <b v="1"/>
    <s v="High Value"/>
    <m/>
    <m/>
    <m/>
    <m/>
    <m/>
    <m/>
    <m/>
    <m/>
    <m/>
    <m/>
    <m/>
    <m/>
  </r>
  <r>
    <s v="326-71-2155"/>
    <x v="1"/>
    <s v="Naypyitaw"/>
    <s v="Normal"/>
    <s v="Female"/>
    <s v="Sports and travel"/>
    <n v="73.95"/>
    <n v="4"/>
    <n v="14.79"/>
    <n v="310.58999999999997"/>
    <x v="36"/>
    <d v="1899-12-30T10:02:00"/>
    <s v="Cash"/>
    <n v="295.8"/>
    <n v="4.7619047620000003"/>
    <n v="14.79"/>
    <n v="6.1"/>
    <n v="14.789999999999964"/>
    <n v="1109.2499999999973"/>
    <b v="0"/>
    <b v="1"/>
    <s v="Low Value"/>
    <m/>
    <m/>
    <m/>
    <m/>
    <m/>
    <m/>
    <m/>
    <m/>
    <m/>
    <m/>
    <m/>
    <m/>
  </r>
  <r>
    <s v="320-32-8842"/>
    <x v="1"/>
    <s v="Naypyitaw"/>
    <s v="Member"/>
    <s v="Female"/>
    <s v="Food and beverages"/>
    <n v="22.62"/>
    <n v="1"/>
    <n v="1.131"/>
    <n v="23.751000000000001"/>
    <x v="85"/>
    <d v="1899-12-30T18:58:00"/>
    <s v="Cash"/>
    <n v="22.62"/>
    <n v="4.7619047620000003"/>
    <n v="1.131"/>
    <n v="6.4"/>
    <n v="1.1310000000000002"/>
    <n v="84.825000000000017"/>
    <b v="0"/>
    <b v="1"/>
    <s v="Low Value"/>
    <m/>
    <m/>
    <m/>
    <m/>
    <m/>
    <m/>
    <m/>
    <m/>
    <m/>
    <m/>
    <m/>
    <m/>
  </r>
  <r>
    <s v="470-32-9057"/>
    <x v="0"/>
    <s v="Yangon"/>
    <s v="Member"/>
    <s v="Male"/>
    <s v="Food and beverages"/>
    <n v="51.34"/>
    <n v="5"/>
    <n v="12.835000000000001"/>
    <n v="269.53500000000003"/>
    <x v="61"/>
    <d v="1899-12-30T15:31:00"/>
    <s v="Credit card"/>
    <n v="256.7"/>
    <n v="4.7619047620000003"/>
    <n v="12.835000000000001"/>
    <n v="9.1"/>
    <n v="12.835000000000036"/>
    <n v="962.62500000000273"/>
    <b v="0"/>
    <b v="1"/>
    <s v="High Value"/>
    <m/>
    <m/>
    <m/>
    <m/>
    <m/>
    <m/>
    <m/>
    <m/>
    <m/>
    <m/>
    <m/>
    <m/>
  </r>
  <r>
    <s v="878-30-2331"/>
    <x v="1"/>
    <s v="Naypyitaw"/>
    <s v="Member"/>
    <s v="Female"/>
    <s v="Sports and travel"/>
    <n v="54.55"/>
    <n v="10"/>
    <n v="27.274999999999999"/>
    <n v="572.77499999999998"/>
    <x v="22"/>
    <d v="1899-12-30T11:22:00"/>
    <s v="Credit card"/>
    <n v="545.5"/>
    <n v="4.7619047620000003"/>
    <n v="27.274999999999999"/>
    <n v="7.1"/>
    <n v="27.274999999999977"/>
    <n v="2045.6249999999982"/>
    <b v="1"/>
    <b v="1"/>
    <s v="Low Value"/>
    <m/>
    <m/>
    <m/>
    <m/>
    <m/>
    <m/>
    <m/>
    <m/>
    <m/>
    <m/>
    <m/>
    <m/>
  </r>
  <r>
    <s v="440-59-5691"/>
    <x v="1"/>
    <s v="Naypyitaw"/>
    <s v="Member"/>
    <s v="Female"/>
    <s v="Health and beauty"/>
    <n v="37.15"/>
    <n v="7"/>
    <n v="13.0025"/>
    <n v="273.05250000000001"/>
    <x v="4"/>
    <d v="1899-12-30T13:12:00"/>
    <s v="Credit card"/>
    <n v="260.05"/>
    <n v="4.7619047620000003"/>
    <n v="13.0025"/>
    <n v="7.7"/>
    <n v="13.002499999999998"/>
    <n v="975.18749999999977"/>
    <b v="0"/>
    <b v="1"/>
    <s v="Low Value"/>
    <m/>
    <m/>
    <m/>
    <m/>
    <m/>
    <m/>
    <m/>
    <m/>
    <m/>
    <m/>
    <m/>
    <m/>
  </r>
  <r>
    <s v="554-53-3790"/>
    <x v="2"/>
    <s v="Mandalay"/>
    <s v="Normal"/>
    <s v="Male"/>
    <s v="Sports and travel"/>
    <n v="37.020000000000003"/>
    <n v="6"/>
    <n v="11.106"/>
    <n v="233.226"/>
    <x v="23"/>
    <d v="1899-12-30T18:33:00"/>
    <s v="Cash"/>
    <n v="222.12"/>
    <n v="4.7619047620000003"/>
    <n v="11.106"/>
    <n v="4.5"/>
    <n v="11.105999999999995"/>
    <n v="832.94999999999959"/>
    <b v="0"/>
    <b v="1"/>
    <s v="Low Value"/>
    <m/>
    <m/>
    <m/>
    <m/>
    <m/>
    <m/>
    <m/>
    <m/>
    <m/>
    <m/>
    <m/>
    <m/>
  </r>
  <r>
    <s v="746-19-0921"/>
    <x v="1"/>
    <s v="Naypyitaw"/>
    <s v="Normal"/>
    <s v="Male"/>
    <s v="Food and beverages"/>
    <n v="21.58"/>
    <n v="1"/>
    <n v="1.079"/>
    <n v="22.658999999999999"/>
    <x v="57"/>
    <d v="1899-12-30T10:02:00"/>
    <s v="Ewallet"/>
    <n v="21.58"/>
    <n v="4.7619047620000003"/>
    <n v="1.079"/>
    <n v="7.2"/>
    <n v="1.0790000000000006"/>
    <n v="80.92500000000004"/>
    <b v="0"/>
    <b v="1"/>
    <s v="Low Value"/>
    <m/>
    <m/>
    <m/>
    <m/>
    <m/>
    <m/>
    <m/>
    <m/>
    <m/>
    <m/>
    <m/>
    <m/>
  </r>
  <r>
    <s v="233-34-0817"/>
    <x v="1"/>
    <s v="Naypyitaw"/>
    <s v="Member"/>
    <s v="Female"/>
    <s v="Electronic accessories"/>
    <n v="98.84"/>
    <n v="1"/>
    <n v="4.9420000000000002"/>
    <n v="103.782"/>
    <x v="42"/>
    <d v="1899-12-30T11:21:00"/>
    <s v="Cash"/>
    <n v="98.84"/>
    <n v="4.7619047620000003"/>
    <n v="4.9420000000000002"/>
    <n v="8.4"/>
    <n v="4.9419999999999931"/>
    <n v="370.64999999999947"/>
    <b v="0"/>
    <b v="1"/>
    <s v="Low Value"/>
    <m/>
    <m/>
    <m/>
    <m/>
    <m/>
    <m/>
    <m/>
    <m/>
    <m/>
    <m/>
    <m/>
    <m/>
  </r>
  <r>
    <s v="767-05-1286"/>
    <x v="1"/>
    <s v="Naypyitaw"/>
    <s v="Member"/>
    <s v="Female"/>
    <s v="Home and lifestyle"/>
    <n v="83.77"/>
    <n v="6"/>
    <n v="25.131"/>
    <n v="527.75099999999998"/>
    <x v="54"/>
    <d v="1899-12-30T12:10:00"/>
    <s v="Ewallet"/>
    <n v="502.62"/>
    <n v="4.7619047620000003"/>
    <n v="25.131"/>
    <n v="5.4"/>
    <n v="25.130999999999972"/>
    <n v="1884.824999999998"/>
    <b v="1"/>
    <b v="1"/>
    <s v="Low Value"/>
    <m/>
    <m/>
    <m/>
    <m/>
    <m/>
    <m/>
    <m/>
    <m/>
    <m/>
    <m/>
    <m/>
    <m/>
  </r>
  <r>
    <s v="340-21-9136"/>
    <x v="0"/>
    <s v="Yangon"/>
    <s v="Member"/>
    <s v="Female"/>
    <s v="Sports and travel"/>
    <n v="40.049999999999997"/>
    <n v="4"/>
    <n v="8.01"/>
    <n v="168.21"/>
    <x v="25"/>
    <d v="1899-12-30T11:40:00"/>
    <s v="Cash"/>
    <n v="160.19999999999999"/>
    <n v="4.7619047620000003"/>
    <n v="8.01"/>
    <n v="9.6999999999999993"/>
    <n v="8.0100000000000193"/>
    <n v="600.75000000000148"/>
    <b v="0"/>
    <b v="1"/>
    <s v="High Value"/>
    <m/>
    <m/>
    <m/>
    <m/>
    <m/>
    <m/>
    <m/>
    <m/>
    <m/>
    <m/>
    <m/>
    <m/>
  </r>
  <r>
    <s v="405-31-3305"/>
    <x v="0"/>
    <s v="Yangon"/>
    <s v="Member"/>
    <s v="Male"/>
    <s v="Fashion accessories"/>
    <n v="43.13"/>
    <n v="10"/>
    <n v="21.565000000000001"/>
    <n v="452.86500000000001"/>
    <x v="30"/>
    <d v="1899-12-30T18:31:00"/>
    <s v="Credit card"/>
    <n v="431.3"/>
    <n v="4.7619047620000003"/>
    <n v="21.565000000000001"/>
    <n v="5.5"/>
    <n v="21.564999999999998"/>
    <n v="1617.3749999999998"/>
    <b v="0"/>
    <b v="1"/>
    <s v="Low Value"/>
    <m/>
    <m/>
    <m/>
    <m/>
    <m/>
    <m/>
    <m/>
    <m/>
    <m/>
    <m/>
    <m/>
    <m/>
  </r>
  <r>
    <s v="731-59-7531"/>
    <x v="2"/>
    <s v="Mandalay"/>
    <s v="Member"/>
    <s v="Male"/>
    <s v="Health and beauty"/>
    <n v="72.569999999999993"/>
    <n v="8"/>
    <n v="29.027999999999999"/>
    <n v="609.58799999999997"/>
    <x v="73"/>
    <d v="1899-12-30T17:58:00"/>
    <s v="Cash"/>
    <n v="580.55999999999995"/>
    <n v="4.7619047620000003"/>
    <n v="29.027999999999999"/>
    <n v="4.5999999999999996"/>
    <n v="29.02800000000002"/>
    <n v="2177.1000000000013"/>
    <b v="1"/>
    <b v="1"/>
    <s v="Low Value"/>
    <m/>
    <m/>
    <m/>
    <m/>
    <m/>
    <m/>
    <m/>
    <m/>
    <m/>
    <m/>
    <m/>
    <m/>
  </r>
  <r>
    <s v="676-39-6028"/>
    <x v="0"/>
    <s v="Yangon"/>
    <s v="Member"/>
    <s v="Female"/>
    <s v="Electronic accessories"/>
    <n v="64.44"/>
    <n v="5"/>
    <n v="16.11"/>
    <n v="338.31"/>
    <x v="73"/>
    <d v="1899-12-30T17:04:00"/>
    <s v="Cash"/>
    <n v="322.2"/>
    <n v="4.7619047620000003"/>
    <n v="16.11"/>
    <n v="6.6"/>
    <n v="16.110000000000014"/>
    <n v="1208.2500000000009"/>
    <b v="0"/>
    <b v="1"/>
    <s v="Low Value"/>
    <m/>
    <m/>
    <m/>
    <m/>
    <m/>
    <m/>
    <m/>
    <m/>
    <m/>
    <m/>
    <m/>
    <m/>
  </r>
  <r>
    <s v="502-05-1910"/>
    <x v="0"/>
    <s v="Yangon"/>
    <s v="Normal"/>
    <s v="Male"/>
    <s v="Health and beauty"/>
    <n v="65.180000000000007"/>
    <n v="3"/>
    <n v="9.7769999999999992"/>
    <n v="205.31700000000001"/>
    <x v="6"/>
    <d v="1899-12-30T20:35:00"/>
    <s v="Credit card"/>
    <n v="195.54"/>
    <n v="4.7619047620000003"/>
    <n v="9.7769999999999992"/>
    <n v="6.3"/>
    <n v="9.7770000000000152"/>
    <n v="733.27500000000111"/>
    <b v="0"/>
    <b v="1"/>
    <s v="Low Value"/>
    <m/>
    <m/>
    <m/>
    <m/>
    <m/>
    <m/>
    <m/>
    <m/>
    <m/>
    <m/>
    <m/>
    <m/>
  </r>
  <r>
    <s v="485-30-8700"/>
    <x v="0"/>
    <s v="Yangon"/>
    <s v="Normal"/>
    <s v="Female"/>
    <s v="Sports and travel"/>
    <n v="33.26"/>
    <n v="5"/>
    <n v="8.3149999999999995"/>
    <n v="174.61500000000001"/>
    <x v="79"/>
    <d v="1899-12-30T16:10:00"/>
    <s v="Credit card"/>
    <n v="166.3"/>
    <n v="4.7619047620000003"/>
    <n v="8.3149999999999995"/>
    <n v="4.2"/>
    <n v="8.3149999999999977"/>
    <n v="623.62499999999977"/>
    <b v="0"/>
    <b v="1"/>
    <s v="Low Value"/>
    <m/>
    <m/>
    <m/>
    <m/>
    <m/>
    <m/>
    <m/>
    <m/>
    <m/>
    <m/>
    <m/>
    <m/>
  </r>
  <r>
    <s v="598-47-9715"/>
    <x v="1"/>
    <s v="Naypyitaw"/>
    <s v="Normal"/>
    <s v="Male"/>
    <s v="Electronic accessories"/>
    <n v="84.07"/>
    <n v="4"/>
    <n v="16.814"/>
    <n v="353.09399999999999"/>
    <x v="37"/>
    <d v="1899-12-30T16:54:00"/>
    <s v="Ewallet"/>
    <n v="336.28"/>
    <n v="4.7619047620000003"/>
    <n v="16.814"/>
    <n v="4.4000000000000004"/>
    <n v="16.814000000000021"/>
    <n v="1261.0500000000015"/>
    <b v="0"/>
    <b v="1"/>
    <s v="Low Value"/>
    <m/>
    <m/>
    <m/>
    <m/>
    <m/>
    <m/>
    <m/>
    <m/>
    <m/>
    <m/>
    <m/>
    <m/>
  </r>
  <r>
    <s v="701-69-8742"/>
    <x v="2"/>
    <s v="Mandalay"/>
    <s v="Normal"/>
    <s v="Male"/>
    <s v="Sports and travel"/>
    <n v="34.369999999999997"/>
    <n v="10"/>
    <n v="17.184999999999999"/>
    <n v="360.88499999999999"/>
    <x v="32"/>
    <d v="1899-12-30T10:11:00"/>
    <s v="Ewallet"/>
    <n v="343.7"/>
    <n v="4.7619047620000003"/>
    <n v="17.184999999999999"/>
    <n v="6.7"/>
    <n v="17.185000000000002"/>
    <n v="1288.8750000000002"/>
    <b v="0"/>
    <b v="1"/>
    <s v="Low Value"/>
    <m/>
    <m/>
    <m/>
    <m/>
    <m/>
    <m/>
    <m/>
    <m/>
    <m/>
    <m/>
    <m/>
    <m/>
  </r>
  <r>
    <s v="575-67-1508"/>
    <x v="0"/>
    <s v="Yangon"/>
    <s v="Normal"/>
    <s v="Male"/>
    <s v="Electronic accessories"/>
    <n v="38.6"/>
    <n v="1"/>
    <n v="1.93"/>
    <n v="40.53"/>
    <x v="71"/>
    <d v="1899-12-30T11:26:00"/>
    <s v="Ewallet"/>
    <n v="38.6"/>
    <n v="4.7619047620000003"/>
    <n v="1.93"/>
    <n v="6.7"/>
    <n v="1.9299999999999997"/>
    <n v="144.74999999999997"/>
    <b v="0"/>
    <b v="1"/>
    <s v="Low Value"/>
    <m/>
    <m/>
    <m/>
    <m/>
    <m/>
    <m/>
    <m/>
    <m/>
    <m/>
    <m/>
    <m/>
    <m/>
  </r>
  <r>
    <s v="541-08-3113"/>
    <x v="1"/>
    <s v="Naypyitaw"/>
    <s v="Normal"/>
    <s v="Male"/>
    <s v="Food and beverages"/>
    <n v="65.97"/>
    <n v="8"/>
    <n v="26.388000000000002"/>
    <n v="554.14800000000002"/>
    <x v="30"/>
    <d v="1899-12-30T20:29:00"/>
    <s v="Cash"/>
    <n v="527.76"/>
    <n v="4.7619047620000003"/>
    <n v="26.388000000000002"/>
    <n v="8.4"/>
    <n v="26.388000000000034"/>
    <n v="1979.1000000000026"/>
    <b v="1"/>
    <b v="1"/>
    <s v="Low Value"/>
    <m/>
    <m/>
    <m/>
    <m/>
    <m/>
    <m/>
    <m/>
    <m/>
    <m/>
    <m/>
    <m/>
    <m/>
  </r>
  <r>
    <s v="246-11-3901"/>
    <x v="1"/>
    <s v="Naypyitaw"/>
    <s v="Normal"/>
    <s v="Female"/>
    <s v="Electronic accessories"/>
    <n v="32.799999999999997"/>
    <n v="10"/>
    <n v="16.399999999999999"/>
    <n v="344.4"/>
    <x v="42"/>
    <d v="1899-12-30T12:12:00"/>
    <s v="Cash"/>
    <n v="328"/>
    <n v="4.7619047620000003"/>
    <n v="16.399999999999999"/>
    <n v="6.2"/>
    <n v="16.399999999999977"/>
    <n v="1229.9999999999982"/>
    <b v="0"/>
    <b v="1"/>
    <s v="Low Value"/>
    <m/>
    <m/>
    <m/>
    <m/>
    <m/>
    <m/>
    <m/>
    <m/>
    <m/>
    <m/>
    <m/>
    <m/>
  </r>
  <r>
    <s v="674-15-9296"/>
    <x v="0"/>
    <s v="Yangon"/>
    <s v="Normal"/>
    <s v="Male"/>
    <s v="Sports and travel"/>
    <n v="37.14"/>
    <n v="5"/>
    <n v="9.2850000000000001"/>
    <n v="194.98500000000001"/>
    <x v="66"/>
    <d v="1899-12-30T13:05:00"/>
    <s v="Ewallet"/>
    <n v="185.7"/>
    <n v="4.7619047620000003"/>
    <n v="9.2850000000000001"/>
    <n v="5"/>
    <n v="9.285000000000025"/>
    <n v="696.37500000000182"/>
    <b v="0"/>
    <b v="1"/>
    <s v="Low Value"/>
    <m/>
    <m/>
    <m/>
    <m/>
    <m/>
    <m/>
    <m/>
    <m/>
    <m/>
    <m/>
    <m/>
    <m/>
  </r>
  <r>
    <s v="305-18-3552"/>
    <x v="2"/>
    <s v="Mandalay"/>
    <s v="Member"/>
    <s v="Male"/>
    <s v="Home and lifestyle"/>
    <n v="60.38"/>
    <n v="10"/>
    <n v="30.19"/>
    <n v="633.99"/>
    <x v="12"/>
    <d v="1899-12-30T16:19:00"/>
    <s v="Cash"/>
    <n v="603.79999999999995"/>
    <n v="4.7619047620000003"/>
    <n v="30.19"/>
    <n v="6"/>
    <n v="30.190000000000055"/>
    <n v="2264.2500000000041"/>
    <b v="1"/>
    <b v="1"/>
    <s v="Low Value"/>
    <m/>
    <m/>
    <m/>
    <m/>
    <m/>
    <m/>
    <m/>
    <m/>
    <m/>
    <m/>
    <m/>
    <m/>
  </r>
  <r>
    <s v="493-65-6248"/>
    <x v="1"/>
    <s v="Naypyitaw"/>
    <s v="Member"/>
    <s v="Female"/>
    <s v="Sports and travel"/>
    <n v="36.979999999999997"/>
    <n v="10"/>
    <n v="18.489999999999998"/>
    <n v="388.29"/>
    <x v="17"/>
    <d v="1899-12-30T19:48:00"/>
    <s v="Credit card"/>
    <n v="369.8"/>
    <n v="4.7619047620000003"/>
    <n v="18.489999999999998"/>
    <n v="7"/>
    <n v="18.490000000000009"/>
    <n v="1386.7500000000007"/>
    <b v="0"/>
    <b v="1"/>
    <s v="Low Value"/>
    <m/>
    <m/>
    <m/>
    <m/>
    <m/>
    <m/>
    <m/>
    <m/>
    <m/>
    <m/>
    <m/>
    <m/>
  </r>
  <r>
    <s v="438-01-4015"/>
    <x v="2"/>
    <s v="Mandalay"/>
    <s v="Member"/>
    <s v="Female"/>
    <s v="Sports and travel"/>
    <n v="49.49"/>
    <n v="4"/>
    <n v="9.8979999999999997"/>
    <n v="207.858"/>
    <x v="76"/>
    <d v="1899-12-30T15:25:00"/>
    <s v="Ewallet"/>
    <n v="197.96"/>
    <n v="4.7619047620000003"/>
    <n v="9.8979999999999997"/>
    <n v="6.6"/>
    <n v="9.8979999999999961"/>
    <n v="742.34999999999968"/>
    <b v="0"/>
    <b v="1"/>
    <s v="Low Value"/>
    <m/>
    <m/>
    <m/>
    <m/>
    <m/>
    <m/>
    <m/>
    <m/>
    <m/>
    <m/>
    <m/>
    <m/>
  </r>
  <r>
    <s v="709-58-4068"/>
    <x v="2"/>
    <s v="Mandalay"/>
    <s v="Normal"/>
    <s v="Female"/>
    <s v="Fashion accessories"/>
    <n v="41.09"/>
    <n v="10"/>
    <n v="20.545000000000002"/>
    <n v="431.44499999999999"/>
    <x v="38"/>
    <d v="1899-12-30T14:42:00"/>
    <s v="Cash"/>
    <n v="410.9"/>
    <n v="4.7619047620000003"/>
    <n v="20.545000000000002"/>
    <n v="7.3"/>
    <n v="20.545000000000016"/>
    <n v="1540.8750000000011"/>
    <b v="0"/>
    <b v="1"/>
    <s v="Low Value"/>
    <m/>
    <m/>
    <m/>
    <m/>
    <m/>
    <m/>
    <m/>
    <m/>
    <m/>
    <m/>
    <m/>
    <m/>
  </r>
  <r>
    <s v="795-49-7276"/>
    <x v="0"/>
    <s v="Yangon"/>
    <s v="Normal"/>
    <s v="Male"/>
    <s v="Fashion accessories"/>
    <n v="37.15"/>
    <n v="4"/>
    <n v="7.43"/>
    <n v="156.03"/>
    <x v="28"/>
    <d v="1899-12-30T18:59:00"/>
    <s v="Ewallet"/>
    <n v="148.6"/>
    <n v="4.7619047620000003"/>
    <n v="7.43"/>
    <n v="8.3000000000000007"/>
    <n v="7.4300000000000068"/>
    <n v="557.25000000000045"/>
    <b v="0"/>
    <b v="1"/>
    <s v="Low Value"/>
    <m/>
    <m/>
    <m/>
    <m/>
    <m/>
    <m/>
    <m/>
    <m/>
    <m/>
    <m/>
    <m/>
    <m/>
  </r>
  <r>
    <s v="556-72-8512"/>
    <x v="1"/>
    <s v="Naypyitaw"/>
    <s v="Normal"/>
    <s v="Male"/>
    <s v="Home and lifestyle"/>
    <n v="22.96"/>
    <n v="1"/>
    <n v="1.1479999999999999"/>
    <n v="24.108000000000001"/>
    <x v="74"/>
    <d v="1899-12-30T20:47:00"/>
    <s v="Cash"/>
    <n v="22.96"/>
    <n v="4.7619047620000003"/>
    <n v="1.1479999999999999"/>
    <n v="4.3"/>
    <n v="1.1479999999999997"/>
    <n v="86.09999999999998"/>
    <b v="0"/>
    <b v="1"/>
    <s v="Low Value"/>
    <m/>
    <m/>
    <m/>
    <m/>
    <m/>
    <m/>
    <m/>
    <m/>
    <m/>
    <m/>
    <m/>
    <m/>
  </r>
  <r>
    <s v="627-95-3243"/>
    <x v="2"/>
    <s v="Mandalay"/>
    <s v="Member"/>
    <s v="Female"/>
    <s v="Home and lifestyle"/>
    <n v="77.680000000000007"/>
    <n v="9"/>
    <n v="34.956000000000003"/>
    <n v="734.07600000000002"/>
    <x v="87"/>
    <d v="1899-12-30T13:21:00"/>
    <s v="Ewallet"/>
    <n v="699.12"/>
    <n v="4.7619047620000003"/>
    <n v="34.956000000000003"/>
    <n v="9.8000000000000007"/>
    <n v="34.956000000000017"/>
    <n v="2621.7000000000012"/>
    <b v="1"/>
    <b v="1"/>
    <s v="High Value"/>
    <m/>
    <m/>
    <m/>
    <m/>
    <m/>
    <m/>
    <m/>
    <m/>
    <m/>
    <m/>
    <m/>
    <m/>
  </r>
  <r>
    <s v="686-41-0932"/>
    <x v="2"/>
    <s v="Mandalay"/>
    <s v="Normal"/>
    <s v="Female"/>
    <s v="Fashion accessories"/>
    <n v="34.700000000000003"/>
    <n v="2"/>
    <n v="3.47"/>
    <n v="72.87"/>
    <x v="45"/>
    <d v="1899-12-30T19:48:00"/>
    <s v="Ewallet"/>
    <n v="69.400000000000006"/>
    <n v="4.7619047620000003"/>
    <n v="3.47"/>
    <n v="8.1999999999999993"/>
    <n v="3.4699999999999989"/>
    <n v="260.24999999999989"/>
    <b v="0"/>
    <b v="1"/>
    <s v="Low Value"/>
    <m/>
    <m/>
    <m/>
    <m/>
    <m/>
    <m/>
    <m/>
    <m/>
    <m/>
    <m/>
    <m/>
    <m/>
  </r>
  <r>
    <s v="510-09-5628"/>
    <x v="0"/>
    <s v="Yangon"/>
    <s v="Member"/>
    <s v="Female"/>
    <s v="Fashion accessories"/>
    <n v="19.66"/>
    <n v="10"/>
    <n v="9.83"/>
    <n v="206.43"/>
    <x v="20"/>
    <d v="1899-12-30T18:20:00"/>
    <s v="Credit card"/>
    <n v="196.6"/>
    <n v="4.7619047620000003"/>
    <n v="9.83"/>
    <n v="7.2"/>
    <n v="9.8300000000000125"/>
    <n v="737.25000000000091"/>
    <b v="0"/>
    <b v="1"/>
    <s v="Low Value"/>
    <m/>
    <m/>
    <m/>
    <m/>
    <m/>
    <m/>
    <m/>
    <m/>
    <m/>
    <m/>
    <m/>
    <m/>
  </r>
  <r>
    <s v="608-04-3797"/>
    <x v="2"/>
    <s v="Mandalay"/>
    <s v="Member"/>
    <s v="Female"/>
    <s v="Health and beauty"/>
    <n v="25.32"/>
    <n v="8"/>
    <n v="10.128"/>
    <n v="212.68799999999999"/>
    <x v="19"/>
    <d v="1899-12-30T20:24:00"/>
    <s v="Ewallet"/>
    <n v="202.56"/>
    <n v="4.7619047620000003"/>
    <n v="10.128"/>
    <n v="8.6999999999999993"/>
    <n v="10.127999999999986"/>
    <n v="759.599999999999"/>
    <b v="0"/>
    <b v="1"/>
    <s v="High Value"/>
    <m/>
    <m/>
    <m/>
    <m/>
    <m/>
    <m/>
    <m/>
    <m/>
    <m/>
    <m/>
    <m/>
    <m/>
  </r>
  <r>
    <s v="148-82-2527"/>
    <x v="1"/>
    <s v="Naypyitaw"/>
    <s v="Member"/>
    <s v="Female"/>
    <s v="Home and lifestyle"/>
    <n v="12.12"/>
    <n v="10"/>
    <n v="6.06"/>
    <n v="127.26"/>
    <x v="19"/>
    <d v="1899-12-30T13:44:00"/>
    <s v="Credit card"/>
    <n v="121.2"/>
    <n v="4.7619047620000003"/>
    <n v="6.06"/>
    <n v="8.4"/>
    <n v="6.0600000000000023"/>
    <n v="454.50000000000017"/>
    <b v="0"/>
    <b v="1"/>
    <s v="Low Value"/>
    <m/>
    <m/>
    <m/>
    <m/>
    <m/>
    <m/>
    <m/>
    <m/>
    <m/>
    <m/>
    <m/>
    <m/>
  </r>
  <r>
    <s v="437-53-3084"/>
    <x v="2"/>
    <s v="Mandalay"/>
    <s v="Normal"/>
    <s v="Male"/>
    <s v="Fashion accessories"/>
    <n v="99.89"/>
    <n v="2"/>
    <n v="9.9890000000000008"/>
    <n v="209.76900000000001"/>
    <x v="84"/>
    <d v="1899-12-30T11:48:00"/>
    <s v="Ewallet"/>
    <n v="199.78"/>
    <n v="4.7619047620000003"/>
    <n v="9.9890000000000008"/>
    <n v="7.1"/>
    <n v="9.9890000000000043"/>
    <n v="749.1750000000003"/>
    <b v="0"/>
    <b v="1"/>
    <s v="Low Value"/>
    <m/>
    <m/>
    <m/>
    <m/>
    <m/>
    <m/>
    <m/>
    <m/>
    <m/>
    <m/>
    <m/>
    <m/>
  </r>
  <r>
    <s v="632-32-4574"/>
    <x v="2"/>
    <s v="Mandalay"/>
    <s v="Normal"/>
    <s v="Male"/>
    <s v="Sports and travel"/>
    <n v="75.92"/>
    <n v="8"/>
    <n v="30.367999999999999"/>
    <n v="637.72799999999995"/>
    <x v="80"/>
    <d v="1899-12-30T14:14:00"/>
    <s v="Cash"/>
    <n v="607.36"/>
    <n v="4.7619047620000003"/>
    <n v="30.367999999999999"/>
    <n v="5.5"/>
    <n v="30.367999999999938"/>
    <n v="2277.5999999999954"/>
    <b v="1"/>
    <b v="1"/>
    <s v="Low Value"/>
    <m/>
    <m/>
    <m/>
    <m/>
    <m/>
    <m/>
    <m/>
    <m/>
    <m/>
    <m/>
    <m/>
    <m/>
  </r>
  <r>
    <s v="556-97-7101"/>
    <x v="1"/>
    <s v="Naypyitaw"/>
    <s v="Normal"/>
    <s v="Female"/>
    <s v="Electronic accessories"/>
    <n v="63.22"/>
    <n v="2"/>
    <n v="6.3220000000000001"/>
    <n v="132.762"/>
    <x v="17"/>
    <d v="1899-12-30T15:51:00"/>
    <s v="Cash"/>
    <n v="126.44"/>
    <n v="4.7619047620000003"/>
    <n v="6.3220000000000001"/>
    <n v="8.5"/>
    <n v="6.3220000000000027"/>
    <n v="474.1500000000002"/>
    <b v="0"/>
    <b v="1"/>
    <s v="Low Value"/>
    <m/>
    <m/>
    <m/>
    <m/>
    <m/>
    <m/>
    <m/>
    <m/>
    <m/>
    <m/>
    <m/>
    <m/>
  </r>
  <r>
    <s v="862-59-8517"/>
    <x v="1"/>
    <s v="Naypyitaw"/>
    <s v="Normal"/>
    <s v="Female"/>
    <s v="Food and beverages"/>
    <n v="90.24"/>
    <n v="6"/>
    <n v="27.071999999999999"/>
    <n v="568.51199999999994"/>
    <x v="3"/>
    <d v="1899-12-30T11:17:00"/>
    <s v="Cash"/>
    <n v="541.44000000000005"/>
    <n v="4.7619047620000003"/>
    <n v="27.071999999999999"/>
    <n v="6.2"/>
    <n v="27.071999999999889"/>
    <n v="2030.3999999999917"/>
    <b v="1"/>
    <b v="1"/>
    <s v="Low Value"/>
    <m/>
    <m/>
    <m/>
    <m/>
    <m/>
    <m/>
    <m/>
    <m/>
    <m/>
    <m/>
    <m/>
    <m/>
  </r>
  <r>
    <s v="401-18-8016"/>
    <x v="2"/>
    <s v="Mandalay"/>
    <s v="Member"/>
    <s v="Female"/>
    <s v="Sports and travel"/>
    <n v="98.13"/>
    <n v="1"/>
    <n v="4.9065000000000003"/>
    <n v="103.0365"/>
    <x v="18"/>
    <d v="1899-12-30T17:36:00"/>
    <s v="Cash"/>
    <n v="98.13"/>
    <n v="4.7619047620000003"/>
    <n v="4.9065000000000003"/>
    <n v="8.9"/>
    <n v="4.9065000000000083"/>
    <n v="367.98750000000064"/>
    <b v="0"/>
    <b v="1"/>
    <s v="High Value"/>
    <m/>
    <m/>
    <m/>
    <m/>
    <m/>
    <m/>
    <m/>
    <m/>
    <m/>
    <m/>
    <m/>
    <m/>
  </r>
  <r>
    <s v="420-18-8989"/>
    <x v="0"/>
    <s v="Yangon"/>
    <s v="Member"/>
    <s v="Female"/>
    <s v="Sports and travel"/>
    <n v="51.52"/>
    <n v="8"/>
    <n v="20.608000000000001"/>
    <n v="432.76799999999997"/>
    <x v="30"/>
    <d v="1899-12-30T15:47:00"/>
    <s v="Cash"/>
    <n v="412.16"/>
    <n v="4.7619047620000003"/>
    <n v="20.608000000000001"/>
    <n v="9.6"/>
    <n v="20.607999999999947"/>
    <n v="1545.599999999996"/>
    <b v="0"/>
    <b v="1"/>
    <s v="High Value"/>
    <m/>
    <m/>
    <m/>
    <m/>
    <m/>
    <m/>
    <m/>
    <m/>
    <m/>
    <m/>
    <m/>
    <m/>
  </r>
  <r>
    <s v="277-63-2961"/>
    <x v="2"/>
    <s v="Mandalay"/>
    <s v="Member"/>
    <s v="Male"/>
    <s v="Sports and travel"/>
    <n v="73.97"/>
    <n v="1"/>
    <n v="3.6985000000000001"/>
    <n v="77.668499999999995"/>
    <x v="36"/>
    <d v="1899-12-30T15:53:00"/>
    <s v="Credit card"/>
    <n v="73.97"/>
    <n v="4.7619047620000003"/>
    <n v="3.6985000000000001"/>
    <n v="5.4"/>
    <n v="3.6984999999999957"/>
    <n v="277.3874999999997"/>
    <b v="0"/>
    <b v="1"/>
    <s v="Low Value"/>
    <m/>
    <m/>
    <m/>
    <m/>
    <m/>
    <m/>
    <m/>
    <m/>
    <m/>
    <m/>
    <m/>
    <m/>
  </r>
  <r>
    <s v="573-98-8548"/>
    <x v="1"/>
    <s v="Naypyitaw"/>
    <s v="Member"/>
    <s v="Female"/>
    <s v="Fashion accessories"/>
    <n v="31.9"/>
    <n v="1"/>
    <n v="1.595"/>
    <n v="33.494999999999997"/>
    <x v="0"/>
    <d v="1899-12-30T12:40:00"/>
    <s v="Ewallet"/>
    <n v="31.9"/>
    <n v="4.7619047620000003"/>
    <n v="1.595"/>
    <n v="9.1"/>
    <n v="1.5949999999999989"/>
    <n v="119.62499999999991"/>
    <b v="0"/>
    <b v="1"/>
    <s v="High Value"/>
    <m/>
    <m/>
    <m/>
    <m/>
    <m/>
    <m/>
    <m/>
    <m/>
    <m/>
    <m/>
    <m/>
    <m/>
  </r>
  <r>
    <s v="620-02-2046"/>
    <x v="1"/>
    <s v="Naypyitaw"/>
    <s v="Normal"/>
    <s v="Male"/>
    <s v="Home and lifestyle"/>
    <n v="69.400000000000006"/>
    <n v="2"/>
    <n v="6.94"/>
    <n v="145.74"/>
    <x v="3"/>
    <d v="1899-12-30T19:48:00"/>
    <s v="Ewallet"/>
    <n v="138.80000000000001"/>
    <n v="4.7619047620000003"/>
    <n v="6.94"/>
    <n v="9"/>
    <n v="6.9399999999999977"/>
    <n v="520.49999999999977"/>
    <b v="0"/>
    <b v="1"/>
    <s v="High Value"/>
    <m/>
    <m/>
    <m/>
    <m/>
    <m/>
    <m/>
    <m/>
    <m/>
    <m/>
    <m/>
    <m/>
    <m/>
  </r>
  <r>
    <s v="282-35-2475"/>
    <x v="2"/>
    <s v="Mandalay"/>
    <s v="Normal"/>
    <s v="Female"/>
    <s v="Sports and travel"/>
    <n v="93.31"/>
    <n v="2"/>
    <n v="9.3309999999999995"/>
    <n v="195.95099999999999"/>
    <x v="5"/>
    <d v="1899-12-30T17:53:00"/>
    <s v="Cash"/>
    <n v="186.62"/>
    <n v="4.7619047620000003"/>
    <n v="9.3309999999999995"/>
    <n v="6.3"/>
    <n v="9.3309999999999889"/>
    <n v="699.82499999999914"/>
    <b v="0"/>
    <b v="1"/>
    <s v="Low Value"/>
    <m/>
    <m/>
    <m/>
    <m/>
    <m/>
    <m/>
    <m/>
    <m/>
    <m/>
    <m/>
    <m/>
    <m/>
  </r>
  <r>
    <s v="511-54-3087"/>
    <x v="2"/>
    <s v="Mandalay"/>
    <s v="Normal"/>
    <s v="Male"/>
    <s v="Sports and travel"/>
    <n v="88.45"/>
    <n v="1"/>
    <n v="4.4225000000000003"/>
    <n v="92.872500000000002"/>
    <x v="6"/>
    <d v="1899-12-30T16:36:00"/>
    <s v="Credit card"/>
    <n v="88.45"/>
    <n v="4.7619047620000003"/>
    <n v="4.4225000000000003"/>
    <n v="9.5"/>
    <n v="4.4224999999999994"/>
    <n v="331.68749999999994"/>
    <b v="0"/>
    <b v="1"/>
    <s v="High Value"/>
    <m/>
    <m/>
    <m/>
    <m/>
    <m/>
    <m/>
    <m/>
    <m/>
    <m/>
    <m/>
    <m/>
    <m/>
  </r>
  <r>
    <s v="726-29-6793"/>
    <x v="0"/>
    <s v="Yangon"/>
    <s v="Member"/>
    <s v="Male"/>
    <s v="Electronic accessories"/>
    <n v="24.18"/>
    <n v="8"/>
    <n v="9.6720000000000006"/>
    <n v="203.11199999999999"/>
    <x v="26"/>
    <d v="1899-12-30T20:54:00"/>
    <s v="Ewallet"/>
    <n v="193.44"/>
    <n v="4.7619047620000003"/>
    <n v="9.6720000000000006"/>
    <n v="9.8000000000000007"/>
    <n v="9.671999999999997"/>
    <n v="725.39999999999975"/>
    <b v="0"/>
    <b v="1"/>
    <s v="High Value"/>
    <m/>
    <m/>
    <m/>
    <m/>
    <m/>
    <m/>
    <m/>
    <m/>
    <m/>
    <m/>
    <m/>
    <m/>
  </r>
  <r>
    <s v="387-49-4215"/>
    <x v="2"/>
    <s v="Mandalay"/>
    <s v="Member"/>
    <s v="Female"/>
    <s v="Sports and travel"/>
    <n v="48.5"/>
    <n v="3"/>
    <n v="7.2750000000000004"/>
    <n v="152.77500000000001"/>
    <x v="66"/>
    <d v="1899-12-30T12:50:00"/>
    <s v="Cash"/>
    <n v="145.5"/>
    <n v="4.7619047620000003"/>
    <n v="7.2750000000000004"/>
    <n v="6.7"/>
    <n v="7.2750000000000057"/>
    <n v="545.62500000000045"/>
    <b v="0"/>
    <b v="1"/>
    <s v="Low Value"/>
    <m/>
    <m/>
    <m/>
    <m/>
    <m/>
    <m/>
    <m/>
    <m/>
    <m/>
    <m/>
    <m/>
    <m/>
  </r>
  <r>
    <s v="862-17-9201"/>
    <x v="2"/>
    <s v="Mandalay"/>
    <s v="Normal"/>
    <s v="Female"/>
    <s v="Food and beverages"/>
    <n v="84.05"/>
    <n v="6"/>
    <n v="25.215"/>
    <n v="529.51499999999999"/>
    <x v="71"/>
    <d v="1899-12-30T10:48:00"/>
    <s v="Credit card"/>
    <n v="504.3"/>
    <n v="4.7619047620000003"/>
    <n v="25.215"/>
    <n v="7.7"/>
    <n v="25.214999999999975"/>
    <n v="1891.1249999999982"/>
    <b v="1"/>
    <b v="1"/>
    <s v="Low Value"/>
    <m/>
    <m/>
    <m/>
    <m/>
    <m/>
    <m/>
    <m/>
    <m/>
    <m/>
    <m/>
    <m/>
    <m/>
  </r>
  <r>
    <s v="291-21-5991"/>
    <x v="2"/>
    <s v="Mandalay"/>
    <s v="Member"/>
    <s v="Male"/>
    <s v="Health and beauty"/>
    <n v="61.29"/>
    <n v="5"/>
    <n v="15.3225"/>
    <n v="321.77249999999998"/>
    <x v="14"/>
    <d v="1899-12-30T14:28:00"/>
    <s v="Cash"/>
    <n v="306.45"/>
    <n v="4.7619047620000003"/>
    <n v="15.3225"/>
    <n v="7"/>
    <n v="15.322499999999991"/>
    <n v="1149.1874999999993"/>
    <b v="0"/>
    <b v="1"/>
    <s v="Low Value"/>
    <m/>
    <m/>
    <m/>
    <m/>
    <m/>
    <m/>
    <m/>
    <m/>
    <m/>
    <m/>
    <m/>
    <m/>
  </r>
  <r>
    <s v="602-80-9671"/>
    <x v="1"/>
    <s v="Naypyitaw"/>
    <s v="Member"/>
    <s v="Female"/>
    <s v="Home and lifestyle"/>
    <n v="15.95"/>
    <n v="6"/>
    <n v="4.7850000000000001"/>
    <n v="100.485"/>
    <x v="57"/>
    <d v="1899-12-30T17:15:00"/>
    <s v="Credit card"/>
    <n v="95.7"/>
    <n v="4.7619047620000003"/>
    <n v="4.7850000000000001"/>
    <n v="5.0999999999999996"/>
    <n v="4.7849999999999966"/>
    <n v="358.87499999999977"/>
    <b v="0"/>
    <b v="1"/>
    <s v="Low Value"/>
    <m/>
    <m/>
    <m/>
    <m/>
    <m/>
    <m/>
    <m/>
    <m/>
    <m/>
    <m/>
    <m/>
    <m/>
  </r>
  <r>
    <s v="347-72-6115"/>
    <x v="2"/>
    <s v="Mandalay"/>
    <s v="Member"/>
    <s v="Female"/>
    <s v="Sports and travel"/>
    <n v="90.74"/>
    <n v="7"/>
    <n v="31.759"/>
    <n v="666.93899999999996"/>
    <x v="65"/>
    <d v="1899-12-30T18:03:00"/>
    <s v="Credit card"/>
    <n v="635.17999999999995"/>
    <n v="4.7619047620000003"/>
    <n v="31.759"/>
    <n v="6.2"/>
    <n v="31.759000000000015"/>
    <n v="2381.9250000000011"/>
    <b v="1"/>
    <b v="1"/>
    <s v="Low Value"/>
    <m/>
    <m/>
    <m/>
    <m/>
    <m/>
    <m/>
    <m/>
    <m/>
    <m/>
    <m/>
    <m/>
    <m/>
  </r>
  <r>
    <s v="209-61-0206"/>
    <x v="0"/>
    <s v="Yangon"/>
    <s v="Normal"/>
    <s v="Female"/>
    <s v="Home and lifestyle"/>
    <n v="42.91"/>
    <n v="5"/>
    <n v="10.727499999999999"/>
    <n v="225.2775"/>
    <x v="0"/>
    <d v="1899-12-30T17:29:00"/>
    <s v="Ewallet"/>
    <n v="214.55"/>
    <n v="4.7619047620000003"/>
    <n v="10.727499999999999"/>
    <n v="6.1"/>
    <n v="10.727499999999992"/>
    <n v="804.56249999999943"/>
    <b v="0"/>
    <b v="1"/>
    <s v="Low Value"/>
    <m/>
    <m/>
    <m/>
    <m/>
    <m/>
    <m/>
    <m/>
    <m/>
    <m/>
    <m/>
    <m/>
    <m/>
  </r>
  <r>
    <s v="595-27-4851"/>
    <x v="0"/>
    <s v="Yangon"/>
    <s v="Normal"/>
    <s v="Female"/>
    <s v="Fashion accessories"/>
    <n v="54.28"/>
    <n v="7"/>
    <n v="18.998000000000001"/>
    <n v="398.95800000000003"/>
    <x v="3"/>
    <d v="1899-12-30T18:05:00"/>
    <s v="Ewallet"/>
    <n v="379.96"/>
    <n v="4.7619047620000003"/>
    <n v="18.998000000000001"/>
    <n v="9.3000000000000007"/>
    <n v="18.998000000000047"/>
    <n v="1424.8500000000035"/>
    <b v="0"/>
    <b v="1"/>
    <s v="High Value"/>
    <m/>
    <m/>
    <m/>
    <m/>
    <m/>
    <m/>
    <m/>
    <m/>
    <m/>
    <m/>
    <m/>
    <m/>
  </r>
  <r>
    <s v="189-52-0236"/>
    <x v="0"/>
    <s v="Yangon"/>
    <s v="Normal"/>
    <s v="Male"/>
    <s v="Electronic accessories"/>
    <n v="99.55"/>
    <n v="7"/>
    <n v="34.842500000000001"/>
    <n v="731.6925"/>
    <x v="86"/>
    <d v="1899-12-30T12:07:00"/>
    <s v="Cash"/>
    <n v="696.85"/>
    <n v="4.7619047620000003"/>
    <n v="34.842500000000001"/>
    <n v="7.6"/>
    <n v="34.842499999999973"/>
    <n v="2613.1874999999982"/>
    <b v="1"/>
    <b v="1"/>
    <s v="Low Value"/>
    <m/>
    <m/>
    <m/>
    <m/>
    <m/>
    <m/>
    <m/>
    <m/>
    <m/>
    <m/>
    <m/>
    <m/>
  </r>
  <r>
    <s v="503-07-0930"/>
    <x v="1"/>
    <s v="Naypyitaw"/>
    <s v="Member"/>
    <s v="Male"/>
    <s v="Sports and travel"/>
    <n v="58.39"/>
    <n v="7"/>
    <n v="20.436499999999999"/>
    <n v="429.16649999999998"/>
    <x v="55"/>
    <d v="1899-12-30T19:49:00"/>
    <s v="Credit card"/>
    <n v="408.73"/>
    <n v="4.7619047620000003"/>
    <n v="20.436499999999999"/>
    <n v="8.1999999999999993"/>
    <n v="20.436499999999967"/>
    <n v="1532.7374999999975"/>
    <b v="0"/>
    <b v="1"/>
    <s v="Low Value"/>
    <m/>
    <m/>
    <m/>
    <m/>
    <m/>
    <m/>
    <m/>
    <m/>
    <m/>
    <m/>
    <m/>
    <m/>
  </r>
  <r>
    <s v="413-20-6708"/>
    <x v="1"/>
    <s v="Naypyitaw"/>
    <s v="Member"/>
    <s v="Female"/>
    <s v="Fashion accessories"/>
    <n v="51.47"/>
    <n v="1"/>
    <n v="2.5735000000000001"/>
    <n v="54.043500000000002"/>
    <x v="79"/>
    <d v="1899-12-30T15:52:00"/>
    <s v="Ewallet"/>
    <n v="51.47"/>
    <n v="4.7619047620000003"/>
    <n v="2.5735000000000001"/>
    <n v="8.5"/>
    <n v="2.5735000000000028"/>
    <n v="193.01250000000022"/>
    <b v="0"/>
    <b v="1"/>
    <s v="Low Value"/>
    <m/>
    <m/>
    <m/>
    <m/>
    <m/>
    <m/>
    <m/>
    <m/>
    <m/>
    <m/>
    <m/>
    <m/>
  </r>
  <r>
    <s v="425-85-2085"/>
    <x v="2"/>
    <s v="Mandalay"/>
    <s v="Member"/>
    <s v="Male"/>
    <s v="Health and beauty"/>
    <n v="54.86"/>
    <n v="5"/>
    <n v="13.715"/>
    <n v="288.01499999999999"/>
    <x v="14"/>
    <d v="1899-12-30T16:48:00"/>
    <s v="Ewallet"/>
    <n v="274.3"/>
    <n v="4.7619047620000003"/>
    <n v="13.715"/>
    <n v="9.8000000000000007"/>
    <n v="13.714999999999975"/>
    <n v="1028.6249999999982"/>
    <b v="0"/>
    <b v="1"/>
    <s v="High Value"/>
    <m/>
    <m/>
    <m/>
    <m/>
    <m/>
    <m/>
    <m/>
    <m/>
    <m/>
    <m/>
    <m/>
    <m/>
  </r>
  <r>
    <s v="521-18-7827"/>
    <x v="1"/>
    <s v="Naypyitaw"/>
    <s v="Member"/>
    <s v="Male"/>
    <s v="Home and lifestyle"/>
    <n v="39.39"/>
    <n v="5"/>
    <n v="9.8475000000000001"/>
    <n v="206.79750000000001"/>
    <x v="49"/>
    <d v="1899-12-30T20:46:00"/>
    <s v="Credit card"/>
    <n v="196.95"/>
    <n v="4.7619047620000003"/>
    <n v="9.8475000000000001"/>
    <n v="8.6999999999999993"/>
    <n v="9.847500000000025"/>
    <n v="738.56250000000182"/>
    <b v="0"/>
    <b v="1"/>
    <s v="High Value"/>
    <m/>
    <m/>
    <m/>
    <m/>
    <m/>
    <m/>
    <m/>
    <m/>
    <m/>
    <m/>
    <m/>
    <m/>
  </r>
  <r>
    <s v="220-28-1851"/>
    <x v="0"/>
    <s v="Yangon"/>
    <s v="Normal"/>
    <s v="Male"/>
    <s v="Home and lifestyle"/>
    <n v="34.729999999999997"/>
    <n v="2"/>
    <n v="3.4729999999999999"/>
    <n v="72.933000000000007"/>
    <x v="59"/>
    <d v="1899-12-30T18:14:00"/>
    <s v="Ewallet"/>
    <n v="69.459999999999994"/>
    <n v="4.7619047620000003"/>
    <n v="3.4729999999999999"/>
    <n v="9.6999999999999993"/>
    <n v="3.4730000000000132"/>
    <n v="260.47500000000099"/>
    <b v="0"/>
    <b v="1"/>
    <s v="High Value"/>
    <m/>
    <m/>
    <m/>
    <m/>
    <m/>
    <m/>
    <m/>
    <m/>
    <m/>
    <m/>
    <m/>
    <m/>
  </r>
  <r>
    <s v="600-38-9738"/>
    <x v="1"/>
    <s v="Naypyitaw"/>
    <s v="Member"/>
    <s v="Male"/>
    <s v="Sports and travel"/>
    <n v="71.92"/>
    <n v="5"/>
    <n v="17.98"/>
    <n v="377.58"/>
    <x v="29"/>
    <d v="1899-12-30T15:05:00"/>
    <s v="Credit card"/>
    <n v="359.6"/>
    <n v="4.7619047620000003"/>
    <n v="17.98"/>
    <n v="4.3"/>
    <n v="17.979999999999961"/>
    <n v="1348.499999999997"/>
    <b v="0"/>
    <b v="1"/>
    <s v="Low Value"/>
    <m/>
    <m/>
    <m/>
    <m/>
    <m/>
    <m/>
    <m/>
    <m/>
    <m/>
    <m/>
    <m/>
    <m/>
  </r>
  <r>
    <s v="734-91-1155"/>
    <x v="2"/>
    <s v="Mandalay"/>
    <s v="Normal"/>
    <s v="Female"/>
    <s v="Electronic accessories"/>
    <n v="45.71"/>
    <n v="3"/>
    <n v="6.8564999999999996"/>
    <n v="143.98650000000001"/>
    <x v="58"/>
    <d v="1899-12-30T10:34:00"/>
    <s v="Credit card"/>
    <n v="137.13"/>
    <n v="4.7619047620000003"/>
    <n v="6.8564999999999996"/>
    <n v="7.7"/>
    <n v="6.8565000000000111"/>
    <n v="514.23750000000086"/>
    <b v="0"/>
    <b v="1"/>
    <s v="Low Value"/>
    <m/>
    <m/>
    <m/>
    <m/>
    <m/>
    <m/>
    <m/>
    <m/>
    <m/>
    <m/>
    <m/>
    <m/>
  </r>
  <r>
    <s v="451-28-5717"/>
    <x v="1"/>
    <s v="Naypyitaw"/>
    <s v="Member"/>
    <s v="Female"/>
    <s v="Home and lifestyle"/>
    <n v="83.17"/>
    <n v="6"/>
    <n v="24.951000000000001"/>
    <n v="523.971"/>
    <x v="80"/>
    <d v="1899-12-30T11:23:00"/>
    <s v="Cash"/>
    <n v="499.02"/>
    <n v="4.7619047620000003"/>
    <n v="24.951000000000001"/>
    <n v="7.3"/>
    <n v="24.951000000000022"/>
    <n v="1871.3250000000016"/>
    <b v="1"/>
    <b v="1"/>
    <s v="Low Value"/>
    <m/>
    <m/>
    <m/>
    <m/>
    <m/>
    <m/>
    <m/>
    <m/>
    <m/>
    <m/>
    <m/>
    <m/>
  </r>
  <r>
    <s v="609-81-8548"/>
    <x v="0"/>
    <s v="Yangon"/>
    <s v="Member"/>
    <s v="Female"/>
    <s v="Home and lifestyle"/>
    <n v="37.44"/>
    <n v="6"/>
    <n v="11.231999999999999"/>
    <n v="235.87200000000001"/>
    <x v="10"/>
    <d v="1899-12-30T13:55:00"/>
    <s v="Credit card"/>
    <n v="224.64"/>
    <n v="4.7619047620000003"/>
    <n v="11.231999999999999"/>
    <n v="5.9"/>
    <n v="11.232000000000028"/>
    <n v="842.40000000000214"/>
    <b v="0"/>
    <b v="1"/>
    <s v="Low Value"/>
    <m/>
    <m/>
    <m/>
    <m/>
    <m/>
    <m/>
    <m/>
    <m/>
    <m/>
    <m/>
    <m/>
    <m/>
  </r>
  <r>
    <s v="133-14-7229"/>
    <x v="1"/>
    <s v="Naypyitaw"/>
    <s v="Normal"/>
    <s v="Male"/>
    <s v="Health and beauty"/>
    <n v="62.87"/>
    <n v="2"/>
    <n v="6.2869999999999999"/>
    <n v="132.02699999999999"/>
    <x v="17"/>
    <d v="1899-12-30T11:43:00"/>
    <s v="Cash"/>
    <n v="125.74"/>
    <n v="4.7619047620000003"/>
    <n v="6.2869999999999999"/>
    <n v="5"/>
    <n v="6.2869999999999919"/>
    <n v="471.52499999999941"/>
    <b v="0"/>
    <b v="1"/>
    <s v="Low Value"/>
    <m/>
    <m/>
    <m/>
    <m/>
    <m/>
    <m/>
    <m/>
    <m/>
    <m/>
    <m/>
    <m/>
    <m/>
  </r>
  <r>
    <s v="534-01-4457"/>
    <x v="0"/>
    <s v="Yangon"/>
    <s v="Normal"/>
    <s v="Male"/>
    <s v="Food and beverages"/>
    <n v="81.709999999999994"/>
    <n v="6"/>
    <n v="24.513000000000002"/>
    <n v="514.77300000000002"/>
    <x v="3"/>
    <d v="1899-12-30T14:36:00"/>
    <s v="Credit card"/>
    <n v="490.26"/>
    <n v="4.7619047620000003"/>
    <n v="24.513000000000002"/>
    <n v="8"/>
    <n v="24.513000000000034"/>
    <n v="1838.4750000000026"/>
    <b v="1"/>
    <b v="1"/>
    <s v="Low Value"/>
    <m/>
    <m/>
    <m/>
    <m/>
    <m/>
    <m/>
    <m/>
    <m/>
    <m/>
    <m/>
    <m/>
    <m/>
  </r>
  <r>
    <s v="719-89-8991"/>
    <x v="0"/>
    <s v="Yangon"/>
    <s v="Member"/>
    <s v="Female"/>
    <s v="Sports and travel"/>
    <n v="91.41"/>
    <n v="5"/>
    <n v="22.852499999999999"/>
    <n v="479.90249999999997"/>
    <x v="6"/>
    <d v="1899-12-30T16:03:00"/>
    <s v="Ewallet"/>
    <n v="457.05"/>
    <n v="4.7619047620000003"/>
    <n v="22.852499999999999"/>
    <n v="7.1"/>
    <n v="22.852499999999964"/>
    <n v="1713.9374999999973"/>
    <b v="0"/>
    <b v="1"/>
    <s v="Low Value"/>
    <m/>
    <m/>
    <m/>
    <m/>
    <m/>
    <m/>
    <m/>
    <m/>
    <m/>
    <m/>
    <m/>
    <m/>
  </r>
  <r>
    <s v="286-62-6248"/>
    <x v="2"/>
    <s v="Mandalay"/>
    <s v="Normal"/>
    <s v="Male"/>
    <s v="Fashion accessories"/>
    <n v="39.21"/>
    <n v="4"/>
    <n v="7.8419999999999996"/>
    <n v="164.68199999999999"/>
    <x v="65"/>
    <d v="1899-12-30T20:03:00"/>
    <s v="Credit card"/>
    <n v="156.84"/>
    <n v="4.7619047620000003"/>
    <n v="7.8419999999999996"/>
    <n v="9"/>
    <n v="7.8419999999999845"/>
    <n v="588.14999999999884"/>
    <b v="0"/>
    <b v="1"/>
    <s v="High Value"/>
    <m/>
    <m/>
    <m/>
    <m/>
    <m/>
    <m/>
    <m/>
    <m/>
    <m/>
    <m/>
    <m/>
    <m/>
  </r>
  <r>
    <s v="339-38-9982"/>
    <x v="2"/>
    <s v="Mandalay"/>
    <s v="Member"/>
    <s v="Male"/>
    <s v="Fashion accessories"/>
    <n v="59.86"/>
    <n v="2"/>
    <n v="5.9859999999999998"/>
    <n v="125.706"/>
    <x v="50"/>
    <d v="1899-12-30T14:55:00"/>
    <s v="Ewallet"/>
    <n v="119.72"/>
    <n v="4.7619047620000003"/>
    <n v="5.9859999999999998"/>
    <n v="6.7"/>
    <n v="5.9860000000000042"/>
    <n v="448.95000000000033"/>
    <b v="0"/>
    <b v="1"/>
    <s v="Low Value"/>
    <m/>
    <m/>
    <m/>
    <m/>
    <m/>
    <m/>
    <m/>
    <m/>
    <m/>
    <m/>
    <m/>
    <m/>
  </r>
  <r>
    <s v="827-44-5872"/>
    <x v="2"/>
    <s v="Mandalay"/>
    <s v="Member"/>
    <s v="Female"/>
    <s v="Food and beverages"/>
    <n v="54.36"/>
    <n v="10"/>
    <n v="27.18"/>
    <n v="570.78"/>
    <x v="13"/>
    <d v="1899-12-30T11:28:00"/>
    <s v="Credit card"/>
    <n v="543.6"/>
    <n v="4.7619047620000003"/>
    <n v="27.18"/>
    <n v="6.1"/>
    <n v="27.17999999999995"/>
    <n v="2038.4999999999964"/>
    <b v="1"/>
    <b v="1"/>
    <s v="Low Value"/>
    <m/>
    <m/>
    <m/>
    <m/>
    <m/>
    <m/>
    <m/>
    <m/>
    <m/>
    <m/>
    <m/>
    <m/>
  </r>
  <r>
    <s v="827-77-7633"/>
    <x v="0"/>
    <s v="Yangon"/>
    <s v="Normal"/>
    <s v="Male"/>
    <s v="Sports and travel"/>
    <n v="98.09"/>
    <n v="9"/>
    <n v="44.140500000000003"/>
    <n v="926.95050000000003"/>
    <x v="21"/>
    <d v="1899-12-30T19:41:00"/>
    <s v="Cash"/>
    <n v="882.81"/>
    <n v="4.7619047620000003"/>
    <n v="44.140500000000003"/>
    <n v="9.3000000000000007"/>
    <n v="44.140500000000088"/>
    <n v="3310.5375000000067"/>
    <b v="1"/>
    <b v="1"/>
    <s v="High Value"/>
    <m/>
    <m/>
    <m/>
    <m/>
    <m/>
    <m/>
    <m/>
    <m/>
    <m/>
    <m/>
    <m/>
    <m/>
  </r>
  <r>
    <s v="287-83-1405"/>
    <x v="0"/>
    <s v="Yangon"/>
    <s v="Normal"/>
    <s v="Male"/>
    <s v="Health and beauty"/>
    <n v="25.43"/>
    <n v="6"/>
    <n v="7.6289999999999996"/>
    <n v="160.209"/>
    <x v="12"/>
    <d v="1899-12-30T19:01:00"/>
    <s v="Ewallet"/>
    <n v="152.58000000000001"/>
    <n v="4.7619047620000003"/>
    <n v="7.6289999999999996"/>
    <n v="7"/>
    <n v="7.6289999999999907"/>
    <n v="572.17499999999927"/>
    <b v="0"/>
    <b v="1"/>
    <s v="Low Value"/>
    <m/>
    <m/>
    <m/>
    <m/>
    <m/>
    <m/>
    <m/>
    <m/>
    <m/>
    <m/>
    <m/>
    <m/>
  </r>
  <r>
    <s v="435-13-4908"/>
    <x v="0"/>
    <s v="Yangon"/>
    <s v="Member"/>
    <s v="Male"/>
    <s v="Fashion accessories"/>
    <n v="86.68"/>
    <n v="8"/>
    <n v="34.671999999999997"/>
    <n v="728.11199999999997"/>
    <x v="46"/>
    <d v="1899-12-30T18:04:00"/>
    <s v="Credit card"/>
    <n v="693.44"/>
    <n v="4.7619047620000003"/>
    <n v="34.671999999999997"/>
    <n v="7.2"/>
    <n v="34.671999999999912"/>
    <n v="2600.3999999999933"/>
    <b v="1"/>
    <b v="1"/>
    <s v="Low Value"/>
    <m/>
    <m/>
    <m/>
    <m/>
    <m/>
    <m/>
    <m/>
    <m/>
    <m/>
    <m/>
    <m/>
    <m/>
  </r>
  <r>
    <s v="857-67-9057"/>
    <x v="2"/>
    <s v="Mandalay"/>
    <s v="Normal"/>
    <s v="Male"/>
    <s v="Electronic accessories"/>
    <n v="22.95"/>
    <n v="10"/>
    <n v="11.475"/>
    <n v="240.97499999999999"/>
    <x v="10"/>
    <d v="1899-12-30T19:20:00"/>
    <s v="Ewallet"/>
    <n v="229.5"/>
    <n v="4.7619047620000003"/>
    <n v="11.475"/>
    <n v="8.1999999999999993"/>
    <n v="11.474999999999994"/>
    <n v="860.62499999999955"/>
    <b v="0"/>
    <b v="1"/>
    <s v="Low Value"/>
    <m/>
    <m/>
    <m/>
    <m/>
    <m/>
    <m/>
    <m/>
    <m/>
    <m/>
    <m/>
    <m/>
    <m/>
  </r>
  <r>
    <s v="236-27-1144"/>
    <x v="1"/>
    <s v="Naypyitaw"/>
    <s v="Normal"/>
    <s v="Female"/>
    <s v="Food and beverages"/>
    <n v="16.309999999999999"/>
    <n v="9"/>
    <n v="7.3395000000000001"/>
    <n v="154.12950000000001"/>
    <x v="58"/>
    <d v="1899-12-30T10:31:00"/>
    <s v="Ewallet"/>
    <n v="146.79"/>
    <n v="4.7619047620000003"/>
    <n v="7.3395000000000001"/>
    <n v="8.4"/>
    <n v="7.3395000000000152"/>
    <n v="550.46250000000111"/>
    <b v="0"/>
    <b v="1"/>
    <s v="Low Value"/>
    <m/>
    <m/>
    <m/>
    <m/>
    <m/>
    <m/>
    <m/>
    <m/>
    <m/>
    <m/>
    <m/>
    <m/>
  </r>
  <r>
    <s v="892-05-6689"/>
    <x v="0"/>
    <s v="Yangon"/>
    <s v="Normal"/>
    <s v="Female"/>
    <s v="Home and lifestyle"/>
    <n v="28.32"/>
    <n v="5"/>
    <n v="7.08"/>
    <n v="148.68"/>
    <x v="16"/>
    <d v="1899-12-30T13:28:00"/>
    <s v="Ewallet"/>
    <n v="141.6"/>
    <n v="4.7619047620000003"/>
    <n v="7.08"/>
    <n v="6.2"/>
    <n v="7.0800000000000125"/>
    <n v="531.00000000000091"/>
    <b v="0"/>
    <b v="1"/>
    <s v="Low Value"/>
    <m/>
    <m/>
    <m/>
    <m/>
    <m/>
    <m/>
    <m/>
    <m/>
    <m/>
    <m/>
    <m/>
    <m/>
  </r>
  <r>
    <s v="583-41-4548"/>
    <x v="1"/>
    <s v="Naypyitaw"/>
    <s v="Normal"/>
    <s v="Male"/>
    <s v="Home and lifestyle"/>
    <n v="16.670000000000002"/>
    <n v="7"/>
    <n v="5.8345000000000002"/>
    <n v="122.5245"/>
    <x v="13"/>
    <d v="1899-12-30T11:36:00"/>
    <s v="Ewallet"/>
    <n v="116.69"/>
    <n v="4.7619047620000003"/>
    <n v="5.8345000000000002"/>
    <n v="7.4"/>
    <n v="5.8345000000000056"/>
    <n v="437.58750000000043"/>
    <b v="0"/>
    <b v="1"/>
    <s v="Low Value"/>
    <m/>
    <m/>
    <m/>
    <m/>
    <m/>
    <m/>
    <m/>
    <m/>
    <m/>
    <m/>
    <m/>
    <m/>
  </r>
  <r>
    <s v="339-12-4827"/>
    <x v="2"/>
    <s v="Mandalay"/>
    <s v="Member"/>
    <s v="Female"/>
    <s v="Fashion accessories"/>
    <n v="73.959999999999994"/>
    <n v="1"/>
    <n v="3.698"/>
    <n v="77.658000000000001"/>
    <x v="0"/>
    <d v="1899-12-30T11:32:00"/>
    <s v="Credit card"/>
    <n v="73.959999999999994"/>
    <n v="4.7619047620000003"/>
    <n v="3.698"/>
    <n v="5"/>
    <n v="3.6980000000000075"/>
    <n v="277.35000000000059"/>
    <b v="0"/>
    <b v="1"/>
    <s v="Low Value"/>
    <m/>
    <m/>
    <m/>
    <m/>
    <m/>
    <m/>
    <m/>
    <m/>
    <m/>
    <m/>
    <m/>
    <m/>
  </r>
  <r>
    <s v="643-38-7867"/>
    <x v="0"/>
    <s v="Yangon"/>
    <s v="Normal"/>
    <s v="Male"/>
    <s v="Home and lifestyle"/>
    <n v="97.94"/>
    <n v="1"/>
    <n v="4.8970000000000002"/>
    <n v="102.837"/>
    <x v="37"/>
    <d v="1899-12-30T11:44:00"/>
    <s v="Ewallet"/>
    <n v="97.94"/>
    <n v="4.7619047620000003"/>
    <n v="4.8970000000000002"/>
    <n v="6.9"/>
    <n v="4.8970000000000056"/>
    <n v="367.27500000000043"/>
    <b v="0"/>
    <b v="1"/>
    <s v="Low Value"/>
    <m/>
    <m/>
    <m/>
    <m/>
    <m/>
    <m/>
    <m/>
    <m/>
    <m/>
    <m/>
    <m/>
    <m/>
  </r>
  <r>
    <s v="308-81-0538"/>
    <x v="0"/>
    <s v="Yangon"/>
    <s v="Normal"/>
    <s v="Female"/>
    <s v="Fashion accessories"/>
    <n v="73.05"/>
    <n v="4"/>
    <n v="14.61"/>
    <n v="306.81"/>
    <x v="6"/>
    <d v="1899-12-30T17:16:00"/>
    <s v="Credit card"/>
    <n v="292.2"/>
    <n v="4.7619047620000003"/>
    <n v="14.61"/>
    <n v="4.9000000000000004"/>
    <n v="14.610000000000014"/>
    <n v="1095.7500000000009"/>
    <b v="0"/>
    <b v="1"/>
    <s v="Low Value"/>
    <m/>
    <m/>
    <m/>
    <m/>
    <m/>
    <m/>
    <m/>
    <m/>
    <m/>
    <m/>
    <m/>
    <m/>
  </r>
  <r>
    <s v="358-88-9262"/>
    <x v="1"/>
    <s v="Naypyitaw"/>
    <s v="Member"/>
    <s v="Female"/>
    <s v="Food and beverages"/>
    <n v="87.48"/>
    <n v="6"/>
    <n v="26.244"/>
    <n v="551.12400000000002"/>
    <x v="60"/>
    <d v="1899-12-30T18:43:00"/>
    <s v="Ewallet"/>
    <n v="524.88"/>
    <n v="4.7619047620000003"/>
    <n v="26.244"/>
    <n v="5.0999999999999996"/>
    <n v="26.244000000000028"/>
    <n v="1968.300000000002"/>
    <b v="1"/>
    <b v="1"/>
    <s v="Low Value"/>
    <m/>
    <m/>
    <m/>
    <m/>
    <m/>
    <m/>
    <m/>
    <m/>
    <m/>
    <m/>
    <m/>
    <m/>
  </r>
  <r>
    <s v="460-35-4390"/>
    <x v="0"/>
    <s v="Yangon"/>
    <s v="Normal"/>
    <s v="Male"/>
    <s v="Home and lifestyle"/>
    <n v="30.68"/>
    <n v="3"/>
    <n v="4.6020000000000003"/>
    <n v="96.641999999999996"/>
    <x v="49"/>
    <d v="1899-12-30T11:00:00"/>
    <s v="Ewallet"/>
    <n v="92.04"/>
    <n v="4.7619047620000003"/>
    <n v="4.6020000000000003"/>
    <n v="9.1"/>
    <n v="4.6019999999999897"/>
    <n v="345.14999999999924"/>
    <b v="0"/>
    <b v="1"/>
    <s v="High Value"/>
    <m/>
    <m/>
    <m/>
    <m/>
    <m/>
    <m/>
    <m/>
    <m/>
    <m/>
    <m/>
    <m/>
    <m/>
  </r>
  <r>
    <s v="343-87-0864"/>
    <x v="1"/>
    <s v="Naypyitaw"/>
    <s v="Member"/>
    <s v="Male"/>
    <s v="Health and beauty"/>
    <n v="75.88"/>
    <n v="1"/>
    <n v="3.794"/>
    <n v="79.674000000000007"/>
    <x v="75"/>
    <d v="1899-12-30T10:30:00"/>
    <s v="Credit card"/>
    <n v="75.88"/>
    <n v="4.7619047620000003"/>
    <n v="3.794"/>
    <n v="7.1"/>
    <n v="3.7940000000000111"/>
    <n v="284.55000000000086"/>
    <b v="0"/>
    <b v="1"/>
    <s v="Low Value"/>
    <m/>
    <m/>
    <m/>
    <m/>
    <m/>
    <m/>
    <m/>
    <m/>
    <m/>
    <m/>
    <m/>
    <m/>
  </r>
  <r>
    <s v="173-50-1108"/>
    <x v="2"/>
    <s v="Mandalay"/>
    <s v="Member"/>
    <s v="Female"/>
    <s v="Sports and travel"/>
    <n v="20.18"/>
    <n v="4"/>
    <n v="4.0359999999999996"/>
    <n v="84.756"/>
    <x v="77"/>
    <d v="1899-12-30T12:14:00"/>
    <s v="Credit card"/>
    <n v="80.72"/>
    <n v="4.7619047620000003"/>
    <n v="4.0359999999999996"/>
    <n v="5"/>
    <n v="4.0360000000000014"/>
    <n v="302.7000000000001"/>
    <b v="0"/>
    <b v="1"/>
    <s v="Low Value"/>
    <m/>
    <m/>
    <m/>
    <m/>
    <m/>
    <m/>
    <m/>
    <m/>
    <m/>
    <m/>
    <m/>
    <m/>
  </r>
  <r>
    <s v="243-47-2663"/>
    <x v="1"/>
    <s v="Naypyitaw"/>
    <s v="Member"/>
    <s v="Male"/>
    <s v="Electronic accessories"/>
    <n v="18.77"/>
    <n v="6"/>
    <n v="5.6310000000000002"/>
    <n v="118.251"/>
    <x v="26"/>
    <d v="1899-12-30T16:43:00"/>
    <s v="Credit card"/>
    <n v="112.62"/>
    <n v="4.7619047620000003"/>
    <n v="5.6310000000000002"/>
    <n v="5.5"/>
    <n v="5.6310000000000002"/>
    <n v="422.32500000000005"/>
    <b v="0"/>
    <b v="1"/>
    <s v="Low Value"/>
    <m/>
    <m/>
    <m/>
    <m/>
    <m/>
    <m/>
    <m/>
    <m/>
    <m/>
    <m/>
    <m/>
    <m/>
  </r>
  <r>
    <s v="841-18-8232"/>
    <x v="2"/>
    <s v="Mandalay"/>
    <s v="Normal"/>
    <s v="Female"/>
    <s v="Food and beverages"/>
    <n v="71.2"/>
    <n v="1"/>
    <n v="3.56"/>
    <n v="74.760000000000005"/>
    <x v="0"/>
    <d v="1899-12-30T20:40:00"/>
    <s v="Credit card"/>
    <n v="71.2"/>
    <n v="4.7619047620000003"/>
    <n v="3.56"/>
    <n v="9.1999999999999993"/>
    <n v="3.5600000000000023"/>
    <n v="267.00000000000017"/>
    <b v="0"/>
    <b v="1"/>
    <s v="High Value"/>
    <m/>
    <m/>
    <m/>
    <m/>
    <m/>
    <m/>
    <m/>
    <m/>
    <m/>
    <m/>
    <m/>
    <m/>
  </r>
  <r>
    <s v="701-23-5550"/>
    <x v="2"/>
    <s v="Mandalay"/>
    <s v="Member"/>
    <s v="Male"/>
    <s v="Home and lifestyle"/>
    <n v="38.81"/>
    <n v="4"/>
    <n v="7.7619999999999996"/>
    <n v="163.00200000000001"/>
    <x v="35"/>
    <d v="1899-12-30T13:40:00"/>
    <s v="Ewallet"/>
    <n v="155.24"/>
    <n v="4.7619047620000003"/>
    <n v="7.7619999999999996"/>
    <n v="4.9000000000000004"/>
    <n v="7.7620000000000005"/>
    <n v="582.15000000000009"/>
    <b v="0"/>
    <b v="1"/>
    <s v="Low Value"/>
    <m/>
    <m/>
    <m/>
    <m/>
    <m/>
    <m/>
    <m/>
    <m/>
    <m/>
    <m/>
    <m/>
    <m/>
  </r>
  <r>
    <s v="647-50-1224"/>
    <x v="0"/>
    <s v="Yangon"/>
    <s v="Normal"/>
    <s v="Female"/>
    <s v="Fashion accessories"/>
    <n v="29.42"/>
    <n v="10"/>
    <n v="14.71"/>
    <n v="308.91000000000003"/>
    <x v="52"/>
    <d v="1899-12-30T16:23:00"/>
    <s v="Ewallet"/>
    <n v="294.2"/>
    <n v="4.7619047620000003"/>
    <n v="14.71"/>
    <n v="8.9"/>
    <n v="14.710000000000036"/>
    <n v="1103.2500000000027"/>
    <b v="0"/>
    <b v="1"/>
    <s v="High Value"/>
    <m/>
    <m/>
    <m/>
    <m/>
    <m/>
    <m/>
    <m/>
    <m/>
    <m/>
    <m/>
    <m/>
    <m/>
  </r>
  <r>
    <s v="541-48-8554"/>
    <x v="0"/>
    <s v="Yangon"/>
    <s v="Normal"/>
    <s v="Male"/>
    <s v="Sports and travel"/>
    <n v="60.95"/>
    <n v="9"/>
    <n v="27.427499999999998"/>
    <n v="575.97749999999996"/>
    <x v="27"/>
    <d v="1899-12-30T12:08:00"/>
    <s v="Credit card"/>
    <n v="548.54999999999995"/>
    <n v="4.7619047620000003"/>
    <n v="27.427499999999998"/>
    <n v="6"/>
    <n v="27.427500000000009"/>
    <n v="2057.0625000000009"/>
    <b v="1"/>
    <b v="1"/>
    <s v="Low Value"/>
    <m/>
    <m/>
    <m/>
    <m/>
    <m/>
    <m/>
    <m/>
    <m/>
    <m/>
    <m/>
    <m/>
    <m/>
  </r>
  <r>
    <s v="539-21-7227"/>
    <x v="2"/>
    <s v="Mandalay"/>
    <s v="Normal"/>
    <s v="Female"/>
    <s v="Sports and travel"/>
    <n v="51.54"/>
    <n v="5"/>
    <n v="12.885"/>
    <n v="270.58499999999998"/>
    <x v="53"/>
    <d v="1899-12-30T17:45:00"/>
    <s v="Cash"/>
    <n v="257.7"/>
    <n v="4.7619047620000003"/>
    <n v="12.885"/>
    <n v="4.2"/>
    <n v="12.884999999999991"/>
    <n v="966.37499999999932"/>
    <b v="0"/>
    <b v="1"/>
    <s v="Low Value"/>
    <m/>
    <m/>
    <m/>
    <m/>
    <m/>
    <m/>
    <m/>
    <m/>
    <m/>
    <m/>
    <m/>
    <m/>
  </r>
  <r>
    <s v="213-32-1216"/>
    <x v="0"/>
    <s v="Yangon"/>
    <s v="Normal"/>
    <s v="Female"/>
    <s v="Electronic accessories"/>
    <n v="66.06"/>
    <n v="6"/>
    <n v="19.818000000000001"/>
    <n v="416.178"/>
    <x v="54"/>
    <d v="1899-12-30T10:28:00"/>
    <s v="Cash"/>
    <n v="396.36"/>
    <n v="4.7619047620000003"/>
    <n v="19.818000000000001"/>
    <n v="7.3"/>
    <n v="19.817999999999984"/>
    <n v="1486.3499999999988"/>
    <b v="0"/>
    <b v="1"/>
    <s v="Low Value"/>
    <m/>
    <m/>
    <m/>
    <m/>
    <m/>
    <m/>
    <m/>
    <m/>
    <m/>
    <m/>
    <m/>
    <m/>
  </r>
  <r>
    <s v="747-58-7183"/>
    <x v="2"/>
    <s v="Mandalay"/>
    <s v="Normal"/>
    <s v="Male"/>
    <s v="Fashion accessories"/>
    <n v="57.27"/>
    <n v="3"/>
    <n v="8.5905000000000005"/>
    <n v="180.40049999999999"/>
    <x v="57"/>
    <d v="1899-12-30T20:31:00"/>
    <s v="Ewallet"/>
    <n v="171.81"/>
    <n v="4.7619047620000003"/>
    <n v="8.5905000000000005"/>
    <n v="6.5"/>
    <n v="8.5904999999999916"/>
    <n v="644.28749999999934"/>
    <b v="0"/>
    <b v="1"/>
    <s v="Low Value"/>
    <m/>
    <m/>
    <m/>
    <m/>
    <m/>
    <m/>
    <m/>
    <m/>
    <m/>
    <m/>
    <m/>
    <m/>
  </r>
  <r>
    <s v="582-52-8065"/>
    <x v="2"/>
    <s v="Mandalay"/>
    <s v="Normal"/>
    <s v="Female"/>
    <s v="Fashion accessories"/>
    <n v="54.31"/>
    <n v="9"/>
    <n v="24.439499999999999"/>
    <n v="513.22950000000003"/>
    <x v="70"/>
    <d v="1899-12-30T10:49:00"/>
    <s v="Cash"/>
    <n v="488.79"/>
    <n v="4.7619047620000003"/>
    <n v="24.439499999999999"/>
    <n v="8.9"/>
    <n v="24.43950000000001"/>
    <n v="1832.9625000000008"/>
    <b v="1"/>
    <b v="1"/>
    <s v="High Value"/>
    <m/>
    <m/>
    <m/>
    <m/>
    <m/>
    <m/>
    <m/>
    <m/>
    <m/>
    <m/>
    <m/>
    <m/>
  </r>
  <r>
    <s v="210-57-1719"/>
    <x v="2"/>
    <s v="Mandalay"/>
    <s v="Normal"/>
    <s v="Female"/>
    <s v="Health and beauty"/>
    <n v="58.24"/>
    <n v="9"/>
    <n v="26.207999999999998"/>
    <n v="550.36800000000005"/>
    <x v="63"/>
    <d v="1899-12-30T12:34:00"/>
    <s v="Cash"/>
    <n v="524.16"/>
    <n v="4.7619047620000003"/>
    <n v="26.207999999999998"/>
    <n v="9.6999999999999993"/>
    <n v="26.208000000000084"/>
    <n v="1965.6000000000063"/>
    <b v="1"/>
    <b v="1"/>
    <s v="High Value"/>
    <m/>
    <m/>
    <m/>
    <m/>
    <m/>
    <m/>
    <m/>
    <m/>
    <m/>
    <m/>
    <m/>
    <m/>
  </r>
  <r>
    <s v="399-69-4630"/>
    <x v="1"/>
    <s v="Naypyitaw"/>
    <s v="Normal"/>
    <s v="Male"/>
    <s v="Electronic accessories"/>
    <n v="22.21"/>
    <n v="6"/>
    <n v="6.6630000000000003"/>
    <n v="139.923"/>
    <x v="37"/>
    <d v="1899-12-30T10:23:00"/>
    <s v="Credit card"/>
    <n v="133.26"/>
    <n v="4.7619047620000003"/>
    <n v="6.6630000000000003"/>
    <n v="8.6"/>
    <n v="6.6630000000000109"/>
    <n v="499.72500000000082"/>
    <b v="0"/>
    <b v="1"/>
    <s v="Low Value"/>
    <m/>
    <m/>
    <m/>
    <m/>
    <m/>
    <m/>
    <m/>
    <m/>
    <m/>
    <m/>
    <m/>
    <m/>
  </r>
  <r>
    <s v="134-75-2619"/>
    <x v="0"/>
    <s v="Yangon"/>
    <s v="Member"/>
    <s v="Male"/>
    <s v="Electronic accessories"/>
    <n v="19.32"/>
    <n v="7"/>
    <n v="6.7619999999999996"/>
    <n v="142.00200000000001"/>
    <x v="5"/>
    <d v="1899-12-30T18:51:00"/>
    <s v="Cash"/>
    <n v="135.24"/>
    <n v="4.7619047620000003"/>
    <n v="6.7619999999999996"/>
    <n v="6.9"/>
    <n v="6.7620000000000005"/>
    <n v="507.15000000000003"/>
    <b v="0"/>
    <b v="1"/>
    <s v="Low Value"/>
    <m/>
    <m/>
    <m/>
    <m/>
    <m/>
    <m/>
    <m/>
    <m/>
    <m/>
    <m/>
    <m/>
    <m/>
  </r>
  <r>
    <s v="356-44-8813"/>
    <x v="2"/>
    <s v="Mandalay"/>
    <s v="Normal"/>
    <s v="Male"/>
    <s v="Home and lifestyle"/>
    <n v="37.479999999999997"/>
    <n v="3"/>
    <n v="5.6219999999999999"/>
    <n v="118.062"/>
    <x v="40"/>
    <d v="1899-12-30T13:45:00"/>
    <s v="Credit card"/>
    <n v="112.44"/>
    <n v="4.7619047620000003"/>
    <n v="5.6219999999999999"/>
    <n v="7.7"/>
    <n v="5.6219999999999999"/>
    <n v="421.65"/>
    <b v="0"/>
    <b v="1"/>
    <s v="Low Value"/>
    <m/>
    <m/>
    <m/>
    <m/>
    <m/>
    <m/>
    <m/>
    <m/>
    <m/>
    <m/>
    <m/>
    <m/>
  </r>
  <r>
    <s v="198-66-9832"/>
    <x v="2"/>
    <s v="Mandalay"/>
    <s v="Member"/>
    <s v="Female"/>
    <s v="Fashion accessories"/>
    <n v="72.040000000000006"/>
    <n v="2"/>
    <n v="7.2039999999999997"/>
    <n v="151.28399999999999"/>
    <x v="87"/>
    <d v="1899-12-30T19:38:00"/>
    <s v="Cash"/>
    <n v="144.08000000000001"/>
    <n v="4.7619047620000003"/>
    <n v="7.2039999999999997"/>
    <n v="9.5"/>
    <n v="7.2039999999999793"/>
    <n v="540.29999999999848"/>
    <b v="0"/>
    <b v="1"/>
    <s v="High Value"/>
    <m/>
    <m/>
    <m/>
    <m/>
    <m/>
    <m/>
    <m/>
    <m/>
    <m/>
    <m/>
    <m/>
    <m/>
  </r>
  <r>
    <s v="283-26-5248"/>
    <x v="1"/>
    <s v="Naypyitaw"/>
    <s v="Member"/>
    <s v="Female"/>
    <s v="Food and beverages"/>
    <n v="98.52"/>
    <n v="10"/>
    <n v="49.26"/>
    <n v="1034.46"/>
    <x v="74"/>
    <d v="1899-12-30T20:23:00"/>
    <s v="Ewallet"/>
    <n v="985.2"/>
    <n v="4.7619047620000003"/>
    <n v="49.26"/>
    <n v="4.5"/>
    <n v="49.259999999999991"/>
    <n v="3694.4999999999991"/>
    <b v="1"/>
    <b v="1"/>
    <s v="Low Value"/>
    <m/>
    <m/>
    <m/>
    <m/>
    <m/>
    <m/>
    <m/>
    <m/>
    <m/>
    <m/>
    <m/>
    <m/>
  </r>
  <r>
    <s v="712-39-0363"/>
    <x v="0"/>
    <s v="Yangon"/>
    <s v="Member"/>
    <s v="Male"/>
    <s v="Food and beverages"/>
    <n v="41.66"/>
    <n v="6"/>
    <n v="12.497999999999999"/>
    <n v="262.45800000000003"/>
    <x v="56"/>
    <d v="1899-12-30T15:24:00"/>
    <s v="Ewallet"/>
    <n v="249.96"/>
    <n v="4.7619047620000003"/>
    <n v="12.497999999999999"/>
    <n v="5.6"/>
    <n v="12.498000000000019"/>
    <n v="937.35000000000139"/>
    <b v="0"/>
    <b v="1"/>
    <s v="Low Value"/>
    <m/>
    <m/>
    <m/>
    <m/>
    <m/>
    <m/>
    <m/>
    <m/>
    <m/>
    <m/>
    <m/>
    <m/>
  </r>
  <r>
    <s v="218-59-9410"/>
    <x v="0"/>
    <s v="Yangon"/>
    <s v="Member"/>
    <s v="Female"/>
    <s v="Home and lifestyle"/>
    <n v="72.42"/>
    <n v="3"/>
    <n v="10.863"/>
    <n v="228.12299999999999"/>
    <x v="14"/>
    <d v="1899-12-30T16:54:00"/>
    <s v="Ewallet"/>
    <n v="217.26"/>
    <n v="4.7619047620000003"/>
    <n v="10.863"/>
    <n v="8.1999999999999993"/>
    <n v="10.863"/>
    <n v="814.72499999999991"/>
    <b v="0"/>
    <b v="1"/>
    <s v="Low Value"/>
    <m/>
    <m/>
    <m/>
    <m/>
    <m/>
    <m/>
    <m/>
    <m/>
    <m/>
    <m/>
    <m/>
    <m/>
  </r>
  <r>
    <s v="174-75-0888"/>
    <x v="2"/>
    <s v="Mandalay"/>
    <s v="Normal"/>
    <s v="Male"/>
    <s v="Electronic accessories"/>
    <n v="21.58"/>
    <n v="9"/>
    <n v="9.7110000000000003"/>
    <n v="203.93100000000001"/>
    <x v="86"/>
    <d v="1899-12-30T12:32:00"/>
    <s v="Cash"/>
    <n v="194.22"/>
    <n v="4.7619047620000003"/>
    <n v="9.7110000000000003"/>
    <n v="7.3"/>
    <n v="9.7110000000000127"/>
    <n v="728.32500000000095"/>
    <b v="0"/>
    <b v="1"/>
    <s v="Low Value"/>
    <m/>
    <m/>
    <m/>
    <m/>
    <m/>
    <m/>
    <m/>
    <m/>
    <m/>
    <m/>
    <m/>
    <m/>
  </r>
  <r>
    <s v="866-99-7614"/>
    <x v="1"/>
    <s v="Naypyitaw"/>
    <s v="Normal"/>
    <s v="Male"/>
    <s v="Food and beverages"/>
    <n v="89.2"/>
    <n v="10"/>
    <n v="44.6"/>
    <n v="936.6"/>
    <x v="48"/>
    <d v="1899-12-30T15:42:00"/>
    <s v="Credit card"/>
    <n v="892"/>
    <n v="4.7619047620000003"/>
    <n v="44.6"/>
    <n v="4.4000000000000004"/>
    <n v="44.600000000000023"/>
    <n v="3345.0000000000018"/>
    <b v="1"/>
    <b v="1"/>
    <s v="Low Value"/>
    <m/>
    <m/>
    <m/>
    <m/>
    <m/>
    <m/>
    <m/>
    <m/>
    <m/>
    <m/>
    <m/>
    <m/>
  </r>
  <r>
    <s v="134-54-4720"/>
    <x v="2"/>
    <s v="Mandalay"/>
    <s v="Normal"/>
    <s v="Female"/>
    <s v="Electronic accessories"/>
    <n v="42.42"/>
    <n v="8"/>
    <n v="16.968"/>
    <n v="356.32799999999997"/>
    <x v="74"/>
    <d v="1899-12-30T13:58:00"/>
    <s v="Ewallet"/>
    <n v="339.36"/>
    <n v="4.7619047620000003"/>
    <n v="16.968"/>
    <n v="5.7"/>
    <n v="16.967999999999961"/>
    <n v="1272.5999999999972"/>
    <b v="0"/>
    <b v="1"/>
    <s v="Low Value"/>
    <m/>
    <m/>
    <m/>
    <m/>
    <m/>
    <m/>
    <m/>
    <m/>
    <m/>
    <m/>
    <m/>
    <m/>
  </r>
  <r>
    <s v="760-90-2357"/>
    <x v="0"/>
    <s v="Yangon"/>
    <s v="Member"/>
    <s v="Male"/>
    <s v="Electronic accessories"/>
    <n v="74.510000000000005"/>
    <n v="6"/>
    <n v="22.353000000000002"/>
    <n v="469.41300000000001"/>
    <x v="80"/>
    <d v="1899-12-30T15:08:00"/>
    <s v="Ewallet"/>
    <n v="447.06"/>
    <n v="4.7619047620000003"/>
    <n v="22.353000000000002"/>
    <n v="5"/>
    <n v="22.353000000000009"/>
    <n v="1676.4750000000006"/>
    <b v="0"/>
    <b v="1"/>
    <s v="Low Value"/>
    <m/>
    <m/>
    <m/>
    <m/>
    <m/>
    <m/>
    <m/>
    <m/>
    <m/>
    <m/>
    <m/>
    <m/>
  </r>
  <r>
    <s v="514-37-2845"/>
    <x v="2"/>
    <s v="Mandalay"/>
    <s v="Normal"/>
    <s v="Male"/>
    <s v="Fashion accessories"/>
    <n v="99.25"/>
    <n v="2"/>
    <n v="9.9250000000000007"/>
    <n v="208.42500000000001"/>
    <x v="80"/>
    <d v="1899-12-30T13:02:00"/>
    <s v="Cash"/>
    <n v="198.5"/>
    <n v="4.7619047620000003"/>
    <n v="9.9250000000000007"/>
    <n v="9"/>
    <n v="9.9250000000000114"/>
    <n v="744.37500000000091"/>
    <b v="0"/>
    <b v="1"/>
    <s v="High Value"/>
    <m/>
    <m/>
    <m/>
    <m/>
    <m/>
    <m/>
    <m/>
    <m/>
    <m/>
    <m/>
    <m/>
    <m/>
  </r>
  <r>
    <s v="698-98-5964"/>
    <x v="0"/>
    <s v="Yangon"/>
    <s v="Normal"/>
    <s v="Female"/>
    <s v="Food and beverages"/>
    <n v="81.209999999999994"/>
    <n v="10"/>
    <n v="40.604999999999997"/>
    <n v="852.70500000000004"/>
    <x v="29"/>
    <d v="1899-12-30T13:01:00"/>
    <s v="Credit card"/>
    <n v="812.1"/>
    <n v="4.7619047620000003"/>
    <n v="40.604999999999997"/>
    <n v="6.3"/>
    <n v="40.605000000000018"/>
    <n v="3045.3750000000014"/>
    <b v="1"/>
    <b v="1"/>
    <s v="Low Value"/>
    <m/>
    <m/>
    <m/>
    <m/>
    <m/>
    <m/>
    <m/>
    <m/>
    <m/>
    <m/>
    <m/>
    <m/>
  </r>
  <r>
    <s v="718-57-9773"/>
    <x v="1"/>
    <s v="Naypyitaw"/>
    <s v="Normal"/>
    <s v="Female"/>
    <s v="Sports and travel"/>
    <n v="49.33"/>
    <n v="10"/>
    <n v="24.664999999999999"/>
    <n v="517.96500000000003"/>
    <x v="36"/>
    <d v="1899-12-30T16:40:00"/>
    <s v="Credit card"/>
    <n v="493.3"/>
    <n v="4.7619047620000003"/>
    <n v="24.664999999999999"/>
    <n v="9.4"/>
    <n v="24.66500000000002"/>
    <n v="1849.8750000000016"/>
    <b v="1"/>
    <b v="1"/>
    <s v="High Value"/>
    <m/>
    <m/>
    <m/>
    <m/>
    <m/>
    <m/>
    <m/>
    <m/>
    <m/>
    <m/>
    <m/>
    <m/>
  </r>
  <r>
    <s v="651-88-7328"/>
    <x v="0"/>
    <s v="Yangon"/>
    <s v="Normal"/>
    <s v="Female"/>
    <s v="Fashion accessories"/>
    <n v="65.739999999999995"/>
    <n v="9"/>
    <n v="29.582999999999998"/>
    <n v="621.24300000000005"/>
    <x v="17"/>
    <d v="1899-12-30T13:55:00"/>
    <s v="Cash"/>
    <n v="591.66"/>
    <n v="4.7619047620000003"/>
    <n v="29.582999999999998"/>
    <n v="7.7"/>
    <n v="29.583000000000084"/>
    <n v="2218.7250000000063"/>
    <b v="1"/>
    <b v="1"/>
    <s v="Low Value"/>
    <m/>
    <m/>
    <m/>
    <m/>
    <m/>
    <m/>
    <m/>
    <m/>
    <m/>
    <m/>
    <m/>
    <m/>
  </r>
  <r>
    <s v="241-11-2261"/>
    <x v="2"/>
    <s v="Mandalay"/>
    <s v="Normal"/>
    <s v="Female"/>
    <s v="Fashion accessories"/>
    <n v="79.86"/>
    <n v="7"/>
    <n v="27.951000000000001"/>
    <n v="586.971"/>
    <x v="8"/>
    <d v="1899-12-30T10:33:00"/>
    <s v="Credit card"/>
    <n v="559.02"/>
    <n v="4.7619047620000003"/>
    <n v="27.951000000000001"/>
    <n v="5.5"/>
    <n v="27.951000000000022"/>
    <n v="2096.3250000000016"/>
    <b v="1"/>
    <b v="1"/>
    <s v="Low Value"/>
    <m/>
    <m/>
    <m/>
    <m/>
    <m/>
    <m/>
    <m/>
    <m/>
    <m/>
    <m/>
    <m/>
    <m/>
  </r>
  <r>
    <s v="408-26-9866"/>
    <x v="1"/>
    <s v="Naypyitaw"/>
    <s v="Normal"/>
    <s v="Female"/>
    <s v="Sports and travel"/>
    <n v="73.98"/>
    <n v="7"/>
    <n v="25.893000000000001"/>
    <n v="543.75300000000004"/>
    <x v="22"/>
    <d v="1899-12-30T16:42:00"/>
    <s v="Ewallet"/>
    <n v="517.86"/>
    <n v="4.7619047620000003"/>
    <n v="25.893000000000001"/>
    <n v="4.0999999999999996"/>
    <n v="25.893000000000029"/>
    <n v="1941.9750000000022"/>
    <b v="1"/>
    <b v="1"/>
    <s v="Low Value"/>
    <m/>
    <m/>
    <m/>
    <m/>
    <m/>
    <m/>
    <m/>
    <m/>
    <m/>
    <m/>
    <m/>
    <m/>
  </r>
  <r>
    <s v="834-83-1826"/>
    <x v="2"/>
    <s v="Mandalay"/>
    <s v="Member"/>
    <s v="Female"/>
    <s v="Home and lifestyle"/>
    <n v="82.04"/>
    <n v="5"/>
    <n v="20.51"/>
    <n v="430.71"/>
    <x v="6"/>
    <d v="1899-12-30T17:16:00"/>
    <s v="Credit card"/>
    <n v="410.2"/>
    <n v="4.7619047620000003"/>
    <n v="20.51"/>
    <n v="7.6"/>
    <n v="20.509999999999991"/>
    <n v="1538.2499999999993"/>
    <b v="0"/>
    <b v="1"/>
    <s v="Low Value"/>
    <m/>
    <m/>
    <m/>
    <m/>
    <m/>
    <m/>
    <m/>
    <m/>
    <m/>
    <m/>
    <m/>
    <m/>
  </r>
  <r>
    <s v="343-61-3544"/>
    <x v="2"/>
    <s v="Mandalay"/>
    <s v="Member"/>
    <s v="Male"/>
    <s v="Sports and travel"/>
    <n v="26.67"/>
    <n v="10"/>
    <n v="13.335000000000001"/>
    <n v="280.03500000000003"/>
    <x v="71"/>
    <d v="1899-12-30T11:48:00"/>
    <s v="Cash"/>
    <n v="266.7"/>
    <n v="4.7619047620000003"/>
    <n v="13.335000000000001"/>
    <n v="8.6"/>
    <n v="13.335000000000036"/>
    <n v="1000.1250000000027"/>
    <b v="0"/>
    <b v="1"/>
    <s v="Low Value"/>
    <m/>
    <m/>
    <m/>
    <m/>
    <m/>
    <m/>
    <m/>
    <m/>
    <m/>
    <m/>
    <m/>
    <m/>
  </r>
  <r>
    <s v="239-48-4278"/>
    <x v="0"/>
    <s v="Yangon"/>
    <s v="Member"/>
    <s v="Male"/>
    <s v="Food and beverages"/>
    <n v="10.130000000000001"/>
    <n v="7"/>
    <n v="3.5455000000000001"/>
    <n v="74.455500000000001"/>
    <x v="24"/>
    <d v="1899-12-30T19:35:00"/>
    <s v="Ewallet"/>
    <n v="70.91"/>
    <n v="4.7619047620000003"/>
    <n v="3.5455000000000001"/>
    <n v="8.3000000000000007"/>
    <n v="3.5455000000000041"/>
    <n v="265.91250000000031"/>
    <b v="0"/>
    <b v="1"/>
    <s v="Low Value"/>
    <m/>
    <m/>
    <m/>
    <m/>
    <m/>
    <m/>
    <m/>
    <m/>
    <m/>
    <m/>
    <m/>
    <m/>
  </r>
  <r>
    <s v="355-34-6244"/>
    <x v="2"/>
    <s v="Mandalay"/>
    <s v="Normal"/>
    <s v="Male"/>
    <s v="Food and beverages"/>
    <n v="72.39"/>
    <n v="2"/>
    <n v="7.2389999999999999"/>
    <n v="152.01900000000001"/>
    <x v="50"/>
    <d v="1899-12-30T19:55:00"/>
    <s v="Credit card"/>
    <n v="144.78"/>
    <n v="4.7619047620000003"/>
    <n v="7.2389999999999999"/>
    <n v="8.1"/>
    <n v="7.2390000000000043"/>
    <n v="542.9250000000003"/>
    <b v="0"/>
    <b v="1"/>
    <s v="Low Value"/>
    <m/>
    <m/>
    <m/>
    <m/>
    <m/>
    <m/>
    <m/>
    <m/>
    <m/>
    <m/>
    <m/>
    <m/>
  </r>
  <r>
    <s v="550-84-8664"/>
    <x v="0"/>
    <s v="Yangon"/>
    <s v="Normal"/>
    <s v="Male"/>
    <s v="Sports and travel"/>
    <n v="85.91"/>
    <n v="5"/>
    <n v="21.477499999999999"/>
    <n v="451.02749999999997"/>
    <x v="23"/>
    <d v="1899-12-30T14:33:00"/>
    <s v="Credit card"/>
    <n v="429.55"/>
    <n v="4.7619047620000003"/>
    <n v="21.477499999999999"/>
    <n v="8.6"/>
    <n v="21.477499999999964"/>
    <n v="1610.8124999999973"/>
    <b v="0"/>
    <b v="1"/>
    <s v="Low Value"/>
    <m/>
    <m/>
    <m/>
    <m/>
    <m/>
    <m/>
    <m/>
    <m/>
    <m/>
    <m/>
    <m/>
    <m/>
  </r>
  <r>
    <s v="339-96-8318"/>
    <x v="2"/>
    <s v="Mandalay"/>
    <s v="Member"/>
    <s v="Male"/>
    <s v="Fashion accessories"/>
    <n v="81.31"/>
    <n v="7"/>
    <n v="28.458500000000001"/>
    <n v="597.62850000000003"/>
    <x v="59"/>
    <d v="1899-12-30T19:49:00"/>
    <s v="Ewallet"/>
    <n v="569.16999999999996"/>
    <n v="4.7619047620000003"/>
    <n v="28.458500000000001"/>
    <n v="6.3"/>
    <n v="28.458500000000072"/>
    <n v="2134.3875000000053"/>
    <b v="1"/>
    <b v="1"/>
    <s v="Low Value"/>
    <m/>
    <m/>
    <m/>
    <m/>
    <m/>
    <m/>
    <m/>
    <m/>
    <m/>
    <m/>
    <m/>
    <m/>
  </r>
  <r>
    <s v="458-61-0011"/>
    <x v="2"/>
    <s v="Mandalay"/>
    <s v="Normal"/>
    <s v="Male"/>
    <s v="Food and beverages"/>
    <n v="60.3"/>
    <n v="4"/>
    <n v="12.06"/>
    <n v="253.26"/>
    <x v="9"/>
    <d v="1899-12-30T18:43:00"/>
    <s v="Cash"/>
    <n v="241.2"/>
    <n v="4.7619047620000003"/>
    <n v="12.06"/>
    <n v="5.8"/>
    <n v="12.060000000000002"/>
    <n v="904.50000000000023"/>
    <b v="0"/>
    <b v="1"/>
    <s v="Low Value"/>
    <m/>
    <m/>
    <m/>
    <m/>
    <m/>
    <m/>
    <m/>
    <m/>
    <m/>
    <m/>
    <m/>
    <m/>
  </r>
  <r>
    <s v="592-34-6155"/>
    <x v="1"/>
    <s v="Naypyitaw"/>
    <s v="Normal"/>
    <s v="Male"/>
    <s v="Food and beverages"/>
    <n v="31.77"/>
    <n v="4"/>
    <n v="6.3540000000000001"/>
    <n v="133.434"/>
    <x v="78"/>
    <d v="1899-12-30T14:43:00"/>
    <s v="Ewallet"/>
    <n v="127.08"/>
    <n v="4.7619047620000003"/>
    <n v="6.3540000000000001"/>
    <n v="6.2"/>
    <n v="6.3539999999999992"/>
    <n v="476.54999999999995"/>
    <b v="0"/>
    <b v="1"/>
    <s v="Low Value"/>
    <m/>
    <m/>
    <m/>
    <m/>
    <m/>
    <m/>
    <m/>
    <m/>
    <m/>
    <m/>
    <m/>
    <m/>
  </r>
  <r>
    <s v="797-88-0493"/>
    <x v="0"/>
    <s v="Yangon"/>
    <s v="Normal"/>
    <s v="Female"/>
    <s v="Health and beauty"/>
    <n v="64.27"/>
    <n v="4"/>
    <n v="12.853999999999999"/>
    <n v="269.93400000000003"/>
    <x v="58"/>
    <d v="1899-12-30T13:54:00"/>
    <s v="Cash"/>
    <n v="257.08"/>
    <n v="4.7619047620000003"/>
    <n v="12.853999999999999"/>
    <n v="7.7"/>
    <n v="12.854000000000042"/>
    <n v="964.05000000000314"/>
    <b v="0"/>
    <b v="1"/>
    <s v="Low Value"/>
    <m/>
    <m/>
    <m/>
    <m/>
    <m/>
    <m/>
    <m/>
    <m/>
    <m/>
    <m/>
    <m/>
    <m/>
  </r>
  <r>
    <s v="207-73-1363"/>
    <x v="2"/>
    <s v="Mandalay"/>
    <s v="Normal"/>
    <s v="Male"/>
    <s v="Health and beauty"/>
    <n v="69.510000000000005"/>
    <n v="2"/>
    <n v="6.9509999999999996"/>
    <n v="145.971"/>
    <x v="59"/>
    <d v="1899-12-30T12:15:00"/>
    <s v="Ewallet"/>
    <n v="139.02000000000001"/>
    <n v="4.7619047620000003"/>
    <n v="6.9509999999999996"/>
    <n v="8.1"/>
    <n v="6.9509999999999934"/>
    <n v="521.32499999999948"/>
    <b v="0"/>
    <b v="1"/>
    <s v="Low Value"/>
    <m/>
    <m/>
    <m/>
    <m/>
    <m/>
    <m/>
    <m/>
    <m/>
    <m/>
    <m/>
    <m/>
    <m/>
  </r>
  <r>
    <s v="390-31-6381"/>
    <x v="1"/>
    <s v="Naypyitaw"/>
    <s v="Normal"/>
    <s v="Male"/>
    <s v="Food and beverages"/>
    <n v="27.22"/>
    <n v="3"/>
    <n v="4.0830000000000002"/>
    <n v="85.742999999999995"/>
    <x v="27"/>
    <d v="1899-12-30T12:37:00"/>
    <s v="Cash"/>
    <n v="81.66"/>
    <n v="4.7619047620000003"/>
    <n v="4.0830000000000002"/>
    <n v="7.3"/>
    <n v="4.0829999999999984"/>
    <n v="306.22499999999991"/>
    <b v="0"/>
    <b v="1"/>
    <s v="Low Value"/>
    <m/>
    <m/>
    <m/>
    <m/>
    <m/>
    <m/>
    <m/>
    <m/>
    <m/>
    <m/>
    <m/>
    <m/>
  </r>
  <r>
    <s v="443-82-0585"/>
    <x v="0"/>
    <s v="Yangon"/>
    <s v="Member"/>
    <s v="Female"/>
    <s v="Health and beauty"/>
    <n v="77.680000000000007"/>
    <n v="4"/>
    <n v="15.536"/>
    <n v="326.25599999999997"/>
    <x v="60"/>
    <d v="1899-12-30T19:54:00"/>
    <s v="Cash"/>
    <n v="310.72000000000003"/>
    <n v="4.7619047620000003"/>
    <n v="15.536"/>
    <n v="8.4"/>
    <n v="15.535999999999945"/>
    <n v="1165.1999999999957"/>
    <b v="0"/>
    <b v="1"/>
    <s v="Low Value"/>
    <m/>
    <m/>
    <m/>
    <m/>
    <m/>
    <m/>
    <m/>
    <m/>
    <m/>
    <m/>
    <m/>
    <m/>
  </r>
  <r>
    <s v="339-18-7061"/>
    <x v="1"/>
    <s v="Naypyitaw"/>
    <s v="Member"/>
    <s v="Female"/>
    <s v="Fashion accessories"/>
    <n v="92.98"/>
    <n v="2"/>
    <n v="9.298"/>
    <n v="195.25800000000001"/>
    <x v="77"/>
    <d v="1899-12-30T15:06:00"/>
    <s v="Credit card"/>
    <n v="185.96"/>
    <n v="4.7619047620000003"/>
    <n v="9.298"/>
    <n v="8"/>
    <n v="9.2980000000000018"/>
    <n v="697.35000000000014"/>
    <b v="0"/>
    <b v="1"/>
    <s v="Low Value"/>
    <m/>
    <m/>
    <m/>
    <m/>
    <m/>
    <m/>
    <m/>
    <m/>
    <m/>
    <m/>
    <m/>
    <m/>
  </r>
  <r>
    <s v="359-90-3665"/>
    <x v="2"/>
    <s v="Mandalay"/>
    <s v="Member"/>
    <s v="Female"/>
    <s v="Fashion accessories"/>
    <n v="18.079999999999998"/>
    <n v="4"/>
    <n v="3.6160000000000001"/>
    <n v="75.936000000000007"/>
    <x v="78"/>
    <d v="1899-12-30T18:03:00"/>
    <s v="Credit card"/>
    <n v="72.319999999999993"/>
    <n v="4.7619047620000003"/>
    <n v="3.6160000000000001"/>
    <n v="9.5"/>
    <n v="3.6160000000000139"/>
    <n v="271.20000000000107"/>
    <b v="0"/>
    <b v="1"/>
    <s v="High Value"/>
    <m/>
    <m/>
    <m/>
    <m/>
    <m/>
    <m/>
    <m/>
    <m/>
    <m/>
    <m/>
    <m/>
    <m/>
  </r>
  <r>
    <s v="375-72-3056"/>
    <x v="2"/>
    <s v="Mandalay"/>
    <s v="Normal"/>
    <s v="Male"/>
    <s v="Sports and travel"/>
    <n v="63.06"/>
    <n v="3"/>
    <n v="9.4589999999999996"/>
    <n v="198.63900000000001"/>
    <x v="64"/>
    <d v="1899-12-30T15:58:00"/>
    <s v="Ewallet"/>
    <n v="189.18"/>
    <n v="4.7619047620000003"/>
    <n v="9.4589999999999996"/>
    <n v="7"/>
    <n v="9.4590000000000032"/>
    <n v="709.42500000000018"/>
    <b v="0"/>
    <b v="1"/>
    <s v="Low Value"/>
    <m/>
    <m/>
    <m/>
    <m/>
    <m/>
    <m/>
    <m/>
    <m/>
    <m/>
    <m/>
    <m/>
    <m/>
  </r>
  <r>
    <s v="127-47-6963"/>
    <x v="0"/>
    <s v="Yangon"/>
    <s v="Normal"/>
    <s v="Male"/>
    <s v="Health and beauty"/>
    <n v="51.71"/>
    <n v="4"/>
    <n v="10.342000000000001"/>
    <n v="217.18199999999999"/>
    <x v="11"/>
    <d v="1899-12-30T13:53:00"/>
    <s v="Credit card"/>
    <n v="206.84"/>
    <n v="4.7619047620000003"/>
    <n v="10.342000000000001"/>
    <n v="9.8000000000000007"/>
    <n v="10.341999999999985"/>
    <n v="775.64999999999884"/>
    <b v="0"/>
    <b v="1"/>
    <s v="High Value"/>
    <m/>
    <m/>
    <m/>
    <m/>
    <m/>
    <m/>
    <m/>
    <m/>
    <m/>
    <m/>
    <m/>
    <m/>
  </r>
  <r>
    <s v="278-86-2735"/>
    <x v="0"/>
    <s v="Yangon"/>
    <s v="Normal"/>
    <s v="Female"/>
    <s v="Food and beverages"/>
    <n v="52.34"/>
    <n v="3"/>
    <n v="7.851"/>
    <n v="164.87100000000001"/>
    <x v="39"/>
    <d v="1899-12-30T14:03:00"/>
    <s v="Cash"/>
    <n v="157.02000000000001"/>
    <n v="4.7619047620000003"/>
    <n v="7.851"/>
    <n v="9.1999999999999993"/>
    <n v="7.8509999999999991"/>
    <n v="588.82499999999993"/>
    <b v="0"/>
    <b v="1"/>
    <s v="High Value"/>
    <m/>
    <m/>
    <m/>
    <m/>
    <m/>
    <m/>
    <m/>
    <m/>
    <m/>
    <m/>
    <m/>
    <m/>
  </r>
  <r>
    <s v="695-28-6250"/>
    <x v="0"/>
    <s v="Yangon"/>
    <s v="Normal"/>
    <s v="Female"/>
    <s v="Sports and travel"/>
    <n v="43.06"/>
    <n v="5"/>
    <n v="10.765000000000001"/>
    <n v="226.065"/>
    <x v="87"/>
    <d v="1899-12-30T16:38:00"/>
    <s v="Ewallet"/>
    <n v="215.3"/>
    <n v="4.7619047620000003"/>
    <n v="10.765000000000001"/>
    <n v="7.7"/>
    <n v="10.764999999999986"/>
    <n v="807.37499999999898"/>
    <b v="0"/>
    <b v="1"/>
    <s v="Low Value"/>
    <m/>
    <m/>
    <m/>
    <m/>
    <m/>
    <m/>
    <m/>
    <m/>
    <m/>
    <m/>
    <m/>
    <m/>
  </r>
  <r>
    <s v="379-17-6588"/>
    <x v="1"/>
    <s v="Naypyitaw"/>
    <s v="Normal"/>
    <s v="Male"/>
    <s v="Fashion accessories"/>
    <n v="59.61"/>
    <n v="10"/>
    <n v="29.805"/>
    <n v="625.90499999999997"/>
    <x v="86"/>
    <d v="1899-12-30T11:07:00"/>
    <s v="Cash"/>
    <n v="596.1"/>
    <n v="4.7619047620000003"/>
    <n v="29.805"/>
    <n v="5.3"/>
    <n v="29.80499999999995"/>
    <n v="2235.3749999999964"/>
    <b v="1"/>
    <b v="1"/>
    <s v="Low Value"/>
    <m/>
    <m/>
    <m/>
    <m/>
    <m/>
    <m/>
    <m/>
    <m/>
    <m/>
    <m/>
    <m/>
    <m/>
  </r>
  <r>
    <s v="227-50-3718"/>
    <x v="0"/>
    <s v="Yangon"/>
    <s v="Normal"/>
    <s v="Male"/>
    <s v="Health and beauty"/>
    <n v="14.62"/>
    <n v="5"/>
    <n v="3.6549999999999998"/>
    <n v="76.754999999999995"/>
    <x v="31"/>
    <d v="1899-12-30T12:23:00"/>
    <s v="Cash"/>
    <n v="73.099999999999994"/>
    <n v="4.7619047620000003"/>
    <n v="3.6549999999999998"/>
    <n v="4.4000000000000004"/>
    <n v="3.6550000000000011"/>
    <n v="274.12500000000011"/>
    <b v="0"/>
    <b v="1"/>
    <s v="Low Value"/>
    <m/>
    <m/>
    <m/>
    <m/>
    <m/>
    <m/>
    <m/>
    <m/>
    <m/>
    <m/>
    <m/>
    <m/>
  </r>
  <r>
    <s v="302-15-2162"/>
    <x v="1"/>
    <s v="Naypyitaw"/>
    <s v="Member"/>
    <s v="Male"/>
    <s v="Health and beauty"/>
    <n v="46.53"/>
    <n v="6"/>
    <n v="13.959"/>
    <n v="293.13900000000001"/>
    <x v="2"/>
    <d v="1899-12-30T10:54:00"/>
    <s v="Credit card"/>
    <n v="279.18"/>
    <n v="4.7619047620000003"/>
    <n v="13.959"/>
    <n v="4.3"/>
    <n v="13.959000000000003"/>
    <n v="1046.9250000000002"/>
    <b v="0"/>
    <b v="1"/>
    <s v="Low Value"/>
    <m/>
    <m/>
    <m/>
    <m/>
    <m/>
    <m/>
    <m/>
    <m/>
    <m/>
    <m/>
    <m/>
    <m/>
  </r>
  <r>
    <s v="788-07-8452"/>
    <x v="1"/>
    <s v="Naypyitaw"/>
    <s v="Member"/>
    <s v="Female"/>
    <s v="Home and lifestyle"/>
    <n v="24.24"/>
    <n v="7"/>
    <n v="8.484"/>
    <n v="178.16399999999999"/>
    <x v="3"/>
    <d v="1899-12-30T17:38:00"/>
    <s v="Ewallet"/>
    <n v="169.68"/>
    <n v="4.7619047620000003"/>
    <n v="8.484"/>
    <n v="9.4"/>
    <n v="8.4839999999999804"/>
    <n v="636.29999999999859"/>
    <b v="0"/>
    <b v="1"/>
    <s v="High Value"/>
    <m/>
    <m/>
    <m/>
    <m/>
    <m/>
    <m/>
    <m/>
    <m/>
    <m/>
    <m/>
    <m/>
    <m/>
  </r>
  <r>
    <s v="560-49-6611"/>
    <x v="0"/>
    <s v="Yangon"/>
    <s v="Member"/>
    <s v="Female"/>
    <s v="Sports and travel"/>
    <n v="45.58"/>
    <n v="1"/>
    <n v="2.2789999999999999"/>
    <n v="47.859000000000002"/>
    <x v="13"/>
    <d v="1899-12-30T14:13:00"/>
    <s v="Cash"/>
    <n v="45.58"/>
    <n v="4.7619047620000003"/>
    <n v="2.2789999999999999"/>
    <n v="9.8000000000000007"/>
    <n v="2.2790000000000035"/>
    <n v="170.92500000000027"/>
    <b v="0"/>
    <b v="1"/>
    <s v="High Value"/>
    <m/>
    <m/>
    <m/>
    <m/>
    <m/>
    <m/>
    <m/>
    <m/>
    <m/>
    <m/>
    <m/>
    <m/>
  </r>
  <r>
    <s v="880-35-0356"/>
    <x v="0"/>
    <s v="Yangon"/>
    <s v="Member"/>
    <s v="Female"/>
    <s v="Sports and travel"/>
    <n v="75.2"/>
    <n v="3"/>
    <n v="11.28"/>
    <n v="236.88"/>
    <x v="63"/>
    <d v="1899-12-30T11:51:00"/>
    <s v="Ewallet"/>
    <n v="225.6"/>
    <n v="4.7619047620000003"/>
    <n v="11.28"/>
    <n v="4.8"/>
    <n v="11.280000000000001"/>
    <n v="846.00000000000011"/>
    <b v="0"/>
    <b v="1"/>
    <s v="Low Value"/>
    <m/>
    <m/>
    <m/>
    <m/>
    <m/>
    <m/>
    <m/>
    <m/>
    <m/>
    <m/>
    <m/>
    <m/>
  </r>
  <r>
    <s v="585-11-6748"/>
    <x v="2"/>
    <s v="Mandalay"/>
    <s v="Member"/>
    <s v="Male"/>
    <s v="Sports and travel"/>
    <n v="96.8"/>
    <n v="3"/>
    <n v="14.52"/>
    <n v="304.92"/>
    <x v="20"/>
    <d v="1899-12-30T13:05:00"/>
    <s v="Cash"/>
    <n v="290.39999999999998"/>
    <n v="4.7619047620000003"/>
    <n v="14.52"/>
    <n v="5.3"/>
    <n v="14.520000000000039"/>
    <n v="1089.000000000003"/>
    <b v="0"/>
    <b v="1"/>
    <s v="Low Value"/>
    <m/>
    <m/>
    <m/>
    <m/>
    <m/>
    <m/>
    <m/>
    <m/>
    <m/>
    <m/>
    <m/>
    <m/>
  </r>
  <r>
    <s v="470-31-3286"/>
    <x v="2"/>
    <s v="Mandalay"/>
    <s v="Normal"/>
    <s v="Male"/>
    <s v="Health and beauty"/>
    <n v="14.82"/>
    <n v="3"/>
    <n v="2.2229999999999999"/>
    <n v="46.683"/>
    <x v="59"/>
    <d v="1899-12-30T11:30:00"/>
    <s v="Credit card"/>
    <n v="44.46"/>
    <n v="4.7619047620000003"/>
    <n v="2.2229999999999999"/>
    <n v="8.6999999999999993"/>
    <n v="2.222999999999999"/>
    <n v="166.72499999999991"/>
    <b v="0"/>
    <b v="1"/>
    <s v="High Value"/>
    <m/>
    <m/>
    <m/>
    <m/>
    <m/>
    <m/>
    <m/>
    <m/>
    <m/>
    <m/>
    <m/>
    <m/>
  </r>
  <r>
    <s v="152-68-2907"/>
    <x v="0"/>
    <s v="Yangon"/>
    <s v="Normal"/>
    <s v="Male"/>
    <s v="Food and beverages"/>
    <n v="52.2"/>
    <n v="3"/>
    <n v="7.83"/>
    <n v="164.43"/>
    <x v="42"/>
    <d v="1899-12-30T13:30:00"/>
    <s v="Credit card"/>
    <n v="156.6"/>
    <n v="4.7619047620000003"/>
    <n v="7.83"/>
    <n v="9.5"/>
    <n v="7.8300000000000125"/>
    <n v="587.25000000000091"/>
    <b v="0"/>
    <b v="1"/>
    <s v="High Value"/>
    <m/>
    <m/>
    <m/>
    <m/>
    <m/>
    <m/>
    <m/>
    <m/>
    <m/>
    <m/>
    <m/>
    <m/>
  </r>
  <r>
    <s v="123-35-4896"/>
    <x v="1"/>
    <s v="Naypyitaw"/>
    <s v="Normal"/>
    <s v="Female"/>
    <s v="Sports and travel"/>
    <n v="46.66"/>
    <n v="9"/>
    <n v="20.997"/>
    <n v="440.93700000000001"/>
    <x v="21"/>
    <d v="1899-12-30T19:11:00"/>
    <s v="Ewallet"/>
    <n v="419.94"/>
    <n v="4.7619047620000003"/>
    <n v="20.997"/>
    <n v="5.3"/>
    <n v="20.997000000000014"/>
    <n v="1574.775000000001"/>
    <b v="0"/>
    <b v="1"/>
    <s v="Low Value"/>
    <m/>
    <m/>
    <m/>
    <m/>
    <m/>
    <m/>
    <m/>
    <m/>
    <m/>
    <m/>
    <m/>
    <m/>
  </r>
  <r>
    <s v="258-69-7810"/>
    <x v="1"/>
    <s v="Naypyitaw"/>
    <s v="Normal"/>
    <s v="Female"/>
    <s v="Fashion accessories"/>
    <n v="36.85"/>
    <n v="5"/>
    <n v="9.2125000000000004"/>
    <n v="193.46250000000001"/>
    <x v="53"/>
    <d v="1899-12-30T18:53:00"/>
    <s v="Cash"/>
    <n v="184.25"/>
    <n v="4.7619047620000003"/>
    <n v="9.2125000000000004"/>
    <n v="9.1999999999999993"/>
    <n v="9.2125000000000057"/>
    <n v="690.93750000000045"/>
    <b v="0"/>
    <b v="1"/>
    <s v="High Value"/>
    <m/>
    <m/>
    <m/>
    <m/>
    <m/>
    <m/>
    <m/>
    <m/>
    <m/>
    <m/>
    <m/>
    <m/>
  </r>
  <r>
    <s v="334-64-2006"/>
    <x v="0"/>
    <s v="Yangon"/>
    <s v="Member"/>
    <s v="Female"/>
    <s v="Home and lifestyle"/>
    <n v="70.319999999999993"/>
    <n v="2"/>
    <n v="7.032"/>
    <n v="147.672"/>
    <x v="62"/>
    <d v="1899-12-30T14:22:00"/>
    <s v="Ewallet"/>
    <n v="140.63999999999999"/>
    <n v="4.7619047620000003"/>
    <n v="7.032"/>
    <n v="9.6"/>
    <n v="7.0320000000000107"/>
    <n v="527.40000000000077"/>
    <b v="0"/>
    <b v="1"/>
    <s v="High Value"/>
    <m/>
    <m/>
    <m/>
    <m/>
    <m/>
    <m/>
    <m/>
    <m/>
    <m/>
    <m/>
    <m/>
    <m/>
  </r>
  <r>
    <s v="219-61-4139"/>
    <x v="1"/>
    <s v="Naypyitaw"/>
    <s v="Normal"/>
    <s v="Male"/>
    <s v="Electronic accessories"/>
    <n v="83.08"/>
    <n v="1"/>
    <n v="4.1539999999999999"/>
    <n v="87.233999999999995"/>
    <x v="54"/>
    <d v="1899-12-30T17:16:00"/>
    <s v="Ewallet"/>
    <n v="83.08"/>
    <n v="4.7619047620000003"/>
    <n v="4.1539999999999999"/>
    <n v="6.4"/>
    <n v="4.1539999999999964"/>
    <n v="311.54999999999973"/>
    <b v="0"/>
    <b v="1"/>
    <s v="Low Value"/>
    <m/>
    <m/>
    <m/>
    <m/>
    <m/>
    <m/>
    <m/>
    <m/>
    <m/>
    <m/>
    <m/>
    <m/>
  </r>
  <r>
    <s v="881-41-7302"/>
    <x v="1"/>
    <s v="Naypyitaw"/>
    <s v="Normal"/>
    <s v="Female"/>
    <s v="Fashion accessories"/>
    <n v="64.989999999999995"/>
    <n v="1"/>
    <n v="3.2494999999999998"/>
    <n v="68.239500000000007"/>
    <x v="53"/>
    <d v="1899-12-30T10:06:00"/>
    <s v="Credit card"/>
    <n v="64.989999999999995"/>
    <n v="4.7619047620000003"/>
    <n v="3.2494999999999998"/>
    <n v="4.5"/>
    <n v="3.2495000000000118"/>
    <n v="243.71250000000089"/>
    <b v="0"/>
    <b v="1"/>
    <s v="Low Value"/>
    <m/>
    <m/>
    <m/>
    <m/>
    <m/>
    <m/>
    <m/>
    <m/>
    <m/>
    <m/>
    <m/>
    <m/>
  </r>
  <r>
    <s v="373-09-4567"/>
    <x v="1"/>
    <s v="Naypyitaw"/>
    <s v="Normal"/>
    <s v="Male"/>
    <s v="Food and beverages"/>
    <n v="77.56"/>
    <n v="10"/>
    <n v="38.78"/>
    <n v="814.38"/>
    <x v="86"/>
    <d v="1899-12-30T20:35:00"/>
    <s v="Ewallet"/>
    <n v="775.6"/>
    <n v="4.7619047620000003"/>
    <n v="38.78"/>
    <n v="6.9"/>
    <n v="38.779999999999973"/>
    <n v="2908.4999999999982"/>
    <b v="1"/>
    <b v="1"/>
    <s v="Low Value"/>
    <m/>
    <m/>
    <m/>
    <m/>
    <m/>
    <m/>
    <m/>
    <m/>
    <m/>
    <m/>
    <m/>
    <m/>
  </r>
  <r>
    <s v="642-30-6693"/>
    <x v="2"/>
    <s v="Mandalay"/>
    <s v="Normal"/>
    <s v="Female"/>
    <s v="Sports and travel"/>
    <n v="54.51"/>
    <n v="6"/>
    <n v="16.353000000000002"/>
    <n v="343.41300000000001"/>
    <x v="85"/>
    <d v="1899-12-30T13:54:00"/>
    <s v="Ewallet"/>
    <n v="327.06"/>
    <n v="4.7619047620000003"/>
    <n v="16.353000000000002"/>
    <n v="7.8"/>
    <n v="16.353000000000009"/>
    <n v="1226.4750000000006"/>
    <b v="0"/>
    <b v="1"/>
    <s v="Low Value"/>
    <m/>
    <m/>
    <m/>
    <m/>
    <m/>
    <m/>
    <m/>
    <m/>
    <m/>
    <m/>
    <m/>
    <m/>
  </r>
  <r>
    <s v="484-22-8230"/>
    <x v="1"/>
    <s v="Naypyitaw"/>
    <s v="Member"/>
    <s v="Female"/>
    <s v="Fashion accessories"/>
    <n v="51.89"/>
    <n v="7"/>
    <n v="18.1615"/>
    <n v="381.39150000000001"/>
    <x v="66"/>
    <d v="1899-12-30T20:08:00"/>
    <s v="Cash"/>
    <n v="363.23"/>
    <n v="4.7619047620000003"/>
    <n v="18.1615"/>
    <n v="4.5"/>
    <n v="18.16149999999999"/>
    <n v="1362.1124999999993"/>
    <b v="0"/>
    <b v="1"/>
    <s v="Low Value"/>
    <m/>
    <m/>
    <m/>
    <m/>
    <m/>
    <m/>
    <m/>
    <m/>
    <m/>
    <m/>
    <m/>
    <m/>
  </r>
  <r>
    <s v="830-58-2383"/>
    <x v="2"/>
    <s v="Mandalay"/>
    <s v="Normal"/>
    <s v="Male"/>
    <s v="Home and lifestyle"/>
    <n v="31.75"/>
    <n v="4"/>
    <n v="6.35"/>
    <n v="133.35"/>
    <x v="4"/>
    <d v="1899-12-30T15:26:00"/>
    <s v="Cash"/>
    <n v="127"/>
    <n v="4.7619047620000003"/>
    <n v="6.35"/>
    <n v="8.6"/>
    <n v="6.3499999999999943"/>
    <n v="476.24999999999955"/>
    <b v="0"/>
    <b v="1"/>
    <s v="Low Value"/>
    <m/>
    <m/>
    <m/>
    <m/>
    <m/>
    <m/>
    <m/>
    <m/>
    <m/>
    <m/>
    <m/>
    <m/>
  </r>
  <r>
    <s v="559-98-9873"/>
    <x v="0"/>
    <s v="Yangon"/>
    <s v="Member"/>
    <s v="Female"/>
    <s v="Fashion accessories"/>
    <n v="53.65"/>
    <n v="7"/>
    <n v="18.7775"/>
    <n v="394.32749999999999"/>
    <x v="34"/>
    <d v="1899-12-30T12:56:00"/>
    <s v="Ewallet"/>
    <n v="375.55"/>
    <n v="4.7619047620000003"/>
    <n v="18.7775"/>
    <n v="5.2"/>
    <n v="18.777499999999975"/>
    <n v="1408.3124999999982"/>
    <b v="0"/>
    <b v="1"/>
    <s v="Low Value"/>
    <m/>
    <m/>
    <m/>
    <m/>
    <m/>
    <m/>
    <m/>
    <m/>
    <m/>
    <m/>
    <m/>
    <m/>
  </r>
  <r>
    <s v="544-32-5024"/>
    <x v="1"/>
    <s v="Naypyitaw"/>
    <s v="Member"/>
    <s v="Female"/>
    <s v="Food and beverages"/>
    <n v="49.79"/>
    <n v="4"/>
    <n v="9.9580000000000002"/>
    <n v="209.11799999999999"/>
    <x v="61"/>
    <d v="1899-12-30T19:16:00"/>
    <s v="Credit card"/>
    <n v="199.16"/>
    <n v="4.7619047620000003"/>
    <n v="9.9580000000000002"/>
    <n v="6.4"/>
    <n v="9.9579999999999984"/>
    <n v="746.84999999999991"/>
    <b v="0"/>
    <b v="1"/>
    <s v="Low Value"/>
    <m/>
    <m/>
    <m/>
    <m/>
    <m/>
    <m/>
    <m/>
    <m/>
    <m/>
    <m/>
    <m/>
    <m/>
  </r>
  <r>
    <s v="318-12-0304"/>
    <x v="0"/>
    <s v="Yangon"/>
    <s v="Normal"/>
    <s v="Male"/>
    <s v="Fashion accessories"/>
    <n v="30.61"/>
    <n v="1"/>
    <n v="1.5305"/>
    <n v="32.140500000000003"/>
    <x v="54"/>
    <d v="1899-12-30T12:20:00"/>
    <s v="Ewallet"/>
    <n v="30.61"/>
    <n v="4.7619047620000003"/>
    <n v="1.5305"/>
    <n v="5.2"/>
    <n v="1.5305000000000035"/>
    <n v="114.78750000000026"/>
    <b v="0"/>
    <b v="1"/>
    <s v="Low Value"/>
    <m/>
    <m/>
    <m/>
    <m/>
    <m/>
    <m/>
    <m/>
    <m/>
    <m/>
    <m/>
    <m/>
    <m/>
  </r>
  <r>
    <s v="349-97-8902"/>
    <x v="2"/>
    <s v="Mandalay"/>
    <s v="Member"/>
    <s v="Male"/>
    <s v="Food and beverages"/>
    <n v="57.89"/>
    <n v="2"/>
    <n v="5.7889999999999997"/>
    <n v="121.569"/>
    <x v="29"/>
    <d v="1899-12-30T10:37:00"/>
    <s v="Ewallet"/>
    <n v="115.78"/>
    <n v="4.7619047620000003"/>
    <n v="5.7889999999999997"/>
    <n v="8.9"/>
    <n v="5.7890000000000015"/>
    <n v="434.17500000000013"/>
    <b v="0"/>
    <b v="1"/>
    <s v="High Value"/>
    <m/>
    <m/>
    <m/>
    <m/>
    <m/>
    <m/>
    <m/>
    <m/>
    <m/>
    <m/>
    <m/>
    <m/>
  </r>
  <r>
    <s v="421-95-9805"/>
    <x v="0"/>
    <s v="Yangon"/>
    <s v="Normal"/>
    <s v="Female"/>
    <s v="Electronic accessories"/>
    <n v="28.96"/>
    <n v="1"/>
    <n v="1.448"/>
    <n v="30.408000000000001"/>
    <x v="13"/>
    <d v="1899-12-30T10:18:00"/>
    <s v="Credit card"/>
    <n v="28.96"/>
    <n v="4.7619047620000003"/>
    <n v="1.448"/>
    <n v="6.2"/>
    <n v="1.4480000000000004"/>
    <n v="108.60000000000002"/>
    <b v="0"/>
    <b v="1"/>
    <s v="Low Value"/>
    <m/>
    <m/>
    <m/>
    <m/>
    <m/>
    <m/>
    <m/>
    <m/>
    <m/>
    <m/>
    <m/>
    <m/>
  </r>
  <r>
    <s v="277-35-5865"/>
    <x v="1"/>
    <s v="Naypyitaw"/>
    <s v="Member"/>
    <s v="Female"/>
    <s v="Food and beverages"/>
    <n v="98.97"/>
    <n v="9"/>
    <n v="44.536499999999997"/>
    <n v="935.26649999999995"/>
    <x v="11"/>
    <d v="1899-12-30T11:23:00"/>
    <s v="Cash"/>
    <n v="890.73"/>
    <n v="4.7619047620000003"/>
    <n v="44.536499999999997"/>
    <n v="6.7"/>
    <n v="44.536499999999933"/>
    <n v="3340.2374999999947"/>
    <b v="1"/>
    <b v="1"/>
    <s v="Low Value"/>
    <m/>
    <m/>
    <m/>
    <m/>
    <m/>
    <m/>
    <m/>
    <m/>
    <m/>
    <m/>
    <m/>
    <m/>
  </r>
  <r>
    <s v="789-23-8625"/>
    <x v="2"/>
    <s v="Mandalay"/>
    <s v="Member"/>
    <s v="Male"/>
    <s v="Fashion accessories"/>
    <n v="93.22"/>
    <n v="3"/>
    <n v="13.983000000000001"/>
    <n v="293.64299999999997"/>
    <x v="46"/>
    <d v="1899-12-30T11:45:00"/>
    <s v="Cash"/>
    <n v="279.66000000000003"/>
    <n v="4.7619047620000003"/>
    <n v="13.983000000000001"/>
    <n v="7.2"/>
    <n v="13.982999999999947"/>
    <n v="1048.724999999996"/>
    <b v="0"/>
    <b v="1"/>
    <s v="Low Value"/>
    <m/>
    <m/>
    <m/>
    <m/>
    <m/>
    <m/>
    <m/>
    <m/>
    <m/>
    <m/>
    <m/>
    <m/>
  </r>
  <r>
    <s v="284-54-4231"/>
    <x v="1"/>
    <s v="Naypyitaw"/>
    <s v="Member"/>
    <s v="Male"/>
    <s v="Sports and travel"/>
    <n v="80.930000000000007"/>
    <n v="1"/>
    <n v="4.0465"/>
    <n v="84.976500000000001"/>
    <x v="64"/>
    <d v="1899-12-30T16:08:00"/>
    <s v="Credit card"/>
    <n v="80.930000000000007"/>
    <n v="4.7619047620000003"/>
    <n v="4.0465"/>
    <n v="9"/>
    <n v="4.0464999999999947"/>
    <n v="303.48749999999961"/>
    <b v="0"/>
    <b v="1"/>
    <s v="High Value"/>
    <m/>
    <m/>
    <m/>
    <m/>
    <m/>
    <m/>
    <m/>
    <m/>
    <m/>
    <m/>
    <m/>
    <m/>
  </r>
  <r>
    <s v="443-59-0061"/>
    <x v="0"/>
    <s v="Yangon"/>
    <s v="Member"/>
    <s v="Male"/>
    <s v="Food and beverages"/>
    <n v="67.45"/>
    <n v="10"/>
    <n v="33.725000000000001"/>
    <n v="708.22500000000002"/>
    <x v="36"/>
    <d v="1899-12-30T11:25:00"/>
    <s v="Ewallet"/>
    <n v="674.5"/>
    <n v="4.7619047620000003"/>
    <n v="33.725000000000001"/>
    <n v="4.2"/>
    <n v="33.725000000000023"/>
    <n v="2529.3750000000018"/>
    <b v="1"/>
    <b v="1"/>
    <s v="Low Value"/>
    <m/>
    <m/>
    <m/>
    <m/>
    <m/>
    <m/>
    <m/>
    <m/>
    <m/>
    <m/>
    <m/>
    <m/>
  </r>
  <r>
    <s v="509-29-3912"/>
    <x v="0"/>
    <s v="Yangon"/>
    <s v="Member"/>
    <s v="Female"/>
    <s v="Sports and travel"/>
    <n v="38.72"/>
    <n v="9"/>
    <n v="17.423999999999999"/>
    <n v="365.904"/>
    <x v="80"/>
    <d v="1899-12-30T12:24:00"/>
    <s v="Ewallet"/>
    <n v="348.48"/>
    <n v="4.7619047620000003"/>
    <n v="17.423999999999999"/>
    <n v="4.2"/>
    <n v="17.423999999999978"/>
    <n v="1306.7999999999984"/>
    <b v="0"/>
    <b v="1"/>
    <s v="Low Value"/>
    <m/>
    <m/>
    <m/>
    <m/>
    <m/>
    <m/>
    <m/>
    <m/>
    <m/>
    <m/>
    <m/>
    <m/>
  </r>
  <r>
    <s v="327-40-9673"/>
    <x v="2"/>
    <s v="Mandalay"/>
    <s v="Member"/>
    <s v="Male"/>
    <s v="Sports and travel"/>
    <n v="72.599999999999994"/>
    <n v="6"/>
    <n v="21.78"/>
    <n v="457.38"/>
    <x v="50"/>
    <d v="1899-12-30T19:51:00"/>
    <s v="Cash"/>
    <n v="435.6"/>
    <n v="4.7619047620000003"/>
    <n v="21.78"/>
    <n v="6.9"/>
    <n v="21.779999999999973"/>
    <n v="1633.499999999998"/>
    <b v="0"/>
    <b v="1"/>
    <s v="Low Value"/>
    <m/>
    <m/>
    <m/>
    <m/>
    <m/>
    <m/>
    <m/>
    <m/>
    <m/>
    <m/>
    <m/>
    <m/>
  </r>
  <r>
    <s v="840-19-2096"/>
    <x v="1"/>
    <s v="Naypyitaw"/>
    <s v="Member"/>
    <s v="Male"/>
    <s v="Electronic accessories"/>
    <n v="87.91"/>
    <n v="5"/>
    <n v="21.977499999999999"/>
    <n v="461.52749999999997"/>
    <x v="86"/>
    <d v="1899-12-30T18:10:00"/>
    <s v="Ewallet"/>
    <n v="439.55"/>
    <n v="4.7619047620000003"/>
    <n v="21.977499999999999"/>
    <n v="4.4000000000000004"/>
    <n v="21.977499999999964"/>
    <n v="1648.3124999999973"/>
    <b v="0"/>
    <b v="1"/>
    <s v="Low Value"/>
    <m/>
    <m/>
    <m/>
    <m/>
    <m/>
    <m/>
    <m/>
    <m/>
    <m/>
    <m/>
    <m/>
    <m/>
  </r>
  <r>
    <s v="828-46-6863"/>
    <x v="0"/>
    <s v="Yangon"/>
    <s v="Member"/>
    <s v="Male"/>
    <s v="Food and beverages"/>
    <n v="98.53"/>
    <n v="6"/>
    <n v="29.559000000000001"/>
    <n v="620.73900000000003"/>
    <x v="54"/>
    <d v="1899-12-30T11:22:00"/>
    <s v="Credit card"/>
    <n v="591.17999999999995"/>
    <n v="4.7619047620000003"/>
    <n v="29.559000000000001"/>
    <n v="4"/>
    <n v="29.559000000000083"/>
    <n v="2216.9250000000061"/>
    <b v="1"/>
    <b v="1"/>
    <s v="Low Value"/>
    <m/>
    <m/>
    <m/>
    <m/>
    <m/>
    <m/>
    <m/>
    <m/>
    <m/>
    <m/>
    <m/>
    <m/>
  </r>
  <r>
    <s v="641-96-3695"/>
    <x v="1"/>
    <s v="Naypyitaw"/>
    <s v="Member"/>
    <s v="Female"/>
    <s v="Fashion accessories"/>
    <n v="43.46"/>
    <n v="6"/>
    <n v="13.038"/>
    <n v="273.798"/>
    <x v="13"/>
    <d v="1899-12-30T17:55:00"/>
    <s v="Ewallet"/>
    <n v="260.76"/>
    <n v="4.7619047620000003"/>
    <n v="13.038"/>
    <n v="8.5"/>
    <n v="13.038000000000011"/>
    <n v="977.85000000000082"/>
    <b v="0"/>
    <b v="1"/>
    <s v="Low Value"/>
    <m/>
    <m/>
    <m/>
    <m/>
    <m/>
    <m/>
    <m/>
    <m/>
    <m/>
    <m/>
    <m/>
    <m/>
  </r>
  <r>
    <s v="420-97-3340"/>
    <x v="0"/>
    <s v="Yangon"/>
    <s v="Normal"/>
    <s v="Female"/>
    <s v="Food and beverages"/>
    <n v="71.680000000000007"/>
    <n v="3"/>
    <n v="10.752000000000001"/>
    <n v="225.792"/>
    <x v="61"/>
    <d v="1899-12-30T15:30:00"/>
    <s v="Credit card"/>
    <n v="215.04"/>
    <n v="4.7619047620000003"/>
    <n v="10.752000000000001"/>
    <n v="9.1999999999999993"/>
    <n v="10.75200000000001"/>
    <n v="806.40000000000077"/>
    <b v="0"/>
    <b v="1"/>
    <s v="High Value"/>
    <m/>
    <m/>
    <m/>
    <m/>
    <m/>
    <m/>
    <m/>
    <m/>
    <m/>
    <m/>
    <m/>
    <m/>
  </r>
  <r>
    <s v="436-54-4512"/>
    <x v="0"/>
    <s v="Yangon"/>
    <s v="Member"/>
    <s v="Female"/>
    <s v="Food and beverages"/>
    <n v="91.61"/>
    <n v="1"/>
    <n v="4.5804999999999998"/>
    <n v="96.1905"/>
    <x v="80"/>
    <d v="1899-12-30T19:44:00"/>
    <s v="Cash"/>
    <n v="91.61"/>
    <n v="4.7619047620000003"/>
    <n v="4.5804999999999998"/>
    <n v="9.8000000000000007"/>
    <n v="4.5805000000000007"/>
    <n v="343.53750000000002"/>
    <b v="0"/>
    <b v="1"/>
    <s v="High Value"/>
    <m/>
    <m/>
    <m/>
    <m/>
    <m/>
    <m/>
    <m/>
    <m/>
    <m/>
    <m/>
    <m/>
    <m/>
  </r>
  <r>
    <s v="670-79-6321"/>
    <x v="2"/>
    <s v="Mandalay"/>
    <s v="Member"/>
    <s v="Female"/>
    <s v="Home and lifestyle"/>
    <n v="94.59"/>
    <n v="7"/>
    <n v="33.106499999999997"/>
    <n v="695.23649999999998"/>
    <x v="29"/>
    <d v="1899-12-30T15:27:00"/>
    <s v="Credit card"/>
    <n v="662.13"/>
    <n v="4.7619047620000003"/>
    <n v="33.106499999999997"/>
    <n v="4.9000000000000004"/>
    <n v="33.106499999999983"/>
    <n v="2482.9874999999988"/>
    <b v="1"/>
    <b v="1"/>
    <s v="Low Value"/>
    <m/>
    <m/>
    <m/>
    <m/>
    <m/>
    <m/>
    <m/>
    <m/>
    <m/>
    <m/>
    <m/>
    <m/>
  </r>
  <r>
    <s v="852-62-7105"/>
    <x v="2"/>
    <s v="Mandalay"/>
    <s v="Normal"/>
    <s v="Female"/>
    <s v="Fashion accessories"/>
    <n v="83.25"/>
    <n v="10"/>
    <n v="41.625"/>
    <n v="874.125"/>
    <x v="52"/>
    <d v="1899-12-30T11:25:00"/>
    <s v="Credit card"/>
    <n v="832.5"/>
    <n v="4.7619047620000003"/>
    <n v="41.625"/>
    <n v="4.4000000000000004"/>
    <n v="41.625"/>
    <n v="3121.875"/>
    <b v="1"/>
    <b v="1"/>
    <s v="Low Value"/>
    <m/>
    <m/>
    <m/>
    <m/>
    <m/>
    <m/>
    <m/>
    <m/>
    <m/>
    <m/>
    <m/>
    <m/>
  </r>
  <r>
    <s v="598-06-7312"/>
    <x v="2"/>
    <s v="Mandalay"/>
    <s v="Member"/>
    <s v="Male"/>
    <s v="Fashion accessories"/>
    <n v="91.35"/>
    <n v="1"/>
    <n v="4.5674999999999999"/>
    <n v="95.917500000000004"/>
    <x v="69"/>
    <d v="1899-12-30T15:42:00"/>
    <s v="Cash"/>
    <n v="91.35"/>
    <n v="4.7619047620000003"/>
    <n v="4.5674999999999999"/>
    <n v="6.8"/>
    <n v="4.5675000000000097"/>
    <n v="342.56250000000074"/>
    <b v="0"/>
    <b v="1"/>
    <s v="Low Value"/>
    <m/>
    <m/>
    <m/>
    <m/>
    <m/>
    <m/>
    <m/>
    <m/>
    <m/>
    <m/>
    <m/>
    <m/>
  </r>
  <r>
    <s v="135-13-8269"/>
    <x v="2"/>
    <s v="Mandalay"/>
    <s v="Member"/>
    <s v="Female"/>
    <s v="Food and beverages"/>
    <n v="78.88"/>
    <n v="2"/>
    <n v="7.8879999999999999"/>
    <n v="165.648"/>
    <x v="53"/>
    <d v="1899-12-30T16:04:00"/>
    <s v="Cash"/>
    <n v="157.76"/>
    <n v="4.7619047620000003"/>
    <n v="7.8879999999999999"/>
    <n v="9.1"/>
    <n v="7.8880000000000052"/>
    <n v="591.60000000000036"/>
    <b v="0"/>
    <b v="1"/>
    <s v="High Value"/>
    <m/>
    <m/>
    <m/>
    <m/>
    <m/>
    <m/>
    <m/>
    <m/>
    <m/>
    <m/>
    <m/>
    <m/>
  </r>
  <r>
    <s v="816-57-2053"/>
    <x v="0"/>
    <s v="Yangon"/>
    <s v="Normal"/>
    <s v="Male"/>
    <s v="Sports and travel"/>
    <n v="60.87"/>
    <n v="2"/>
    <n v="6.0869999999999997"/>
    <n v="127.827"/>
    <x v="11"/>
    <d v="1899-12-30T12:37:00"/>
    <s v="Ewallet"/>
    <n v="121.74"/>
    <n v="4.7619047620000003"/>
    <n v="6.0869999999999997"/>
    <n v="8.6999999999999993"/>
    <n v="6.0870000000000033"/>
    <n v="456.52500000000026"/>
    <b v="0"/>
    <b v="1"/>
    <s v="High Value"/>
    <m/>
    <m/>
    <m/>
    <m/>
    <m/>
    <m/>
    <m/>
    <m/>
    <m/>
    <m/>
    <m/>
    <m/>
  </r>
  <r>
    <s v="628-90-8624"/>
    <x v="2"/>
    <s v="Mandalay"/>
    <s v="Member"/>
    <s v="Male"/>
    <s v="Health and beauty"/>
    <n v="82.58"/>
    <n v="10"/>
    <n v="41.29"/>
    <n v="867.09"/>
    <x v="86"/>
    <d v="1899-12-30T14:41:00"/>
    <s v="Cash"/>
    <n v="825.8"/>
    <n v="4.7619047620000003"/>
    <n v="41.29"/>
    <n v="5"/>
    <n v="41.290000000000077"/>
    <n v="3096.7500000000059"/>
    <b v="1"/>
    <b v="1"/>
    <s v="Low Value"/>
    <m/>
    <m/>
    <m/>
    <m/>
    <m/>
    <m/>
    <m/>
    <m/>
    <m/>
    <m/>
    <m/>
    <m/>
  </r>
  <r>
    <s v="856-66-2701"/>
    <x v="0"/>
    <s v="Yangon"/>
    <s v="Member"/>
    <s v="Male"/>
    <s v="Home and lifestyle"/>
    <n v="53.3"/>
    <n v="3"/>
    <n v="7.9950000000000001"/>
    <n v="167.89500000000001"/>
    <x v="25"/>
    <d v="1899-12-30T14:19:00"/>
    <s v="Ewallet"/>
    <n v="159.9"/>
    <n v="4.7619047620000003"/>
    <n v="7.9950000000000001"/>
    <n v="7.5"/>
    <n v="7.9950000000000045"/>
    <n v="599.62500000000034"/>
    <b v="0"/>
    <b v="1"/>
    <s v="Low Value"/>
    <m/>
    <m/>
    <m/>
    <m/>
    <m/>
    <m/>
    <m/>
    <m/>
    <m/>
    <m/>
    <m/>
    <m/>
  </r>
  <r>
    <s v="308-39-1707"/>
    <x v="0"/>
    <s v="Yangon"/>
    <s v="Normal"/>
    <s v="Female"/>
    <s v="Fashion accessories"/>
    <n v="12.09"/>
    <n v="1"/>
    <n v="0.60450000000000004"/>
    <n v="12.6945"/>
    <x v="53"/>
    <d v="1899-12-30T18:19:00"/>
    <s v="Credit card"/>
    <n v="12.09"/>
    <n v="4.7619047620000003"/>
    <n v="0.60450000000000004"/>
    <n v="8.1999999999999993"/>
    <n v="0.60449999999999982"/>
    <n v="45.337499999999984"/>
    <b v="0"/>
    <b v="1"/>
    <s v="Low Value"/>
    <m/>
    <m/>
    <m/>
    <m/>
    <m/>
    <m/>
    <m/>
    <m/>
    <m/>
    <m/>
    <m/>
    <m/>
  </r>
  <r>
    <s v="149-61-1929"/>
    <x v="0"/>
    <s v="Yangon"/>
    <s v="Normal"/>
    <s v="Male"/>
    <s v="Sports and travel"/>
    <n v="64.19"/>
    <n v="10"/>
    <n v="32.094999999999999"/>
    <n v="673.995"/>
    <x v="64"/>
    <d v="1899-12-30T14:08:00"/>
    <s v="Credit card"/>
    <n v="641.9"/>
    <n v="4.7619047620000003"/>
    <n v="32.094999999999999"/>
    <n v="6.7"/>
    <n v="32.095000000000027"/>
    <n v="2407.1250000000018"/>
    <b v="1"/>
    <b v="1"/>
    <s v="Low Value"/>
    <m/>
    <m/>
    <m/>
    <m/>
    <m/>
    <m/>
    <m/>
    <m/>
    <m/>
    <m/>
    <m/>
    <m/>
  </r>
  <r>
    <s v="655-07-2265"/>
    <x v="0"/>
    <s v="Yangon"/>
    <s v="Normal"/>
    <s v="Male"/>
    <s v="Electronic accessories"/>
    <n v="78.31"/>
    <n v="3"/>
    <n v="11.746499999999999"/>
    <n v="246.6765"/>
    <x v="19"/>
    <d v="1899-12-30T16:38:00"/>
    <s v="Ewallet"/>
    <n v="234.93"/>
    <n v="4.7619047620000003"/>
    <n v="11.746499999999999"/>
    <n v="5.4"/>
    <n v="11.746499999999997"/>
    <n v="880.98749999999984"/>
    <b v="0"/>
    <b v="1"/>
    <s v="Low Value"/>
    <m/>
    <m/>
    <m/>
    <m/>
    <m/>
    <m/>
    <m/>
    <m/>
    <m/>
    <m/>
    <m/>
    <m/>
  </r>
  <r>
    <s v="589-02-8023"/>
    <x v="0"/>
    <s v="Yangon"/>
    <s v="Member"/>
    <s v="Male"/>
    <s v="Food and beverages"/>
    <n v="83.77"/>
    <n v="2"/>
    <n v="8.3770000000000007"/>
    <n v="175.917"/>
    <x v="15"/>
    <d v="1899-12-30T10:54:00"/>
    <s v="Credit card"/>
    <n v="167.54"/>
    <n v="4.7619047620000003"/>
    <n v="8.3770000000000007"/>
    <n v="7"/>
    <n v="8.3770000000000095"/>
    <n v="628.27500000000077"/>
    <b v="0"/>
    <b v="1"/>
    <s v="Low Value"/>
    <m/>
    <m/>
    <m/>
    <m/>
    <m/>
    <m/>
    <m/>
    <m/>
    <m/>
    <m/>
    <m/>
    <m/>
  </r>
  <r>
    <s v="420-04-7590"/>
    <x v="2"/>
    <s v="Mandalay"/>
    <s v="Normal"/>
    <s v="Male"/>
    <s v="Home and lifestyle"/>
    <n v="99.7"/>
    <n v="3"/>
    <n v="14.955"/>
    <n v="314.05500000000001"/>
    <x v="79"/>
    <d v="1899-12-30T11:29:00"/>
    <s v="Ewallet"/>
    <n v="299.10000000000002"/>
    <n v="4.7619047620000003"/>
    <n v="14.955"/>
    <n v="4.7"/>
    <n v="14.954999999999984"/>
    <n v="1121.6249999999989"/>
    <b v="0"/>
    <b v="1"/>
    <s v="Low Value"/>
    <m/>
    <m/>
    <m/>
    <m/>
    <m/>
    <m/>
    <m/>
    <m/>
    <m/>
    <m/>
    <m/>
    <m/>
  </r>
  <r>
    <s v="182-88-2763"/>
    <x v="2"/>
    <s v="Mandalay"/>
    <s v="Member"/>
    <s v="Male"/>
    <s v="Food and beverages"/>
    <n v="79.91"/>
    <n v="3"/>
    <n v="11.986499999999999"/>
    <n v="251.7165"/>
    <x v="80"/>
    <d v="1899-12-30T19:28:00"/>
    <s v="Credit card"/>
    <n v="239.73"/>
    <n v="4.7619047620000003"/>
    <n v="11.986499999999999"/>
    <n v="5"/>
    <n v="11.986500000000007"/>
    <n v="898.98750000000052"/>
    <b v="0"/>
    <b v="1"/>
    <s v="Low Value"/>
    <m/>
    <m/>
    <m/>
    <m/>
    <m/>
    <m/>
    <m/>
    <m/>
    <m/>
    <m/>
    <m/>
    <m/>
  </r>
  <r>
    <s v="188-55-0967"/>
    <x v="2"/>
    <s v="Mandalay"/>
    <s v="Member"/>
    <s v="Male"/>
    <s v="Health and beauty"/>
    <n v="66.47"/>
    <n v="10"/>
    <n v="33.234999999999999"/>
    <n v="697.93499999999995"/>
    <x v="15"/>
    <d v="1899-12-30T15:01:00"/>
    <s v="Credit card"/>
    <n v="664.7"/>
    <n v="4.7619047620000003"/>
    <n v="33.234999999999999"/>
    <n v="5"/>
    <n v="33.2349999999999"/>
    <n v="2492.6249999999927"/>
    <b v="1"/>
    <b v="1"/>
    <s v="Low Value"/>
    <m/>
    <m/>
    <m/>
    <m/>
    <m/>
    <m/>
    <m/>
    <m/>
    <m/>
    <m/>
    <m/>
    <m/>
  </r>
  <r>
    <s v="610-46-4100"/>
    <x v="0"/>
    <s v="Yangon"/>
    <s v="Normal"/>
    <s v="Male"/>
    <s v="Health and beauty"/>
    <n v="28.95"/>
    <n v="7"/>
    <n v="10.1325"/>
    <n v="212.7825"/>
    <x v="2"/>
    <d v="1899-12-30T20:31:00"/>
    <s v="Credit card"/>
    <n v="202.65"/>
    <n v="4.7619047620000003"/>
    <n v="10.1325"/>
    <n v="6"/>
    <n v="10.132499999999993"/>
    <n v="759.93749999999955"/>
    <b v="0"/>
    <b v="1"/>
    <s v="Low Value"/>
    <m/>
    <m/>
    <m/>
    <m/>
    <m/>
    <m/>
    <m/>
    <m/>
    <m/>
    <m/>
    <m/>
    <m/>
  </r>
  <r>
    <s v="318-81-2368"/>
    <x v="1"/>
    <s v="Naypyitaw"/>
    <s v="Normal"/>
    <s v="Female"/>
    <s v="Electronic accessories"/>
    <n v="46.2"/>
    <n v="1"/>
    <n v="2.31"/>
    <n v="48.51"/>
    <x v="35"/>
    <d v="1899-12-30T12:16:00"/>
    <s v="Cash"/>
    <n v="46.2"/>
    <n v="4.7619047620000003"/>
    <n v="2.31"/>
    <n v="6.3"/>
    <n v="2.3099999999999952"/>
    <n v="173.24999999999963"/>
    <b v="0"/>
    <b v="1"/>
    <s v="Low Value"/>
    <m/>
    <m/>
    <m/>
    <m/>
    <m/>
    <m/>
    <m/>
    <m/>
    <m/>
    <m/>
    <m/>
    <m/>
  </r>
  <r>
    <s v="364-33-8584"/>
    <x v="2"/>
    <s v="Mandalay"/>
    <s v="Member"/>
    <s v="Female"/>
    <s v="Food and beverages"/>
    <n v="17.63"/>
    <n v="5"/>
    <n v="4.4074999999999998"/>
    <n v="92.557500000000005"/>
    <x v="1"/>
    <d v="1899-12-30T15:27:00"/>
    <s v="Cash"/>
    <n v="88.15"/>
    <n v="4.7619047620000003"/>
    <n v="4.4074999999999998"/>
    <n v="8.5"/>
    <n v="4.4074999999999989"/>
    <n v="330.56249999999989"/>
    <b v="0"/>
    <b v="1"/>
    <s v="Low Value"/>
    <m/>
    <m/>
    <m/>
    <m/>
    <m/>
    <m/>
    <m/>
    <m/>
    <m/>
    <m/>
    <m/>
    <m/>
  </r>
  <r>
    <s v="665-63-9737"/>
    <x v="2"/>
    <s v="Mandalay"/>
    <s v="Normal"/>
    <s v="Male"/>
    <s v="Fashion accessories"/>
    <n v="52.42"/>
    <n v="3"/>
    <n v="7.8630000000000004"/>
    <n v="165.12299999999999"/>
    <x v="33"/>
    <d v="1899-12-30T17:36:00"/>
    <s v="Ewallet"/>
    <n v="157.26"/>
    <n v="4.7619047620000003"/>
    <n v="7.8630000000000004"/>
    <n v="7.5"/>
    <n v="7.8629999999999995"/>
    <n v="589.72499999999991"/>
    <b v="0"/>
    <b v="1"/>
    <s v="Low Value"/>
    <m/>
    <m/>
    <m/>
    <m/>
    <m/>
    <m/>
    <m/>
    <m/>
    <m/>
    <m/>
    <m/>
    <m/>
  </r>
  <r>
    <s v="695-09-5146"/>
    <x v="2"/>
    <s v="Mandalay"/>
    <s v="Member"/>
    <s v="Female"/>
    <s v="Food and beverages"/>
    <n v="98.79"/>
    <n v="3"/>
    <n v="14.8185"/>
    <n v="311.18849999999998"/>
    <x v="55"/>
    <d v="1899-12-30T20:00:00"/>
    <s v="Ewallet"/>
    <n v="296.37"/>
    <n v="4.7619047620000003"/>
    <n v="14.8185"/>
    <n v="6.4"/>
    <n v="14.818499999999972"/>
    <n v="1111.387499999998"/>
    <b v="0"/>
    <b v="1"/>
    <s v="Low Value"/>
    <m/>
    <m/>
    <m/>
    <m/>
    <m/>
    <m/>
    <m/>
    <m/>
    <m/>
    <m/>
    <m/>
    <m/>
  </r>
  <r>
    <s v="155-45-3814"/>
    <x v="1"/>
    <s v="Naypyitaw"/>
    <s v="Member"/>
    <s v="Female"/>
    <s v="Electronic accessories"/>
    <n v="88.55"/>
    <n v="8"/>
    <n v="35.42"/>
    <n v="743.82"/>
    <x v="35"/>
    <d v="1899-12-30T15:29:00"/>
    <s v="Ewallet"/>
    <n v="708.4"/>
    <n v="4.7619047620000003"/>
    <n v="35.42"/>
    <n v="4.7"/>
    <n v="35.420000000000073"/>
    <n v="2656.5000000000055"/>
    <b v="1"/>
    <b v="1"/>
    <s v="Low Value"/>
    <m/>
    <m/>
    <m/>
    <m/>
    <m/>
    <m/>
    <m/>
    <m/>
    <m/>
    <m/>
    <m/>
    <m/>
  </r>
  <r>
    <s v="794-32-2436"/>
    <x v="2"/>
    <s v="Mandalay"/>
    <s v="Member"/>
    <s v="Male"/>
    <s v="Electronic accessories"/>
    <n v="55.67"/>
    <n v="2"/>
    <n v="5.5670000000000002"/>
    <n v="116.907"/>
    <x v="39"/>
    <d v="1899-12-30T15:08:00"/>
    <s v="Ewallet"/>
    <n v="111.34"/>
    <n v="4.7619047620000003"/>
    <n v="5.5670000000000002"/>
    <n v="6"/>
    <n v="5.5669999999999931"/>
    <n v="417.52499999999947"/>
    <b v="0"/>
    <b v="1"/>
    <s v="Low Value"/>
    <m/>
    <m/>
    <m/>
    <m/>
    <m/>
    <m/>
    <m/>
    <m/>
    <m/>
    <m/>
    <m/>
    <m/>
  </r>
  <r>
    <s v="131-15-8856"/>
    <x v="1"/>
    <s v="Naypyitaw"/>
    <s v="Member"/>
    <s v="Female"/>
    <s v="Food and beverages"/>
    <n v="72.52"/>
    <n v="8"/>
    <n v="29.007999999999999"/>
    <n v="609.16800000000001"/>
    <x v="73"/>
    <d v="1899-12-30T19:26:00"/>
    <s v="Credit card"/>
    <n v="580.16"/>
    <n v="4.7619047620000003"/>
    <n v="29.007999999999999"/>
    <n v="4"/>
    <n v="29.008000000000038"/>
    <n v="2175.6000000000031"/>
    <b v="1"/>
    <b v="1"/>
    <s v="Low Value"/>
    <m/>
    <m/>
    <m/>
    <m/>
    <m/>
    <m/>
    <m/>
    <m/>
    <m/>
    <m/>
    <m/>
    <m/>
  </r>
  <r>
    <s v="273-84-2164"/>
    <x v="1"/>
    <s v="Naypyitaw"/>
    <s v="Member"/>
    <s v="Male"/>
    <s v="Electronic accessories"/>
    <n v="12.05"/>
    <n v="5"/>
    <n v="3.0125000000000002"/>
    <n v="63.262500000000003"/>
    <x v="69"/>
    <d v="1899-12-30T15:53:00"/>
    <s v="Ewallet"/>
    <n v="60.25"/>
    <n v="4.7619047620000003"/>
    <n v="3.0125000000000002"/>
    <n v="5.5"/>
    <n v="3.0125000000000028"/>
    <n v="225.93750000000023"/>
    <b v="0"/>
    <b v="1"/>
    <s v="Low Value"/>
    <m/>
    <m/>
    <m/>
    <m/>
    <m/>
    <m/>
    <m/>
    <m/>
    <m/>
    <m/>
    <m/>
    <m/>
  </r>
  <r>
    <s v="706-36-6154"/>
    <x v="0"/>
    <s v="Yangon"/>
    <s v="Member"/>
    <s v="Male"/>
    <s v="Home and lifestyle"/>
    <n v="19.36"/>
    <n v="9"/>
    <n v="8.7119999999999997"/>
    <n v="182.952"/>
    <x v="68"/>
    <d v="1899-12-30T18:43:00"/>
    <s v="Ewallet"/>
    <n v="174.24"/>
    <n v="4.7619047620000003"/>
    <n v="8.7119999999999997"/>
    <n v="8.6999999999999993"/>
    <n v="8.7119999999999891"/>
    <n v="653.39999999999918"/>
    <b v="0"/>
    <b v="1"/>
    <s v="High Value"/>
    <m/>
    <m/>
    <m/>
    <m/>
    <m/>
    <m/>
    <m/>
    <m/>
    <m/>
    <m/>
    <m/>
    <m/>
  </r>
  <r>
    <s v="778-89-7974"/>
    <x v="1"/>
    <s v="Naypyitaw"/>
    <s v="Normal"/>
    <s v="Male"/>
    <s v="Health and beauty"/>
    <n v="70.209999999999994"/>
    <n v="6"/>
    <n v="21.062999999999999"/>
    <n v="442.32299999999998"/>
    <x v="73"/>
    <d v="1899-12-30T14:58:00"/>
    <s v="Cash"/>
    <n v="421.26"/>
    <n v="4.7619047620000003"/>
    <n v="21.062999999999999"/>
    <n v="7.4"/>
    <n v="21.062999999999988"/>
    <n v="1579.724999999999"/>
    <b v="0"/>
    <b v="1"/>
    <s v="Low Value"/>
    <m/>
    <m/>
    <m/>
    <m/>
    <m/>
    <m/>
    <m/>
    <m/>
    <m/>
    <m/>
    <m/>
    <m/>
  </r>
  <r>
    <s v="574-31-8277"/>
    <x v="2"/>
    <s v="Mandalay"/>
    <s v="Member"/>
    <s v="Male"/>
    <s v="Fashion accessories"/>
    <n v="33.630000000000003"/>
    <n v="1"/>
    <n v="1.6815"/>
    <n v="35.311500000000002"/>
    <x v="80"/>
    <d v="1899-12-30T19:55:00"/>
    <s v="Cash"/>
    <n v="33.630000000000003"/>
    <n v="4.7619047620000003"/>
    <n v="1.6815"/>
    <n v="5.6"/>
    <n v="1.6814999999999998"/>
    <n v="126.11249999999998"/>
    <b v="0"/>
    <b v="1"/>
    <s v="Low Value"/>
    <m/>
    <m/>
    <m/>
    <m/>
    <m/>
    <m/>
    <m/>
    <m/>
    <m/>
    <m/>
    <m/>
    <m/>
  </r>
  <r>
    <s v="859-71-0933"/>
    <x v="1"/>
    <s v="Naypyitaw"/>
    <s v="Member"/>
    <s v="Female"/>
    <s v="Sports and travel"/>
    <n v="15.49"/>
    <n v="2"/>
    <n v="1.5489999999999999"/>
    <n v="32.529000000000003"/>
    <x v="65"/>
    <d v="1899-12-30T15:10:00"/>
    <s v="Cash"/>
    <n v="30.98"/>
    <n v="4.7619047620000003"/>
    <n v="1.5489999999999999"/>
    <n v="6.3"/>
    <n v="1.549000000000003"/>
    <n v="116.17500000000022"/>
    <b v="0"/>
    <b v="1"/>
    <s v="Low Value"/>
    <m/>
    <m/>
    <m/>
    <m/>
    <m/>
    <m/>
    <m/>
    <m/>
    <m/>
    <m/>
    <m/>
    <m/>
  </r>
  <r>
    <s v="740-11-5257"/>
    <x v="1"/>
    <s v="Naypyitaw"/>
    <s v="Normal"/>
    <s v="Male"/>
    <s v="Electronic accessories"/>
    <n v="24.74"/>
    <n v="10"/>
    <n v="12.37"/>
    <n v="259.77"/>
    <x v="7"/>
    <d v="1899-12-30T16:44:00"/>
    <s v="Cash"/>
    <n v="247.4"/>
    <n v="4.7619047620000003"/>
    <n v="12.37"/>
    <n v="7.1"/>
    <n v="12.369999999999976"/>
    <n v="927.74999999999818"/>
    <b v="0"/>
    <b v="1"/>
    <s v="Low Value"/>
    <m/>
    <m/>
    <m/>
    <m/>
    <m/>
    <m/>
    <m/>
    <m/>
    <m/>
    <m/>
    <m/>
    <m/>
  </r>
  <r>
    <s v="369-82-2676"/>
    <x v="2"/>
    <s v="Mandalay"/>
    <s v="Normal"/>
    <s v="Male"/>
    <s v="Electronic accessories"/>
    <n v="75.66"/>
    <n v="5"/>
    <n v="18.914999999999999"/>
    <n v="397.21499999999997"/>
    <x v="15"/>
    <d v="1899-12-30T18:22:00"/>
    <s v="Ewallet"/>
    <n v="378.3"/>
    <n v="4.7619047620000003"/>
    <n v="18.914999999999999"/>
    <n v="7.8"/>
    <n v="18.914999999999964"/>
    <n v="1418.6249999999973"/>
    <b v="0"/>
    <b v="1"/>
    <s v="Low Value"/>
    <m/>
    <m/>
    <m/>
    <m/>
    <m/>
    <m/>
    <m/>
    <m/>
    <m/>
    <m/>
    <m/>
    <m/>
  </r>
  <r>
    <s v="563-47-4072"/>
    <x v="2"/>
    <s v="Mandalay"/>
    <s v="Normal"/>
    <s v="Female"/>
    <s v="Health and beauty"/>
    <n v="55.81"/>
    <n v="6"/>
    <n v="16.742999999999999"/>
    <n v="351.60300000000001"/>
    <x v="49"/>
    <d v="1899-12-30T11:52:00"/>
    <s v="Cash"/>
    <n v="334.86"/>
    <n v="4.7619047620000003"/>
    <n v="16.742999999999999"/>
    <n v="9.9"/>
    <n v="16.742999999999995"/>
    <n v="1255.7249999999997"/>
    <b v="0"/>
    <b v="1"/>
    <s v="High Value"/>
    <m/>
    <m/>
    <m/>
    <m/>
    <m/>
    <m/>
    <m/>
    <m/>
    <m/>
    <m/>
    <m/>
    <m/>
  </r>
  <r>
    <s v="742-04-5161"/>
    <x v="0"/>
    <s v="Yangon"/>
    <s v="Member"/>
    <s v="Male"/>
    <s v="Home and lifestyle"/>
    <n v="72.78"/>
    <n v="10"/>
    <n v="36.39"/>
    <n v="764.19"/>
    <x v="36"/>
    <d v="1899-12-30T17:24:00"/>
    <s v="Cash"/>
    <n v="727.8"/>
    <n v="4.7619047620000003"/>
    <n v="36.39"/>
    <n v="7.3"/>
    <n v="36.3900000000001"/>
    <n v="2729.2500000000073"/>
    <b v="1"/>
    <b v="1"/>
    <s v="Low Value"/>
    <m/>
    <m/>
    <m/>
    <m/>
    <m/>
    <m/>
    <m/>
    <m/>
    <m/>
    <m/>
    <m/>
    <m/>
  </r>
  <r>
    <s v="149-15-7606"/>
    <x v="2"/>
    <s v="Mandalay"/>
    <s v="Member"/>
    <s v="Male"/>
    <s v="Sports and travel"/>
    <n v="37.32"/>
    <n v="9"/>
    <n v="16.794"/>
    <n v="352.67399999999998"/>
    <x v="43"/>
    <d v="1899-12-30T15:31:00"/>
    <s v="Ewallet"/>
    <n v="335.88"/>
    <n v="4.7619047620000003"/>
    <n v="16.794"/>
    <n v="5.0999999999999996"/>
    <n v="16.793999999999983"/>
    <n v="1259.5499999999988"/>
    <b v="0"/>
    <b v="1"/>
    <s v="Low Value"/>
    <m/>
    <m/>
    <m/>
    <m/>
    <m/>
    <m/>
    <m/>
    <m/>
    <m/>
    <m/>
    <m/>
    <m/>
  </r>
  <r>
    <s v="133-77-3154"/>
    <x v="2"/>
    <s v="Mandalay"/>
    <s v="Member"/>
    <s v="Male"/>
    <s v="Fashion accessories"/>
    <n v="60.18"/>
    <n v="4"/>
    <n v="12.036"/>
    <n v="252.756"/>
    <x v="69"/>
    <d v="1899-12-30T18:04:00"/>
    <s v="Credit card"/>
    <n v="240.72"/>
    <n v="4.7619047620000003"/>
    <n v="12.036"/>
    <n v="9.4"/>
    <n v="12.036000000000001"/>
    <n v="902.7"/>
    <b v="0"/>
    <b v="1"/>
    <s v="High Value"/>
    <m/>
    <m/>
    <m/>
    <m/>
    <m/>
    <m/>
    <m/>
    <m/>
    <m/>
    <m/>
    <m/>
    <m/>
  </r>
  <r>
    <s v="169-52-4504"/>
    <x v="0"/>
    <s v="Yangon"/>
    <s v="Normal"/>
    <s v="Female"/>
    <s v="Electronic accessories"/>
    <n v="15.69"/>
    <n v="3"/>
    <n v="2.3534999999999999"/>
    <n v="49.423499999999997"/>
    <x v="86"/>
    <d v="1899-12-30T14:13:00"/>
    <s v="Credit card"/>
    <n v="47.07"/>
    <n v="4.7619047620000003"/>
    <n v="2.3534999999999999"/>
    <n v="5.8"/>
    <n v="2.3534999999999968"/>
    <n v="176.51249999999976"/>
    <b v="0"/>
    <b v="1"/>
    <s v="Low Value"/>
    <m/>
    <m/>
    <m/>
    <m/>
    <m/>
    <m/>
    <m/>
    <m/>
    <m/>
    <m/>
    <m/>
    <m/>
  </r>
  <r>
    <s v="250-81-7186"/>
    <x v="1"/>
    <s v="Naypyitaw"/>
    <s v="Normal"/>
    <s v="Female"/>
    <s v="Electronic accessories"/>
    <n v="99.69"/>
    <n v="1"/>
    <n v="4.9844999999999997"/>
    <n v="104.67449999999999"/>
    <x v="33"/>
    <d v="1899-12-30T10:23:00"/>
    <s v="Credit card"/>
    <n v="99.69"/>
    <n v="4.7619047620000003"/>
    <n v="4.9844999999999997"/>
    <n v="8"/>
    <n v="4.984499999999997"/>
    <n v="373.83749999999975"/>
    <b v="0"/>
    <b v="1"/>
    <s v="Low Value"/>
    <m/>
    <m/>
    <m/>
    <m/>
    <m/>
    <m/>
    <m/>
    <m/>
    <m/>
    <m/>
    <m/>
    <m/>
  </r>
  <r>
    <s v="562-12-5430"/>
    <x v="0"/>
    <s v="Yangon"/>
    <s v="Member"/>
    <s v="Female"/>
    <s v="Fashion accessories"/>
    <n v="88.15"/>
    <n v="3"/>
    <n v="13.2225"/>
    <n v="277.67250000000001"/>
    <x v="68"/>
    <d v="1899-12-30T10:11:00"/>
    <s v="Ewallet"/>
    <n v="264.45"/>
    <n v="4.7619047620000003"/>
    <n v="13.2225"/>
    <n v="7.9"/>
    <n v="13.222500000000025"/>
    <n v="991.68750000000182"/>
    <b v="0"/>
    <b v="1"/>
    <s v="Low Value"/>
    <m/>
    <m/>
    <m/>
    <m/>
    <m/>
    <m/>
    <m/>
    <m/>
    <m/>
    <m/>
    <m/>
    <m/>
  </r>
  <r>
    <s v="816-72-8853"/>
    <x v="0"/>
    <s v="Yangon"/>
    <s v="Member"/>
    <s v="Female"/>
    <s v="Sports and travel"/>
    <n v="27.93"/>
    <n v="5"/>
    <n v="6.9824999999999999"/>
    <n v="146.63249999999999"/>
    <x v="71"/>
    <d v="1899-12-30T15:48:00"/>
    <s v="Cash"/>
    <n v="139.65"/>
    <n v="4.7619047620000003"/>
    <n v="6.9824999999999999"/>
    <n v="5.9"/>
    <n v="6.9824999999999875"/>
    <n v="523.68749999999909"/>
    <b v="0"/>
    <b v="1"/>
    <s v="Low Value"/>
    <m/>
    <m/>
    <m/>
    <m/>
    <m/>
    <m/>
    <m/>
    <m/>
    <m/>
    <m/>
    <m/>
    <m/>
  </r>
  <r>
    <s v="491-38-3499"/>
    <x v="0"/>
    <s v="Yangon"/>
    <s v="Member"/>
    <s v="Male"/>
    <s v="Fashion accessories"/>
    <n v="55.45"/>
    <n v="1"/>
    <n v="2.7725"/>
    <n v="58.222499999999997"/>
    <x v="84"/>
    <d v="1899-12-30T17:46:00"/>
    <s v="Credit card"/>
    <n v="55.45"/>
    <n v="4.7619047620000003"/>
    <n v="2.7725"/>
    <n v="4.9000000000000004"/>
    <n v="2.7724999999999937"/>
    <n v="207.93749999999955"/>
    <b v="0"/>
    <b v="1"/>
    <s v="Low Value"/>
    <m/>
    <m/>
    <m/>
    <m/>
    <m/>
    <m/>
    <m/>
    <m/>
    <m/>
    <m/>
    <m/>
    <m/>
  </r>
  <r>
    <s v="322-02-2271"/>
    <x v="2"/>
    <s v="Mandalay"/>
    <s v="Normal"/>
    <s v="Female"/>
    <s v="Sports and travel"/>
    <n v="42.97"/>
    <n v="3"/>
    <n v="6.4455"/>
    <n v="135.35550000000001"/>
    <x v="36"/>
    <d v="1899-12-30T11:46:00"/>
    <s v="Cash"/>
    <n v="128.91"/>
    <n v="4.7619047620000003"/>
    <n v="6.4455"/>
    <n v="9.3000000000000007"/>
    <n v="6.4455000000000098"/>
    <n v="483.4125000000007"/>
    <b v="0"/>
    <b v="1"/>
    <s v="High Value"/>
    <m/>
    <m/>
    <m/>
    <m/>
    <m/>
    <m/>
    <m/>
    <m/>
    <m/>
    <m/>
    <m/>
    <m/>
  </r>
  <r>
    <s v="842-29-4695"/>
    <x v="1"/>
    <s v="Naypyitaw"/>
    <s v="Member"/>
    <s v="Male"/>
    <s v="Sports and travel"/>
    <n v="17.14"/>
    <n v="7"/>
    <n v="5.9989999999999997"/>
    <n v="125.979"/>
    <x v="65"/>
    <d v="1899-12-30T12:07:00"/>
    <s v="Credit card"/>
    <n v="119.98"/>
    <n v="4.7619047620000003"/>
    <n v="5.9989999999999997"/>
    <n v="7.9"/>
    <n v="5.9989999999999952"/>
    <n v="449.92499999999961"/>
    <b v="0"/>
    <b v="1"/>
    <s v="Low Value"/>
    <m/>
    <m/>
    <m/>
    <m/>
    <m/>
    <m/>
    <m/>
    <m/>
    <m/>
    <m/>
    <m/>
    <m/>
  </r>
  <r>
    <s v="725-67-2480"/>
    <x v="2"/>
    <s v="Mandalay"/>
    <s v="Member"/>
    <s v="Female"/>
    <s v="Fashion accessories"/>
    <n v="58.75"/>
    <n v="6"/>
    <n v="17.625"/>
    <n v="370.125"/>
    <x v="62"/>
    <d v="1899-12-30T18:14:00"/>
    <s v="Credit card"/>
    <n v="352.5"/>
    <n v="4.7619047620000003"/>
    <n v="17.625"/>
    <n v="5.9"/>
    <n v="17.625"/>
    <n v="1321.875"/>
    <b v="0"/>
    <b v="1"/>
    <s v="Low Value"/>
    <m/>
    <m/>
    <m/>
    <m/>
    <m/>
    <m/>
    <m/>
    <m/>
    <m/>
    <m/>
    <m/>
    <m/>
  </r>
  <r>
    <s v="641-51-2661"/>
    <x v="1"/>
    <s v="Naypyitaw"/>
    <s v="Member"/>
    <s v="Female"/>
    <s v="Food and beverages"/>
    <n v="87.1"/>
    <n v="10"/>
    <n v="43.55"/>
    <n v="914.55"/>
    <x v="12"/>
    <d v="1899-12-30T14:45:00"/>
    <s v="Credit card"/>
    <n v="871"/>
    <n v="4.7619047620000003"/>
    <n v="43.55"/>
    <n v="9.9"/>
    <n v="43.549999999999955"/>
    <n v="3266.2499999999964"/>
    <b v="1"/>
    <b v="1"/>
    <s v="High Value"/>
    <m/>
    <m/>
    <m/>
    <m/>
    <m/>
    <m/>
    <m/>
    <m/>
    <m/>
    <m/>
    <m/>
    <m/>
  </r>
  <r>
    <s v="714-02-3114"/>
    <x v="1"/>
    <s v="Naypyitaw"/>
    <s v="Normal"/>
    <s v="Female"/>
    <s v="Sports and travel"/>
    <n v="98.8"/>
    <n v="2"/>
    <n v="9.8800000000000008"/>
    <n v="207.48"/>
    <x v="81"/>
    <d v="1899-12-30T11:39:00"/>
    <s v="Cash"/>
    <n v="197.6"/>
    <n v="4.7619047620000003"/>
    <n v="9.8800000000000008"/>
    <n v="7.7"/>
    <n v="9.8799999999999955"/>
    <n v="740.99999999999966"/>
    <b v="0"/>
    <b v="1"/>
    <s v="Low Value"/>
    <m/>
    <m/>
    <m/>
    <m/>
    <m/>
    <m/>
    <m/>
    <m/>
    <m/>
    <m/>
    <m/>
    <m/>
  </r>
  <r>
    <s v="518-17-2983"/>
    <x v="0"/>
    <s v="Yangon"/>
    <s v="Normal"/>
    <s v="Female"/>
    <s v="Fashion accessories"/>
    <n v="48.63"/>
    <n v="4"/>
    <n v="9.7260000000000009"/>
    <n v="204.24600000000001"/>
    <x v="87"/>
    <d v="1899-12-30T15:44:00"/>
    <s v="Ewallet"/>
    <n v="194.52"/>
    <n v="4.7619047620000003"/>
    <n v="9.7260000000000009"/>
    <n v="7.6"/>
    <n v="9.7259999999999991"/>
    <n v="729.44999999999993"/>
    <b v="0"/>
    <b v="1"/>
    <s v="Low Value"/>
    <m/>
    <m/>
    <m/>
    <m/>
    <m/>
    <m/>
    <m/>
    <m/>
    <m/>
    <m/>
    <m/>
    <m/>
  </r>
  <r>
    <s v="779-42-2410"/>
    <x v="2"/>
    <s v="Mandalay"/>
    <s v="Member"/>
    <s v="Male"/>
    <s v="Food and beverages"/>
    <n v="57.74"/>
    <n v="3"/>
    <n v="8.6609999999999996"/>
    <n v="181.881"/>
    <x v="9"/>
    <d v="1899-12-30T13:06:00"/>
    <s v="Ewallet"/>
    <n v="173.22"/>
    <n v="4.7619047620000003"/>
    <n v="8.6609999999999996"/>
    <n v="7.7"/>
    <n v="8.6610000000000014"/>
    <n v="649.57500000000005"/>
    <b v="0"/>
    <b v="1"/>
    <s v="Low Value"/>
    <m/>
    <m/>
    <m/>
    <m/>
    <m/>
    <m/>
    <m/>
    <m/>
    <m/>
    <m/>
    <m/>
    <m/>
  </r>
  <r>
    <s v="190-14-3147"/>
    <x v="2"/>
    <s v="Mandalay"/>
    <s v="Normal"/>
    <s v="Female"/>
    <s v="Health and beauty"/>
    <n v="17.97"/>
    <n v="4"/>
    <n v="3.5939999999999999"/>
    <n v="75.474000000000004"/>
    <x v="55"/>
    <d v="1899-12-30T20:43:00"/>
    <s v="Ewallet"/>
    <n v="71.88"/>
    <n v="4.7619047620000003"/>
    <n v="3.5939999999999999"/>
    <n v="6.4"/>
    <n v="3.5940000000000083"/>
    <n v="269.55000000000064"/>
    <b v="0"/>
    <b v="1"/>
    <s v="Low Value"/>
    <m/>
    <m/>
    <m/>
    <m/>
    <m/>
    <m/>
    <m/>
    <m/>
    <m/>
    <m/>
    <m/>
    <m/>
  </r>
  <r>
    <s v="408-66-6712"/>
    <x v="1"/>
    <s v="Naypyitaw"/>
    <s v="Member"/>
    <s v="Female"/>
    <s v="Health and beauty"/>
    <n v="47.71"/>
    <n v="6"/>
    <n v="14.313000000000001"/>
    <n v="300.57299999999998"/>
    <x v="69"/>
    <d v="1899-12-30T14:19:00"/>
    <s v="Ewallet"/>
    <n v="286.26"/>
    <n v="4.7619047620000003"/>
    <n v="14.313000000000001"/>
    <n v="4.4000000000000004"/>
    <n v="14.312999999999988"/>
    <n v="1073.474999999999"/>
    <b v="0"/>
    <b v="1"/>
    <s v="Low Value"/>
    <m/>
    <m/>
    <m/>
    <m/>
    <m/>
    <m/>
    <m/>
    <m/>
    <m/>
    <m/>
    <m/>
    <m/>
  </r>
  <r>
    <s v="679-22-6530"/>
    <x v="2"/>
    <s v="Mandalay"/>
    <s v="Normal"/>
    <s v="Female"/>
    <s v="Sports and travel"/>
    <n v="40.619999999999997"/>
    <n v="2"/>
    <n v="4.0620000000000003"/>
    <n v="85.302000000000007"/>
    <x v="29"/>
    <d v="1899-12-30T10:01:00"/>
    <s v="Credit card"/>
    <n v="81.239999999999995"/>
    <n v="4.7619047620000003"/>
    <n v="4.0620000000000003"/>
    <n v="4.0999999999999996"/>
    <n v="4.0620000000000118"/>
    <n v="304.65000000000089"/>
    <b v="0"/>
    <b v="1"/>
    <s v="Low Value"/>
    <m/>
    <m/>
    <m/>
    <m/>
    <m/>
    <m/>
    <m/>
    <m/>
    <m/>
    <m/>
    <m/>
    <m/>
  </r>
  <r>
    <s v="588-47-8641"/>
    <x v="0"/>
    <s v="Yangon"/>
    <s v="Member"/>
    <s v="Male"/>
    <s v="Fashion accessories"/>
    <n v="56.04"/>
    <n v="10"/>
    <n v="28.02"/>
    <n v="588.41999999999996"/>
    <x v="78"/>
    <d v="1899-12-30T19:30:00"/>
    <s v="Ewallet"/>
    <n v="560.4"/>
    <n v="4.7619047620000003"/>
    <n v="28.02"/>
    <n v="4.4000000000000004"/>
    <n v="28.019999999999982"/>
    <n v="2101.4999999999986"/>
    <b v="1"/>
    <b v="1"/>
    <s v="Low Value"/>
    <m/>
    <m/>
    <m/>
    <m/>
    <m/>
    <m/>
    <m/>
    <m/>
    <m/>
    <m/>
    <m/>
    <m/>
  </r>
  <r>
    <s v="642-61-4706"/>
    <x v="2"/>
    <s v="Mandalay"/>
    <s v="Member"/>
    <s v="Male"/>
    <s v="Food and beverages"/>
    <n v="93.4"/>
    <n v="2"/>
    <n v="9.34"/>
    <n v="196.14"/>
    <x v="73"/>
    <d v="1899-12-30T16:34:00"/>
    <s v="Cash"/>
    <n v="186.8"/>
    <n v="4.7619047620000003"/>
    <n v="9.34"/>
    <n v="5.5"/>
    <n v="9.339999999999975"/>
    <n v="700.49999999999818"/>
    <b v="0"/>
    <b v="1"/>
    <s v="Low Value"/>
    <m/>
    <m/>
    <m/>
    <m/>
    <m/>
    <m/>
    <m/>
    <m/>
    <m/>
    <m/>
    <m/>
    <m/>
  </r>
  <r>
    <s v="576-31-4774"/>
    <x v="2"/>
    <s v="Mandalay"/>
    <s v="Normal"/>
    <s v="Female"/>
    <s v="Health and beauty"/>
    <n v="73.41"/>
    <n v="3"/>
    <n v="11.0115"/>
    <n v="231.2415"/>
    <x v="22"/>
    <d v="1899-12-30T13:10:00"/>
    <s v="Ewallet"/>
    <n v="220.23"/>
    <n v="4.7619047620000003"/>
    <n v="11.0115"/>
    <n v="4"/>
    <n v="11.011500000000012"/>
    <n v="825.86250000000086"/>
    <b v="0"/>
    <b v="1"/>
    <s v="Low Value"/>
    <m/>
    <m/>
    <m/>
    <m/>
    <m/>
    <m/>
    <m/>
    <m/>
    <m/>
    <m/>
    <m/>
    <m/>
  </r>
  <r>
    <s v="556-41-6224"/>
    <x v="1"/>
    <s v="Naypyitaw"/>
    <s v="Normal"/>
    <s v="Male"/>
    <s v="Health and beauty"/>
    <n v="33.64"/>
    <n v="8"/>
    <n v="13.456"/>
    <n v="282.57600000000002"/>
    <x v="42"/>
    <d v="1899-12-30T17:10:00"/>
    <s v="Credit card"/>
    <n v="269.12"/>
    <n v="4.7619047620000003"/>
    <n v="13.456"/>
    <n v="9.3000000000000007"/>
    <n v="13.456000000000017"/>
    <n v="1009.2000000000013"/>
    <b v="0"/>
    <b v="1"/>
    <s v="High Value"/>
    <m/>
    <m/>
    <m/>
    <m/>
    <m/>
    <m/>
    <m/>
    <m/>
    <m/>
    <m/>
    <m/>
    <m/>
  </r>
  <r>
    <s v="811-03-8790"/>
    <x v="0"/>
    <s v="Yangon"/>
    <s v="Normal"/>
    <s v="Female"/>
    <s v="Electronic accessories"/>
    <n v="45.48"/>
    <n v="10"/>
    <n v="22.74"/>
    <n v="477.54"/>
    <x v="59"/>
    <d v="1899-12-30T10:22:00"/>
    <s v="Credit card"/>
    <n v="454.8"/>
    <n v="4.7619047620000003"/>
    <n v="22.74"/>
    <n v="4.8"/>
    <n v="22.740000000000009"/>
    <n v="1705.5000000000007"/>
    <b v="0"/>
    <b v="1"/>
    <s v="Low Value"/>
    <m/>
    <m/>
    <m/>
    <m/>
    <m/>
    <m/>
    <m/>
    <m/>
    <m/>
    <m/>
    <m/>
    <m/>
  </r>
  <r>
    <s v="242-11-3142"/>
    <x v="2"/>
    <s v="Mandalay"/>
    <s v="Member"/>
    <s v="Male"/>
    <s v="Fashion accessories"/>
    <n v="83.77"/>
    <n v="2"/>
    <n v="8.3770000000000007"/>
    <n v="175.917"/>
    <x v="7"/>
    <d v="1899-12-30T19:57:00"/>
    <s v="Cash"/>
    <n v="167.54"/>
    <n v="4.7619047620000003"/>
    <n v="8.3770000000000007"/>
    <n v="4.5999999999999996"/>
    <n v="8.3770000000000095"/>
    <n v="628.27500000000077"/>
    <b v="0"/>
    <b v="1"/>
    <s v="Low Value"/>
    <m/>
    <m/>
    <m/>
    <m/>
    <m/>
    <m/>
    <m/>
    <m/>
    <m/>
    <m/>
    <m/>
    <m/>
  </r>
  <r>
    <s v="752-23-3760"/>
    <x v="2"/>
    <s v="Mandalay"/>
    <s v="Member"/>
    <s v="Female"/>
    <s v="Sports and travel"/>
    <n v="64.08"/>
    <n v="7"/>
    <n v="22.428000000000001"/>
    <n v="470.988"/>
    <x v="88"/>
    <d v="1899-12-30T19:29:00"/>
    <s v="Credit card"/>
    <n v="448.56"/>
    <n v="4.7619047620000003"/>
    <n v="22.428000000000001"/>
    <n v="7.3"/>
    <n v="22.427999999999997"/>
    <n v="1682.1"/>
    <b v="0"/>
    <b v="1"/>
    <s v="Low Value"/>
    <m/>
    <m/>
    <m/>
    <m/>
    <m/>
    <m/>
    <m/>
    <m/>
    <m/>
    <m/>
    <m/>
    <m/>
  </r>
  <r>
    <s v="274-05-5470"/>
    <x v="0"/>
    <s v="Yangon"/>
    <s v="Member"/>
    <s v="Female"/>
    <s v="Food and beverages"/>
    <n v="73.47"/>
    <n v="4"/>
    <n v="14.694000000000001"/>
    <n v="308.57400000000001"/>
    <x v="55"/>
    <d v="1899-12-30T18:30:00"/>
    <s v="Cash"/>
    <n v="293.88"/>
    <n v="4.7619047620000003"/>
    <n v="14.694000000000001"/>
    <n v="6"/>
    <n v="14.694000000000017"/>
    <n v="1102.0500000000013"/>
    <b v="0"/>
    <b v="1"/>
    <s v="Low Value"/>
    <m/>
    <m/>
    <m/>
    <m/>
    <m/>
    <m/>
    <m/>
    <m/>
    <m/>
    <m/>
    <m/>
    <m/>
  </r>
  <r>
    <s v="648-94-3045"/>
    <x v="1"/>
    <s v="Naypyitaw"/>
    <s v="Normal"/>
    <s v="Male"/>
    <s v="Health and beauty"/>
    <n v="58.95"/>
    <n v="10"/>
    <n v="29.475000000000001"/>
    <n v="618.97500000000002"/>
    <x v="13"/>
    <d v="1899-12-30T14:27:00"/>
    <s v="Ewallet"/>
    <n v="589.5"/>
    <n v="4.7619047620000003"/>
    <n v="29.475000000000001"/>
    <n v="8.1"/>
    <n v="29.475000000000023"/>
    <n v="2210.6250000000018"/>
    <b v="1"/>
    <b v="1"/>
    <s v="Low Value"/>
    <m/>
    <m/>
    <m/>
    <m/>
    <m/>
    <m/>
    <m/>
    <m/>
    <m/>
    <m/>
    <m/>
    <m/>
  </r>
  <r>
    <s v="130-67-4723"/>
    <x v="0"/>
    <s v="Yangon"/>
    <s v="Member"/>
    <s v="Male"/>
    <s v="Food and beverages"/>
    <n v="48.5"/>
    <n v="6"/>
    <n v="14.55"/>
    <n v="305.55"/>
    <x v="83"/>
    <d v="1899-12-30T13:57:00"/>
    <s v="Ewallet"/>
    <n v="291"/>
    <n v="4.7619047620000003"/>
    <n v="14.55"/>
    <n v="9.4"/>
    <n v="14.550000000000011"/>
    <n v="1091.2500000000009"/>
    <b v="0"/>
    <b v="1"/>
    <s v="High Value"/>
    <m/>
    <m/>
    <m/>
    <m/>
    <m/>
    <m/>
    <m/>
    <m/>
    <m/>
    <m/>
    <m/>
    <m/>
  </r>
  <r>
    <s v="528-87-5606"/>
    <x v="2"/>
    <s v="Mandalay"/>
    <s v="Member"/>
    <s v="Female"/>
    <s v="Electronic accessories"/>
    <n v="39.479999999999997"/>
    <n v="1"/>
    <n v="1.974"/>
    <n v="41.454000000000001"/>
    <x v="12"/>
    <d v="1899-12-30T19:43:00"/>
    <s v="Cash"/>
    <n v="39.479999999999997"/>
    <n v="4.7619047620000003"/>
    <n v="1.974"/>
    <n v="6.5"/>
    <n v="1.9740000000000038"/>
    <n v="148.0500000000003"/>
    <b v="0"/>
    <b v="1"/>
    <s v="Low Value"/>
    <m/>
    <m/>
    <m/>
    <m/>
    <m/>
    <m/>
    <m/>
    <m/>
    <m/>
    <m/>
    <m/>
    <m/>
  </r>
  <r>
    <s v="320-85-2052"/>
    <x v="2"/>
    <s v="Mandalay"/>
    <s v="Normal"/>
    <s v="Female"/>
    <s v="Sports and travel"/>
    <n v="34.81"/>
    <n v="1"/>
    <n v="1.7404999999999999"/>
    <n v="36.5505"/>
    <x v="78"/>
    <d v="1899-12-30T10:11:00"/>
    <s v="Credit card"/>
    <n v="34.81"/>
    <n v="4.7619047620000003"/>
    <n v="1.7404999999999999"/>
    <n v="7"/>
    <n v="1.7404999999999973"/>
    <n v="130.5374999999998"/>
    <b v="0"/>
    <b v="1"/>
    <s v="Low Value"/>
    <m/>
    <m/>
    <m/>
    <m/>
    <m/>
    <m/>
    <m/>
    <m/>
    <m/>
    <m/>
    <m/>
    <m/>
  </r>
  <r>
    <s v="370-96-0655"/>
    <x v="1"/>
    <s v="Naypyitaw"/>
    <s v="Normal"/>
    <s v="Female"/>
    <s v="Fashion accessories"/>
    <n v="49.32"/>
    <n v="6"/>
    <n v="14.795999999999999"/>
    <n v="310.71600000000001"/>
    <x v="51"/>
    <d v="1899-12-30T13:46:00"/>
    <s v="Ewallet"/>
    <n v="295.92"/>
    <n v="4.7619047620000003"/>
    <n v="14.795999999999999"/>
    <n v="7.1"/>
    <n v="14.795999999999992"/>
    <n v="1109.6999999999994"/>
    <b v="0"/>
    <b v="1"/>
    <s v="Low Value"/>
    <m/>
    <m/>
    <m/>
    <m/>
    <m/>
    <m/>
    <m/>
    <m/>
    <m/>
    <m/>
    <m/>
    <m/>
  </r>
  <r>
    <s v="105-10-6182"/>
    <x v="0"/>
    <s v="Yangon"/>
    <s v="Member"/>
    <s v="Male"/>
    <s v="Fashion accessories"/>
    <n v="21.48"/>
    <n v="2"/>
    <n v="2.1480000000000001"/>
    <n v="45.107999999999997"/>
    <x v="33"/>
    <d v="1899-12-30T12:22:00"/>
    <s v="Ewallet"/>
    <n v="42.96"/>
    <n v="4.7619047620000003"/>
    <n v="2.1480000000000001"/>
    <n v="6.6"/>
    <n v="2.1479999999999961"/>
    <n v="161.09999999999971"/>
    <b v="0"/>
    <b v="1"/>
    <s v="Low Value"/>
    <m/>
    <m/>
    <m/>
    <m/>
    <m/>
    <m/>
    <m/>
    <m/>
    <m/>
    <m/>
    <m/>
    <m/>
  </r>
  <r>
    <s v="510-79-0415"/>
    <x v="2"/>
    <s v="Mandalay"/>
    <s v="Member"/>
    <s v="Female"/>
    <s v="Sports and travel"/>
    <n v="23.08"/>
    <n v="6"/>
    <n v="6.9240000000000004"/>
    <n v="145.404"/>
    <x v="46"/>
    <d v="1899-12-30T19:20:00"/>
    <s v="Ewallet"/>
    <n v="138.47999999999999"/>
    <n v="4.7619047620000003"/>
    <n v="6.9240000000000004"/>
    <n v="4.9000000000000004"/>
    <n v="6.9240000000000066"/>
    <n v="519.30000000000052"/>
    <b v="0"/>
    <b v="1"/>
    <s v="Low Value"/>
    <m/>
    <m/>
    <m/>
    <m/>
    <m/>
    <m/>
    <m/>
    <m/>
    <m/>
    <m/>
    <m/>
    <m/>
  </r>
  <r>
    <s v="241-96-5076"/>
    <x v="2"/>
    <s v="Mandalay"/>
    <s v="Member"/>
    <s v="Female"/>
    <s v="Home and lifestyle"/>
    <n v="49.1"/>
    <n v="2"/>
    <n v="4.91"/>
    <n v="103.11"/>
    <x v="66"/>
    <d v="1899-12-30T12:58:00"/>
    <s v="Credit card"/>
    <n v="98.2"/>
    <n v="4.7619047620000003"/>
    <n v="4.91"/>
    <n v="6.4"/>
    <n v="4.9099999999999966"/>
    <n v="368.24999999999977"/>
    <b v="0"/>
    <b v="1"/>
    <s v="Low Value"/>
    <m/>
    <m/>
    <m/>
    <m/>
    <m/>
    <m/>
    <m/>
    <m/>
    <m/>
    <m/>
    <m/>
    <m/>
  </r>
  <r>
    <s v="767-97-4650"/>
    <x v="2"/>
    <s v="Mandalay"/>
    <s v="Member"/>
    <s v="Female"/>
    <s v="Sports and travel"/>
    <n v="64.83"/>
    <n v="2"/>
    <n v="6.4829999999999997"/>
    <n v="136.143"/>
    <x v="66"/>
    <d v="1899-12-30T11:59:00"/>
    <s v="Credit card"/>
    <n v="129.66"/>
    <n v="4.7619047620000003"/>
    <n v="6.4829999999999997"/>
    <n v="8"/>
    <n v="6.4830000000000041"/>
    <n v="486.22500000000031"/>
    <b v="0"/>
    <b v="1"/>
    <s v="Low Value"/>
    <m/>
    <m/>
    <m/>
    <m/>
    <m/>
    <m/>
    <m/>
    <m/>
    <m/>
    <m/>
    <m/>
    <m/>
  </r>
  <r>
    <s v="648-83-1321"/>
    <x v="0"/>
    <s v="Yangon"/>
    <s v="Member"/>
    <s v="Male"/>
    <s v="Home and lifestyle"/>
    <n v="63.56"/>
    <n v="10"/>
    <n v="31.78"/>
    <n v="667.38"/>
    <x v="65"/>
    <d v="1899-12-30T17:59:00"/>
    <s v="Cash"/>
    <n v="635.6"/>
    <n v="4.7619047620000003"/>
    <n v="31.78"/>
    <n v="4.3"/>
    <n v="31.779999999999973"/>
    <n v="2383.4999999999982"/>
    <b v="1"/>
    <b v="1"/>
    <s v="Low Value"/>
    <m/>
    <m/>
    <m/>
    <m/>
    <m/>
    <m/>
    <m/>
    <m/>
    <m/>
    <m/>
    <m/>
    <m/>
  </r>
  <r>
    <s v="173-57-2300"/>
    <x v="1"/>
    <s v="Naypyitaw"/>
    <s v="Member"/>
    <s v="Male"/>
    <s v="Sports and travel"/>
    <n v="72.88"/>
    <n v="2"/>
    <n v="7.2880000000000003"/>
    <n v="153.048"/>
    <x v="45"/>
    <d v="1899-12-30T12:51:00"/>
    <s v="Cash"/>
    <n v="145.76"/>
    <n v="4.7619047620000003"/>
    <n v="7.2880000000000003"/>
    <n v="6.1"/>
    <n v="7.2880000000000109"/>
    <n v="546.60000000000082"/>
    <b v="0"/>
    <b v="1"/>
    <s v="Low Value"/>
    <m/>
    <m/>
    <m/>
    <m/>
    <m/>
    <m/>
    <m/>
    <m/>
    <m/>
    <m/>
    <m/>
    <m/>
  </r>
  <r>
    <s v="305-03-2383"/>
    <x v="0"/>
    <s v="Yangon"/>
    <s v="Normal"/>
    <s v="Female"/>
    <s v="Food and beverages"/>
    <n v="67.099999999999994"/>
    <n v="3"/>
    <n v="10.065"/>
    <n v="211.36500000000001"/>
    <x v="42"/>
    <d v="1899-12-30T10:36:00"/>
    <s v="Cash"/>
    <n v="201.3"/>
    <n v="4.7619047620000003"/>
    <n v="10.065"/>
    <n v="7.5"/>
    <n v="10.064999999999998"/>
    <n v="754.87499999999977"/>
    <b v="0"/>
    <b v="1"/>
    <s v="Low Value"/>
    <m/>
    <m/>
    <m/>
    <m/>
    <m/>
    <m/>
    <m/>
    <m/>
    <m/>
    <m/>
    <m/>
    <m/>
  </r>
  <r>
    <s v="394-55-6384"/>
    <x v="1"/>
    <s v="Naypyitaw"/>
    <s v="Member"/>
    <s v="Female"/>
    <s v="Sports and travel"/>
    <n v="70.19"/>
    <n v="9"/>
    <n v="31.5855"/>
    <n v="663.29549999999995"/>
    <x v="25"/>
    <d v="1899-12-30T13:38:00"/>
    <s v="Cash"/>
    <n v="631.71"/>
    <n v="4.7619047620000003"/>
    <n v="31.5855"/>
    <n v="6.7"/>
    <n v="31.585499999999911"/>
    <n v="2368.9124999999931"/>
    <b v="1"/>
    <b v="1"/>
    <s v="Low Value"/>
    <m/>
    <m/>
    <m/>
    <m/>
    <m/>
    <m/>
    <m/>
    <m/>
    <m/>
    <m/>
    <m/>
    <m/>
  </r>
  <r>
    <s v="266-20-6657"/>
    <x v="1"/>
    <s v="Naypyitaw"/>
    <s v="Member"/>
    <s v="Male"/>
    <s v="Food and beverages"/>
    <n v="55.04"/>
    <n v="7"/>
    <n v="19.263999999999999"/>
    <n v="404.54399999999998"/>
    <x v="41"/>
    <d v="1899-12-30T19:39:00"/>
    <s v="Ewallet"/>
    <n v="385.28"/>
    <n v="4.7619047620000003"/>
    <n v="19.263999999999999"/>
    <n v="5.2"/>
    <n v="19.26400000000001"/>
    <n v="1444.8000000000006"/>
    <b v="0"/>
    <b v="1"/>
    <s v="Low Value"/>
    <m/>
    <m/>
    <m/>
    <m/>
    <m/>
    <m/>
    <m/>
    <m/>
    <m/>
    <m/>
    <m/>
    <m/>
  </r>
  <r>
    <s v="689-05-1884"/>
    <x v="0"/>
    <s v="Yangon"/>
    <s v="Member"/>
    <s v="Male"/>
    <s v="Health and beauty"/>
    <n v="48.63"/>
    <n v="10"/>
    <n v="24.315000000000001"/>
    <n v="510.61500000000001"/>
    <x v="31"/>
    <d v="1899-12-30T12:44:00"/>
    <s v="Cash"/>
    <n v="486.3"/>
    <n v="4.7619047620000003"/>
    <n v="24.315000000000001"/>
    <n v="8.8000000000000007"/>
    <n v="24.314999999999998"/>
    <n v="1823.6249999999998"/>
    <b v="1"/>
    <b v="1"/>
    <s v="High Value"/>
    <m/>
    <m/>
    <m/>
    <m/>
    <m/>
    <m/>
    <m/>
    <m/>
    <m/>
    <m/>
    <m/>
    <m/>
  </r>
  <r>
    <s v="196-01-2849"/>
    <x v="1"/>
    <s v="Naypyitaw"/>
    <s v="Member"/>
    <s v="Female"/>
    <s v="Fashion accessories"/>
    <n v="73.38"/>
    <n v="7"/>
    <n v="25.683"/>
    <n v="539.34299999999996"/>
    <x v="34"/>
    <d v="1899-12-30T13:56:00"/>
    <s v="Cash"/>
    <n v="513.66"/>
    <n v="4.7619047620000003"/>
    <n v="25.683"/>
    <n v="9.5"/>
    <n v="25.682999999999993"/>
    <n v="1926.2249999999995"/>
    <b v="1"/>
    <b v="1"/>
    <s v="High Value"/>
    <m/>
    <m/>
    <m/>
    <m/>
    <m/>
    <m/>
    <m/>
    <m/>
    <m/>
    <m/>
    <m/>
    <m/>
  </r>
  <r>
    <s v="372-62-5264"/>
    <x v="1"/>
    <s v="Naypyitaw"/>
    <s v="Normal"/>
    <s v="Female"/>
    <s v="Food and beverages"/>
    <n v="52.6"/>
    <n v="9"/>
    <n v="23.67"/>
    <n v="497.07"/>
    <x v="65"/>
    <d v="1899-12-30T14:42:00"/>
    <s v="Cash"/>
    <n v="473.4"/>
    <n v="4.7619047620000003"/>
    <n v="23.67"/>
    <n v="7.6"/>
    <n v="23.670000000000016"/>
    <n v="1775.2500000000011"/>
    <b v="0"/>
    <b v="1"/>
    <s v="Low Value"/>
    <m/>
    <m/>
    <m/>
    <m/>
    <m/>
    <m/>
    <m/>
    <m/>
    <m/>
    <m/>
    <m/>
    <m/>
  </r>
  <r>
    <s v="800-09-8606"/>
    <x v="0"/>
    <s v="Yangon"/>
    <s v="Member"/>
    <s v="Female"/>
    <s v="Home and lifestyle"/>
    <n v="87.37"/>
    <n v="5"/>
    <n v="21.842500000000001"/>
    <n v="458.6925"/>
    <x v="71"/>
    <d v="1899-12-30T19:45:00"/>
    <s v="Cash"/>
    <n v="436.85"/>
    <n v="4.7619047620000003"/>
    <n v="21.842500000000001"/>
    <n v="6.6"/>
    <n v="21.842499999999973"/>
    <n v="1638.187499999998"/>
    <b v="0"/>
    <b v="1"/>
    <s v="Low Value"/>
    <m/>
    <m/>
    <m/>
    <m/>
    <m/>
    <m/>
    <m/>
    <m/>
    <m/>
    <m/>
    <m/>
    <m/>
  </r>
  <r>
    <s v="182-52-7000"/>
    <x v="0"/>
    <s v="Yangon"/>
    <s v="Member"/>
    <s v="Female"/>
    <s v="Sports and travel"/>
    <n v="27.04"/>
    <n v="4"/>
    <n v="5.4080000000000004"/>
    <n v="113.568"/>
    <x v="17"/>
    <d v="1899-12-30T20:26:00"/>
    <s v="Ewallet"/>
    <n v="108.16"/>
    <n v="4.7619047620000003"/>
    <n v="5.4080000000000004"/>
    <n v="6.9"/>
    <n v="5.4080000000000013"/>
    <n v="405.60000000000008"/>
    <b v="0"/>
    <b v="1"/>
    <s v="Low Value"/>
    <m/>
    <m/>
    <m/>
    <m/>
    <m/>
    <m/>
    <m/>
    <m/>
    <m/>
    <m/>
    <m/>
    <m/>
  </r>
  <r>
    <s v="826-58-8051"/>
    <x v="2"/>
    <s v="Mandalay"/>
    <s v="Normal"/>
    <s v="Male"/>
    <s v="Home and lifestyle"/>
    <n v="62.19"/>
    <n v="4"/>
    <n v="12.438000000000001"/>
    <n v="261.19799999999998"/>
    <x v="47"/>
    <d v="1899-12-30T19:46:00"/>
    <s v="Ewallet"/>
    <n v="248.76"/>
    <n v="4.7619047620000003"/>
    <n v="12.438000000000001"/>
    <n v="4.3"/>
    <n v="12.437999999999988"/>
    <n v="932.84999999999911"/>
    <b v="0"/>
    <b v="1"/>
    <s v="Low Value"/>
    <m/>
    <m/>
    <m/>
    <m/>
    <m/>
    <m/>
    <m/>
    <m/>
    <m/>
    <m/>
    <m/>
    <m/>
  </r>
  <r>
    <s v="868-06-0466"/>
    <x v="0"/>
    <s v="Yangon"/>
    <s v="Member"/>
    <s v="Male"/>
    <s v="Electronic accessories"/>
    <n v="69.58"/>
    <n v="9"/>
    <n v="31.311"/>
    <n v="657.53099999999995"/>
    <x v="88"/>
    <d v="1899-12-30T19:38:00"/>
    <s v="Credit card"/>
    <n v="626.22"/>
    <n v="4.7619047620000003"/>
    <n v="31.311"/>
    <n v="7.8"/>
    <n v="31.310999999999922"/>
    <n v="2348.3249999999944"/>
    <b v="1"/>
    <b v="1"/>
    <s v="Low Value"/>
    <m/>
    <m/>
    <m/>
    <m/>
    <m/>
    <m/>
    <m/>
    <m/>
    <m/>
    <m/>
    <m/>
    <m/>
  </r>
  <r>
    <s v="751-41-9720"/>
    <x v="1"/>
    <s v="Naypyitaw"/>
    <s v="Normal"/>
    <s v="Male"/>
    <s v="Home and lifestyle"/>
    <n v="97.5"/>
    <n v="10"/>
    <n v="48.75"/>
    <n v="1023.75"/>
    <x v="52"/>
    <d v="1899-12-30T16:18:00"/>
    <s v="Ewallet"/>
    <n v="975"/>
    <n v="4.7619047620000003"/>
    <n v="48.75"/>
    <n v="8"/>
    <n v="48.75"/>
    <n v="3656.25"/>
    <b v="1"/>
    <b v="1"/>
    <s v="Low Value"/>
    <m/>
    <m/>
    <m/>
    <m/>
    <m/>
    <m/>
    <m/>
    <m/>
    <m/>
    <m/>
    <m/>
    <m/>
  </r>
  <r>
    <s v="626-43-7888"/>
    <x v="1"/>
    <s v="Naypyitaw"/>
    <s v="Normal"/>
    <s v="Female"/>
    <s v="Fashion accessories"/>
    <n v="60.41"/>
    <n v="8"/>
    <n v="24.164000000000001"/>
    <n v="507.44400000000002"/>
    <x v="13"/>
    <d v="1899-12-30T12:23:00"/>
    <s v="Ewallet"/>
    <n v="483.28"/>
    <n v="4.7619047620000003"/>
    <n v="24.164000000000001"/>
    <n v="9.6"/>
    <n v="24.164000000000044"/>
    <n v="1812.3000000000034"/>
    <b v="1"/>
    <b v="1"/>
    <s v="High Value"/>
    <m/>
    <m/>
    <m/>
    <m/>
    <m/>
    <m/>
    <m/>
    <m/>
    <m/>
    <m/>
    <m/>
    <m/>
  </r>
  <r>
    <s v="176-64-7711"/>
    <x v="2"/>
    <s v="Mandalay"/>
    <s v="Normal"/>
    <s v="Male"/>
    <s v="Food and beverages"/>
    <n v="32.32"/>
    <n v="3"/>
    <n v="4.8479999999999999"/>
    <n v="101.80800000000001"/>
    <x v="39"/>
    <d v="1899-12-30T19:11:00"/>
    <s v="Credit card"/>
    <n v="96.96"/>
    <n v="4.7619047620000003"/>
    <n v="4.8479999999999999"/>
    <n v="4.3"/>
    <n v="4.8480000000000132"/>
    <n v="363.60000000000099"/>
    <b v="0"/>
    <b v="1"/>
    <s v="Low Value"/>
    <m/>
    <m/>
    <m/>
    <m/>
    <m/>
    <m/>
    <m/>
    <m/>
    <m/>
    <m/>
    <m/>
    <m/>
  </r>
  <r>
    <s v="191-29-0321"/>
    <x v="2"/>
    <s v="Mandalay"/>
    <s v="Member"/>
    <s v="Female"/>
    <s v="Fashion accessories"/>
    <n v="19.77"/>
    <n v="10"/>
    <n v="9.8849999999999998"/>
    <n v="207.58500000000001"/>
    <x v="33"/>
    <d v="1899-12-30T18:57:00"/>
    <s v="Credit card"/>
    <n v="197.7"/>
    <n v="4.7619047620000003"/>
    <n v="9.8849999999999998"/>
    <n v="5"/>
    <n v="9.8850000000000193"/>
    <n v="741.37500000000148"/>
    <b v="0"/>
    <b v="1"/>
    <s v="Low Value"/>
    <m/>
    <m/>
    <m/>
    <m/>
    <m/>
    <m/>
    <m/>
    <m/>
    <m/>
    <m/>
    <m/>
    <m/>
  </r>
  <r>
    <s v="729-06-2010"/>
    <x v="2"/>
    <s v="Mandalay"/>
    <s v="Member"/>
    <s v="Male"/>
    <s v="Health and beauty"/>
    <n v="80.47"/>
    <n v="9"/>
    <n v="36.211500000000001"/>
    <n v="760.44150000000002"/>
    <x v="47"/>
    <d v="1899-12-30T11:18:00"/>
    <s v="Cash"/>
    <n v="724.23"/>
    <n v="4.7619047620000003"/>
    <n v="36.211500000000001"/>
    <n v="9.1999999999999993"/>
    <n v="36.211500000000001"/>
    <n v="2715.8625000000002"/>
    <b v="1"/>
    <b v="1"/>
    <s v="High Value"/>
    <m/>
    <m/>
    <m/>
    <m/>
    <m/>
    <m/>
    <m/>
    <m/>
    <m/>
    <m/>
    <m/>
    <m/>
  </r>
  <r>
    <s v="640-48-5028"/>
    <x v="2"/>
    <s v="Mandalay"/>
    <s v="Member"/>
    <s v="Female"/>
    <s v="Home and lifestyle"/>
    <n v="88.39"/>
    <n v="9"/>
    <n v="39.775500000000001"/>
    <n v="835.28549999999996"/>
    <x v="22"/>
    <d v="1899-12-30T12:40:00"/>
    <s v="Cash"/>
    <n v="795.51"/>
    <n v="4.7619047620000003"/>
    <n v="39.775500000000001"/>
    <n v="6.3"/>
    <n v="39.775499999999965"/>
    <n v="2983.1624999999976"/>
    <b v="1"/>
    <b v="1"/>
    <s v="Low Value"/>
    <m/>
    <m/>
    <m/>
    <m/>
    <m/>
    <m/>
    <m/>
    <m/>
    <m/>
    <m/>
    <m/>
    <m/>
  </r>
  <r>
    <s v="186-79-9562"/>
    <x v="2"/>
    <s v="Mandalay"/>
    <s v="Normal"/>
    <s v="Male"/>
    <s v="Health and beauty"/>
    <n v="71.77"/>
    <n v="7"/>
    <n v="25.119499999999999"/>
    <n v="527.5095"/>
    <x v="14"/>
    <d v="1899-12-30T14:06:00"/>
    <s v="Cash"/>
    <n v="502.39"/>
    <n v="4.7619047620000003"/>
    <n v="25.119499999999999"/>
    <n v="8.9"/>
    <n v="25.119500000000016"/>
    <n v="1883.9625000000012"/>
    <b v="1"/>
    <b v="1"/>
    <s v="High Value"/>
    <m/>
    <m/>
    <m/>
    <m/>
    <m/>
    <m/>
    <m/>
    <m/>
    <m/>
    <m/>
    <m/>
    <m/>
  </r>
  <r>
    <s v="834-45-5519"/>
    <x v="2"/>
    <s v="Mandalay"/>
    <s v="Normal"/>
    <s v="Female"/>
    <s v="Electronic accessories"/>
    <n v="43"/>
    <n v="4"/>
    <n v="8.6"/>
    <n v="180.6"/>
    <x v="82"/>
    <d v="1899-12-30T20:48:00"/>
    <s v="Ewallet"/>
    <n v="172"/>
    <n v="4.7619047620000003"/>
    <n v="8.6"/>
    <n v="7.6"/>
    <n v="8.5999999999999943"/>
    <n v="644.99999999999955"/>
    <b v="0"/>
    <b v="1"/>
    <s v="Low Value"/>
    <m/>
    <m/>
    <m/>
    <m/>
    <m/>
    <m/>
    <m/>
    <m/>
    <m/>
    <m/>
    <m/>
    <m/>
  </r>
  <r>
    <s v="162-65-8559"/>
    <x v="1"/>
    <s v="Naypyitaw"/>
    <s v="Member"/>
    <s v="Male"/>
    <s v="Food and beverages"/>
    <n v="68.98"/>
    <n v="1"/>
    <n v="3.4489999999999998"/>
    <n v="72.429000000000002"/>
    <x v="18"/>
    <d v="1899-12-30T20:13:00"/>
    <s v="Cash"/>
    <n v="68.98"/>
    <n v="4.7619047620000003"/>
    <n v="3.4489999999999998"/>
    <n v="4.8"/>
    <n v="3.4489999999999981"/>
    <n v="258.67499999999984"/>
    <b v="0"/>
    <b v="1"/>
    <s v="Low Value"/>
    <m/>
    <m/>
    <m/>
    <m/>
    <m/>
    <m/>
    <m/>
    <m/>
    <m/>
    <m/>
    <m/>
    <m/>
  </r>
  <r>
    <s v="760-27-5490"/>
    <x v="1"/>
    <s v="Naypyitaw"/>
    <s v="Normal"/>
    <s v="Male"/>
    <s v="Fashion accessories"/>
    <n v="15.62"/>
    <n v="8"/>
    <n v="6.2480000000000002"/>
    <n v="131.208"/>
    <x v="40"/>
    <d v="1899-12-30T20:37:00"/>
    <s v="Ewallet"/>
    <n v="124.96"/>
    <n v="4.7619047620000003"/>
    <n v="6.2480000000000002"/>
    <n v="9.1"/>
    <n v="6.2480000000000047"/>
    <n v="468.60000000000036"/>
    <b v="0"/>
    <b v="1"/>
    <s v="High Value"/>
    <m/>
    <m/>
    <m/>
    <m/>
    <m/>
    <m/>
    <m/>
    <m/>
    <m/>
    <m/>
    <m/>
    <m/>
  </r>
  <r>
    <s v="445-30-9252"/>
    <x v="0"/>
    <s v="Yangon"/>
    <s v="Normal"/>
    <s v="Male"/>
    <s v="Sports and travel"/>
    <n v="25.7"/>
    <n v="3"/>
    <n v="3.855"/>
    <n v="80.954999999999998"/>
    <x v="29"/>
    <d v="1899-12-30T17:59:00"/>
    <s v="Ewallet"/>
    <n v="77.099999999999994"/>
    <n v="4.7619047620000003"/>
    <n v="3.855"/>
    <n v="6.1"/>
    <n v="3.855000000000004"/>
    <n v="289.12500000000028"/>
    <b v="0"/>
    <b v="1"/>
    <s v="Low Value"/>
    <m/>
    <m/>
    <m/>
    <m/>
    <m/>
    <m/>
    <m/>
    <m/>
    <m/>
    <m/>
    <m/>
    <m/>
  </r>
  <r>
    <s v="786-94-2700"/>
    <x v="0"/>
    <s v="Yangon"/>
    <s v="Member"/>
    <s v="Male"/>
    <s v="Food and beverages"/>
    <n v="80.62"/>
    <n v="6"/>
    <n v="24.186"/>
    <n v="507.90600000000001"/>
    <x v="38"/>
    <d v="1899-12-30T20:18:00"/>
    <s v="Cash"/>
    <n v="483.72"/>
    <n v="4.7619047620000003"/>
    <n v="24.186"/>
    <n v="9.1"/>
    <n v="24.185999999999979"/>
    <n v="1813.9499999999985"/>
    <b v="1"/>
    <b v="1"/>
    <s v="High Value"/>
    <m/>
    <m/>
    <m/>
    <m/>
    <m/>
    <m/>
    <m/>
    <m/>
    <m/>
    <m/>
    <m/>
    <m/>
  </r>
  <r>
    <s v="728-88-7867"/>
    <x v="1"/>
    <s v="Naypyitaw"/>
    <s v="Member"/>
    <s v="Female"/>
    <s v="Home and lifestyle"/>
    <n v="75.53"/>
    <n v="4"/>
    <n v="15.106"/>
    <n v="317.226"/>
    <x v="35"/>
    <d v="1899-12-30T15:52:00"/>
    <s v="Ewallet"/>
    <n v="302.12"/>
    <n v="4.7619047620000003"/>
    <n v="15.106"/>
    <n v="8.3000000000000007"/>
    <n v="15.105999999999995"/>
    <n v="1132.9499999999996"/>
    <b v="0"/>
    <b v="1"/>
    <s v="Low Value"/>
    <m/>
    <m/>
    <m/>
    <m/>
    <m/>
    <m/>
    <m/>
    <m/>
    <m/>
    <m/>
    <m/>
    <m/>
  </r>
  <r>
    <s v="183-21-3799"/>
    <x v="1"/>
    <s v="Naypyitaw"/>
    <s v="Normal"/>
    <s v="Female"/>
    <s v="Electronic accessories"/>
    <n v="77.63"/>
    <n v="9"/>
    <n v="34.933500000000002"/>
    <n v="733.60350000000005"/>
    <x v="88"/>
    <d v="1899-12-30T15:14:00"/>
    <s v="Ewallet"/>
    <n v="698.67"/>
    <n v="4.7619047620000003"/>
    <n v="34.933500000000002"/>
    <n v="7.2"/>
    <n v="34.933500000000095"/>
    <n v="2620.0125000000071"/>
    <b v="1"/>
    <b v="1"/>
    <s v="Low Value"/>
    <m/>
    <m/>
    <m/>
    <m/>
    <m/>
    <m/>
    <m/>
    <m/>
    <m/>
    <m/>
    <m/>
    <m/>
  </r>
  <r>
    <s v="268-20-3585"/>
    <x v="1"/>
    <s v="Naypyitaw"/>
    <s v="Normal"/>
    <s v="Female"/>
    <s v="Health and beauty"/>
    <n v="13.85"/>
    <n v="9"/>
    <n v="6.2324999999999999"/>
    <n v="130.88249999999999"/>
    <x v="87"/>
    <d v="1899-12-30T12:50:00"/>
    <s v="Ewallet"/>
    <n v="124.65"/>
    <n v="4.7619047620000003"/>
    <n v="6.2324999999999999"/>
    <n v="6"/>
    <n v="6.2324999999999875"/>
    <n v="467.43749999999909"/>
    <b v="0"/>
    <b v="1"/>
    <s v="Low Value"/>
    <m/>
    <m/>
    <m/>
    <m/>
    <m/>
    <m/>
    <m/>
    <m/>
    <m/>
    <m/>
    <m/>
    <m/>
  </r>
  <r>
    <s v="735-32-9839"/>
    <x v="1"/>
    <s v="Naypyitaw"/>
    <s v="Member"/>
    <s v="Male"/>
    <s v="Fashion accessories"/>
    <n v="98.7"/>
    <n v="8"/>
    <n v="39.479999999999997"/>
    <n v="829.08"/>
    <x v="82"/>
    <d v="1899-12-30T10:36:00"/>
    <s v="Ewallet"/>
    <n v="789.6"/>
    <n v="4.7619047620000003"/>
    <n v="39.479999999999997"/>
    <n v="8.5"/>
    <n v="39.480000000000018"/>
    <n v="2961.0000000000014"/>
    <b v="1"/>
    <b v="1"/>
    <s v="Low Value"/>
    <m/>
    <m/>
    <m/>
    <m/>
    <m/>
    <m/>
    <m/>
    <m/>
    <m/>
    <m/>
    <m/>
    <m/>
  </r>
  <r>
    <s v="258-92-7466"/>
    <x v="0"/>
    <s v="Yangon"/>
    <s v="Normal"/>
    <s v="Female"/>
    <s v="Health and beauty"/>
    <n v="35.68"/>
    <n v="5"/>
    <n v="8.92"/>
    <n v="187.32"/>
    <x v="10"/>
    <d v="1899-12-30T18:33:00"/>
    <s v="Credit card"/>
    <n v="178.4"/>
    <n v="4.7619047620000003"/>
    <n v="8.92"/>
    <n v="6.6"/>
    <n v="8.9199999999999875"/>
    <n v="668.99999999999909"/>
    <b v="0"/>
    <b v="1"/>
    <s v="Low Value"/>
    <m/>
    <m/>
    <m/>
    <m/>
    <m/>
    <m/>
    <m/>
    <m/>
    <m/>
    <m/>
    <m/>
    <m/>
  </r>
  <r>
    <s v="857-16-3520"/>
    <x v="0"/>
    <s v="Yangon"/>
    <s v="Member"/>
    <s v="Female"/>
    <s v="Fashion accessories"/>
    <n v="71.459999999999994"/>
    <n v="7"/>
    <n v="25.010999999999999"/>
    <n v="525.23099999999999"/>
    <x v="61"/>
    <d v="1899-12-30T16:06:00"/>
    <s v="Ewallet"/>
    <n v="500.22"/>
    <n v="4.7619047620000003"/>
    <n v="25.010999999999999"/>
    <n v="4.5"/>
    <n v="25.010999999999967"/>
    <n v="1875.8249999999975"/>
    <b v="1"/>
    <b v="1"/>
    <s v="Low Value"/>
    <m/>
    <m/>
    <m/>
    <m/>
    <m/>
    <m/>
    <m/>
    <m/>
    <m/>
    <m/>
    <m/>
    <m/>
  </r>
  <r>
    <s v="482-17-1179"/>
    <x v="0"/>
    <s v="Yangon"/>
    <s v="Member"/>
    <s v="Male"/>
    <s v="Electronic accessories"/>
    <n v="11.94"/>
    <n v="3"/>
    <n v="1.7909999999999999"/>
    <n v="37.610999999999997"/>
    <x v="64"/>
    <d v="1899-12-30T12:47:00"/>
    <s v="Credit card"/>
    <n v="35.82"/>
    <n v="4.7619047620000003"/>
    <n v="1.7909999999999999"/>
    <n v="8.1"/>
    <n v="1.7909999999999968"/>
    <n v="134.32499999999976"/>
    <b v="0"/>
    <b v="1"/>
    <s v="Low Value"/>
    <m/>
    <m/>
    <m/>
    <m/>
    <m/>
    <m/>
    <m/>
    <m/>
    <m/>
    <m/>
    <m/>
    <m/>
  </r>
  <r>
    <s v="788-21-5741"/>
    <x v="0"/>
    <s v="Yangon"/>
    <s v="Normal"/>
    <s v="Male"/>
    <s v="Fashion accessories"/>
    <n v="45.38"/>
    <n v="3"/>
    <n v="6.8070000000000004"/>
    <n v="142.947"/>
    <x v="21"/>
    <d v="1899-12-30T13:34:00"/>
    <s v="Credit card"/>
    <n v="136.13999999999999"/>
    <n v="4.7619047620000003"/>
    <n v="6.8070000000000004"/>
    <n v="7.2"/>
    <n v="6.8070000000000164"/>
    <n v="510.52500000000123"/>
    <b v="0"/>
    <b v="1"/>
    <s v="Low Value"/>
    <m/>
    <m/>
    <m/>
    <m/>
    <m/>
    <m/>
    <m/>
    <m/>
    <m/>
    <m/>
    <m/>
    <m/>
  </r>
  <r>
    <s v="821-14-9046"/>
    <x v="2"/>
    <s v="Mandalay"/>
    <s v="Member"/>
    <s v="Female"/>
    <s v="Fashion accessories"/>
    <n v="17.48"/>
    <n v="6"/>
    <n v="5.2439999999999998"/>
    <n v="110.124"/>
    <x v="68"/>
    <d v="1899-12-30T15:04:00"/>
    <s v="Credit card"/>
    <n v="104.88"/>
    <n v="4.7619047620000003"/>
    <n v="5.2439999999999998"/>
    <n v="6.1"/>
    <n v="5.2439999999999998"/>
    <n v="393.29999999999995"/>
    <b v="0"/>
    <b v="1"/>
    <s v="Low Value"/>
    <m/>
    <m/>
    <m/>
    <m/>
    <m/>
    <m/>
    <m/>
    <m/>
    <m/>
    <m/>
    <m/>
    <m/>
  </r>
  <r>
    <s v="418-05-0656"/>
    <x v="2"/>
    <s v="Mandalay"/>
    <s v="Normal"/>
    <s v="Female"/>
    <s v="Fashion accessories"/>
    <n v="25.56"/>
    <n v="7"/>
    <n v="8.9459999999999997"/>
    <n v="187.86600000000001"/>
    <x v="30"/>
    <d v="1899-12-30T20:42:00"/>
    <s v="Cash"/>
    <n v="178.92"/>
    <n v="4.7619047620000003"/>
    <n v="8.9459999999999997"/>
    <n v="7.1"/>
    <n v="8.9460000000000264"/>
    <n v="670.95000000000198"/>
    <b v="0"/>
    <b v="1"/>
    <s v="Low Value"/>
    <m/>
    <m/>
    <m/>
    <m/>
    <m/>
    <m/>
    <m/>
    <m/>
    <m/>
    <m/>
    <m/>
    <m/>
  </r>
  <r>
    <s v="678-79-0726"/>
    <x v="1"/>
    <s v="Naypyitaw"/>
    <s v="Member"/>
    <s v="Female"/>
    <s v="Sports and travel"/>
    <n v="90.63"/>
    <n v="9"/>
    <n v="40.783499999999997"/>
    <n v="856.45349999999996"/>
    <x v="68"/>
    <d v="1899-12-30T15:28:00"/>
    <s v="Cash"/>
    <n v="815.67"/>
    <n v="4.7619047620000003"/>
    <n v="40.783499999999997"/>
    <n v="5.0999999999999996"/>
    <n v="40.783500000000004"/>
    <n v="3058.7625000000003"/>
    <b v="1"/>
    <b v="1"/>
    <s v="Low Value"/>
    <m/>
    <m/>
    <m/>
    <m/>
    <m/>
    <m/>
    <m/>
    <m/>
    <m/>
    <m/>
    <m/>
    <m/>
  </r>
  <r>
    <s v="776-68-1096"/>
    <x v="2"/>
    <s v="Mandalay"/>
    <s v="Normal"/>
    <s v="Male"/>
    <s v="Home and lifestyle"/>
    <n v="44.12"/>
    <n v="3"/>
    <n v="6.6180000000000003"/>
    <n v="138.97800000000001"/>
    <x v="79"/>
    <d v="1899-12-30T13:45:00"/>
    <s v="Credit card"/>
    <n v="132.36000000000001"/>
    <n v="4.7619047620000003"/>
    <n v="6.6180000000000003"/>
    <n v="7.9"/>
    <n v="6.617999999999995"/>
    <n v="496.34999999999962"/>
    <b v="0"/>
    <b v="1"/>
    <s v="Low Value"/>
    <m/>
    <m/>
    <m/>
    <m/>
    <m/>
    <m/>
    <m/>
    <m/>
    <m/>
    <m/>
    <m/>
    <m/>
  </r>
  <r>
    <s v="592-46-1692"/>
    <x v="1"/>
    <s v="Naypyitaw"/>
    <s v="Member"/>
    <s v="Female"/>
    <s v="Food and beverages"/>
    <n v="36.770000000000003"/>
    <n v="7"/>
    <n v="12.8695"/>
    <n v="270.2595"/>
    <x v="83"/>
    <d v="1899-12-30T20:10:00"/>
    <s v="Cash"/>
    <n v="257.39"/>
    <n v="4.7619047620000003"/>
    <n v="12.8695"/>
    <n v="7.4"/>
    <n v="12.869500000000016"/>
    <n v="965.21250000000123"/>
    <b v="0"/>
    <b v="1"/>
    <s v="Low Value"/>
    <m/>
    <m/>
    <m/>
    <m/>
    <m/>
    <m/>
    <m/>
    <m/>
    <m/>
    <m/>
    <m/>
    <m/>
  </r>
  <r>
    <s v="434-35-9162"/>
    <x v="2"/>
    <s v="Mandalay"/>
    <s v="Member"/>
    <s v="Male"/>
    <s v="Food and beverages"/>
    <n v="23.34"/>
    <n v="4"/>
    <n v="4.6680000000000001"/>
    <n v="98.028000000000006"/>
    <x v="87"/>
    <d v="1899-12-30T18:53:00"/>
    <s v="Ewallet"/>
    <n v="93.36"/>
    <n v="4.7619047620000003"/>
    <n v="4.6680000000000001"/>
    <n v="7.4"/>
    <n v="4.6680000000000064"/>
    <n v="350.10000000000048"/>
    <b v="0"/>
    <b v="1"/>
    <s v="Low Value"/>
    <m/>
    <m/>
    <m/>
    <m/>
    <m/>
    <m/>
    <m/>
    <m/>
    <m/>
    <m/>
    <m/>
    <m/>
  </r>
  <r>
    <s v="149-14-0304"/>
    <x v="1"/>
    <s v="Naypyitaw"/>
    <s v="Member"/>
    <s v="Female"/>
    <s v="Health and beauty"/>
    <n v="28.5"/>
    <n v="8"/>
    <n v="11.4"/>
    <n v="239.4"/>
    <x v="10"/>
    <d v="1899-12-30T14:24:00"/>
    <s v="Cash"/>
    <n v="228"/>
    <n v="4.7619047620000003"/>
    <n v="11.4"/>
    <n v="6.6"/>
    <n v="11.400000000000006"/>
    <n v="855.00000000000045"/>
    <b v="0"/>
    <b v="1"/>
    <s v="Low Value"/>
    <m/>
    <m/>
    <m/>
    <m/>
    <m/>
    <m/>
    <m/>
    <m/>
    <m/>
    <m/>
    <m/>
    <m/>
  </r>
  <r>
    <s v="442-44-6497"/>
    <x v="1"/>
    <s v="Naypyitaw"/>
    <s v="Member"/>
    <s v="Male"/>
    <s v="Home and lifestyle"/>
    <n v="55.57"/>
    <n v="3"/>
    <n v="8.3354999999999997"/>
    <n v="175.0455"/>
    <x v="66"/>
    <d v="1899-12-30T11:42:00"/>
    <s v="Credit card"/>
    <n v="166.71"/>
    <n v="4.7619047620000003"/>
    <n v="8.3354999999999997"/>
    <n v="5.9"/>
    <n v="8.3354999999999961"/>
    <n v="625.16249999999968"/>
    <b v="0"/>
    <b v="1"/>
    <s v="Low Value"/>
    <m/>
    <m/>
    <m/>
    <m/>
    <m/>
    <m/>
    <m/>
    <m/>
    <m/>
    <m/>
    <m/>
    <m/>
  </r>
  <r>
    <s v="174-64-0215"/>
    <x v="2"/>
    <s v="Mandalay"/>
    <s v="Normal"/>
    <s v="Male"/>
    <s v="Sports and travel"/>
    <n v="69.739999999999995"/>
    <n v="10"/>
    <n v="34.869999999999997"/>
    <n v="732.27"/>
    <x v="19"/>
    <d v="1899-12-30T17:49:00"/>
    <s v="Credit card"/>
    <n v="697.4"/>
    <n v="4.7619047620000003"/>
    <n v="34.869999999999997"/>
    <n v="8.9"/>
    <n v="34.870000000000005"/>
    <n v="2615.2500000000005"/>
    <b v="1"/>
    <b v="1"/>
    <s v="High Value"/>
    <m/>
    <m/>
    <m/>
    <m/>
    <m/>
    <m/>
    <m/>
    <m/>
    <m/>
    <m/>
    <m/>
    <m/>
  </r>
  <r>
    <s v="210-74-9613"/>
    <x v="1"/>
    <s v="Naypyitaw"/>
    <s v="Normal"/>
    <s v="Male"/>
    <s v="Fashion accessories"/>
    <n v="97.26"/>
    <n v="4"/>
    <n v="19.452000000000002"/>
    <n v="408.49200000000002"/>
    <x v="32"/>
    <d v="1899-12-30T15:33:00"/>
    <s v="Ewallet"/>
    <n v="389.04"/>
    <n v="4.7619047620000003"/>
    <n v="19.452000000000002"/>
    <n v="6.8"/>
    <n v="19.451999999999998"/>
    <n v="1458.8999999999999"/>
    <b v="0"/>
    <b v="1"/>
    <s v="Low Value"/>
    <m/>
    <m/>
    <m/>
    <m/>
    <m/>
    <m/>
    <m/>
    <m/>
    <m/>
    <m/>
    <m/>
    <m/>
  </r>
  <r>
    <s v="299-29-0180"/>
    <x v="2"/>
    <s v="Mandalay"/>
    <s v="Member"/>
    <s v="Female"/>
    <s v="Home and lifestyle"/>
    <n v="52.18"/>
    <n v="7"/>
    <n v="18.263000000000002"/>
    <n v="383.52300000000002"/>
    <x v="11"/>
    <d v="1899-12-30T10:54:00"/>
    <s v="Cash"/>
    <n v="365.26"/>
    <n v="4.7619047620000003"/>
    <n v="18.263000000000002"/>
    <n v="9.3000000000000007"/>
    <n v="18.263000000000034"/>
    <n v="1369.7250000000026"/>
    <b v="0"/>
    <b v="1"/>
    <s v="High Value"/>
    <m/>
    <m/>
    <m/>
    <m/>
    <m/>
    <m/>
    <m/>
    <m/>
    <m/>
    <m/>
    <m/>
    <m/>
  </r>
  <r>
    <s v="247-11-2470"/>
    <x v="0"/>
    <s v="Yangon"/>
    <s v="Member"/>
    <s v="Female"/>
    <s v="Fashion accessories"/>
    <n v="22.32"/>
    <n v="4"/>
    <n v="4.4640000000000004"/>
    <n v="93.744"/>
    <x v="59"/>
    <d v="1899-12-30T16:23:00"/>
    <s v="Credit card"/>
    <n v="89.28"/>
    <n v="4.7619047620000003"/>
    <n v="4.4640000000000004"/>
    <n v="4.4000000000000004"/>
    <n v="4.4639999999999986"/>
    <n v="334.7999999999999"/>
    <b v="0"/>
    <b v="1"/>
    <s v="Low Value"/>
    <m/>
    <m/>
    <m/>
    <m/>
    <m/>
    <m/>
    <m/>
    <m/>
    <m/>
    <m/>
    <m/>
    <m/>
  </r>
  <r>
    <s v="635-28-5728"/>
    <x v="0"/>
    <s v="Yangon"/>
    <s v="Normal"/>
    <s v="Male"/>
    <s v="Health and beauty"/>
    <n v="56"/>
    <n v="3"/>
    <n v="8.4"/>
    <n v="176.4"/>
    <x v="38"/>
    <d v="1899-12-30T19:33:00"/>
    <s v="Ewallet"/>
    <n v="168"/>
    <n v="4.7619047620000003"/>
    <n v="8.4"/>
    <n v="4.8"/>
    <n v="8.4000000000000057"/>
    <n v="630.00000000000045"/>
    <b v="0"/>
    <b v="1"/>
    <s v="Low Value"/>
    <m/>
    <m/>
    <m/>
    <m/>
    <m/>
    <m/>
    <m/>
    <m/>
    <m/>
    <m/>
    <m/>
    <m/>
  </r>
  <r>
    <s v="756-49-0168"/>
    <x v="0"/>
    <s v="Yangon"/>
    <s v="Member"/>
    <s v="Male"/>
    <s v="Fashion accessories"/>
    <n v="19.7"/>
    <n v="1"/>
    <n v="0.98499999999999999"/>
    <n v="20.684999999999999"/>
    <x v="4"/>
    <d v="1899-12-30T11:39:00"/>
    <s v="Ewallet"/>
    <n v="19.7"/>
    <n v="4.7619047620000003"/>
    <n v="0.98499999999999999"/>
    <n v="9.5"/>
    <n v="0.98499999999999943"/>
    <n v="73.874999999999957"/>
    <b v="0"/>
    <b v="1"/>
    <s v="High Value"/>
    <m/>
    <m/>
    <m/>
    <m/>
    <m/>
    <m/>
    <m/>
    <m/>
    <m/>
    <m/>
    <m/>
    <m/>
  </r>
  <r>
    <s v="438-23-1242"/>
    <x v="2"/>
    <s v="Mandalay"/>
    <s v="Normal"/>
    <s v="Male"/>
    <s v="Electronic accessories"/>
    <n v="75.88"/>
    <n v="7"/>
    <n v="26.558"/>
    <n v="557.71799999999996"/>
    <x v="46"/>
    <d v="1899-12-30T10:38:00"/>
    <s v="Ewallet"/>
    <n v="531.16"/>
    <n v="4.7619047620000003"/>
    <n v="26.558"/>
    <n v="8.9"/>
    <n v="26.557999999999993"/>
    <n v="1991.8499999999995"/>
    <b v="1"/>
    <b v="1"/>
    <s v="High Value"/>
    <m/>
    <m/>
    <m/>
    <m/>
    <m/>
    <m/>
    <m/>
    <m/>
    <m/>
    <m/>
    <m/>
    <m/>
  </r>
  <r>
    <s v="238-45-6950"/>
    <x v="2"/>
    <s v="Mandalay"/>
    <s v="Member"/>
    <s v="Male"/>
    <s v="Food and beverages"/>
    <n v="53.72"/>
    <n v="1"/>
    <n v="2.6859999999999999"/>
    <n v="56.405999999999999"/>
    <x v="59"/>
    <d v="1899-12-30T20:03:00"/>
    <s v="Ewallet"/>
    <n v="53.72"/>
    <n v="4.7619047620000003"/>
    <n v="2.6859999999999999"/>
    <n v="6.4"/>
    <n v="2.6859999999999999"/>
    <n v="201.45"/>
    <b v="0"/>
    <b v="1"/>
    <s v="Low Value"/>
    <m/>
    <m/>
    <m/>
    <m/>
    <m/>
    <m/>
    <m/>
    <m/>
    <m/>
    <m/>
    <m/>
    <m/>
  </r>
  <r>
    <s v="607-65-2441"/>
    <x v="1"/>
    <s v="Naypyitaw"/>
    <s v="Member"/>
    <s v="Male"/>
    <s v="Health and beauty"/>
    <n v="81.95"/>
    <n v="10"/>
    <n v="40.975000000000001"/>
    <n v="860.47500000000002"/>
    <x v="24"/>
    <d v="1899-12-30T12:39:00"/>
    <s v="Credit card"/>
    <n v="819.5"/>
    <n v="4.7619047620000003"/>
    <n v="40.975000000000001"/>
    <n v="6"/>
    <n v="40.975000000000023"/>
    <n v="3073.1250000000018"/>
    <b v="1"/>
    <b v="1"/>
    <s v="Low Value"/>
    <m/>
    <m/>
    <m/>
    <m/>
    <m/>
    <m/>
    <m/>
    <m/>
    <m/>
    <m/>
    <m/>
    <m/>
  </r>
  <r>
    <s v="386-27-7606"/>
    <x v="1"/>
    <s v="Naypyitaw"/>
    <s v="Member"/>
    <s v="Female"/>
    <s v="Home and lifestyle"/>
    <n v="81.2"/>
    <n v="7"/>
    <n v="28.42"/>
    <n v="596.82000000000005"/>
    <x v="28"/>
    <d v="1899-12-30T15:59:00"/>
    <s v="Credit card"/>
    <n v="568.4"/>
    <n v="4.7619047620000003"/>
    <n v="28.42"/>
    <n v="8.1"/>
    <n v="28.420000000000073"/>
    <n v="2131.5000000000055"/>
    <b v="1"/>
    <b v="1"/>
    <s v="Low Value"/>
    <m/>
    <m/>
    <m/>
    <m/>
    <m/>
    <m/>
    <m/>
    <m/>
    <m/>
    <m/>
    <m/>
    <m/>
  </r>
  <r>
    <s v="137-63-5492"/>
    <x v="1"/>
    <s v="Naypyitaw"/>
    <s v="Normal"/>
    <s v="Male"/>
    <s v="Electronic accessories"/>
    <n v="58.76"/>
    <n v="10"/>
    <n v="29.38"/>
    <n v="616.98"/>
    <x v="71"/>
    <d v="1899-12-30T14:26:00"/>
    <s v="Ewallet"/>
    <n v="587.6"/>
    <n v="4.7619047620000003"/>
    <n v="29.38"/>
    <n v="9"/>
    <n v="29.379999999999995"/>
    <n v="2203.4999999999995"/>
    <b v="1"/>
    <b v="1"/>
    <s v="High Value"/>
    <m/>
    <m/>
    <m/>
    <m/>
    <m/>
    <m/>
    <m/>
    <m/>
    <m/>
    <m/>
    <m/>
    <m/>
  </r>
  <r>
    <s v="197-77-7132"/>
    <x v="2"/>
    <s v="Mandalay"/>
    <s v="Member"/>
    <s v="Male"/>
    <s v="Electronic accessories"/>
    <n v="91.56"/>
    <n v="8"/>
    <n v="36.624000000000002"/>
    <n v="769.10400000000004"/>
    <x v="52"/>
    <d v="1899-12-30T18:22:00"/>
    <s v="Ewallet"/>
    <n v="732.48"/>
    <n v="4.7619047620000003"/>
    <n v="36.624000000000002"/>
    <n v="6"/>
    <n v="36.624000000000024"/>
    <n v="2746.800000000002"/>
    <b v="1"/>
    <b v="1"/>
    <s v="Low Value"/>
    <m/>
    <m/>
    <m/>
    <m/>
    <m/>
    <m/>
    <m/>
    <m/>
    <m/>
    <m/>
    <m/>
    <m/>
  </r>
  <r>
    <s v="805-86-0265"/>
    <x v="0"/>
    <s v="Yangon"/>
    <s v="Normal"/>
    <s v="Male"/>
    <s v="Home and lifestyle"/>
    <n v="93.96"/>
    <n v="9"/>
    <n v="42.281999999999996"/>
    <n v="887.92200000000003"/>
    <x v="80"/>
    <d v="1899-12-30T11:32:00"/>
    <s v="Cash"/>
    <n v="845.64"/>
    <n v="4.7619047620000003"/>
    <n v="42.281999999999996"/>
    <n v="9.8000000000000007"/>
    <n v="42.282000000000039"/>
    <n v="3171.1500000000028"/>
    <b v="1"/>
    <b v="1"/>
    <s v="High Value"/>
    <m/>
    <m/>
    <m/>
    <m/>
    <m/>
    <m/>
    <m/>
    <m/>
    <m/>
    <m/>
    <m/>
    <m/>
  </r>
  <r>
    <s v="733-29-1227"/>
    <x v="1"/>
    <s v="Naypyitaw"/>
    <s v="Normal"/>
    <s v="Male"/>
    <s v="Home and lifestyle"/>
    <n v="55.61"/>
    <n v="7"/>
    <n v="19.4635"/>
    <n v="408.73349999999999"/>
    <x v="28"/>
    <d v="1899-12-30T12:41:00"/>
    <s v="Cash"/>
    <n v="389.27"/>
    <n v="4.7619047620000003"/>
    <n v="19.4635"/>
    <n v="8.5"/>
    <n v="19.46350000000001"/>
    <n v="1459.7625000000007"/>
    <b v="0"/>
    <b v="1"/>
    <s v="Low Value"/>
    <m/>
    <m/>
    <m/>
    <m/>
    <m/>
    <m/>
    <m/>
    <m/>
    <m/>
    <m/>
    <m/>
    <m/>
  </r>
  <r>
    <s v="451-73-2711"/>
    <x v="1"/>
    <s v="Naypyitaw"/>
    <s v="Normal"/>
    <s v="Male"/>
    <s v="Food and beverages"/>
    <n v="84.83"/>
    <n v="1"/>
    <n v="4.2415000000000003"/>
    <n v="89.0715"/>
    <x v="78"/>
    <d v="1899-12-30T15:20:00"/>
    <s v="Ewallet"/>
    <n v="84.83"/>
    <n v="4.7619047620000003"/>
    <n v="4.2415000000000003"/>
    <n v="8.8000000000000007"/>
    <n v="4.241500000000002"/>
    <n v="318.11250000000018"/>
    <b v="0"/>
    <b v="1"/>
    <s v="High Value"/>
    <m/>
    <m/>
    <m/>
    <m/>
    <m/>
    <m/>
    <m/>
    <m/>
    <m/>
    <m/>
    <m/>
    <m/>
  </r>
  <r>
    <s v="373-14-0504"/>
    <x v="0"/>
    <s v="Yangon"/>
    <s v="Member"/>
    <s v="Female"/>
    <s v="Sports and travel"/>
    <n v="71.63"/>
    <n v="2"/>
    <n v="7.1630000000000003"/>
    <n v="150.423"/>
    <x v="12"/>
    <d v="1899-12-30T14:33:00"/>
    <s v="Ewallet"/>
    <n v="143.26"/>
    <n v="4.7619047620000003"/>
    <n v="7.1630000000000003"/>
    <n v="8.8000000000000007"/>
    <n v="7.1630000000000109"/>
    <n v="537.22500000000082"/>
    <b v="0"/>
    <b v="1"/>
    <s v="High Value"/>
    <m/>
    <m/>
    <m/>
    <m/>
    <m/>
    <m/>
    <m/>
    <m/>
    <m/>
    <m/>
    <m/>
    <m/>
  </r>
  <r>
    <s v="546-80-2899"/>
    <x v="0"/>
    <s v="Yangon"/>
    <s v="Member"/>
    <s v="Male"/>
    <s v="Home and lifestyle"/>
    <n v="37.69"/>
    <n v="2"/>
    <n v="3.7690000000000001"/>
    <n v="79.149000000000001"/>
    <x v="9"/>
    <d v="1899-12-30T15:29:00"/>
    <s v="Ewallet"/>
    <n v="75.38"/>
    <n v="4.7619047620000003"/>
    <n v="3.7690000000000001"/>
    <n v="9.5"/>
    <n v="3.7690000000000055"/>
    <n v="282.67500000000041"/>
    <b v="0"/>
    <b v="1"/>
    <s v="High Value"/>
    <m/>
    <m/>
    <m/>
    <m/>
    <m/>
    <m/>
    <m/>
    <m/>
    <m/>
    <m/>
    <m/>
    <m/>
  </r>
  <r>
    <s v="345-68-9016"/>
    <x v="1"/>
    <s v="Naypyitaw"/>
    <s v="Member"/>
    <s v="Female"/>
    <s v="Sports and travel"/>
    <n v="31.67"/>
    <n v="8"/>
    <n v="12.667999999999999"/>
    <n v="266.02800000000002"/>
    <x v="56"/>
    <d v="1899-12-30T16:19:00"/>
    <s v="Credit card"/>
    <n v="253.36"/>
    <n v="4.7619047620000003"/>
    <n v="12.667999999999999"/>
    <n v="5.6"/>
    <n v="12.668000000000006"/>
    <n v="950.10000000000048"/>
    <b v="0"/>
    <b v="1"/>
    <s v="Low Value"/>
    <m/>
    <m/>
    <m/>
    <m/>
    <m/>
    <m/>
    <m/>
    <m/>
    <m/>
    <m/>
    <m/>
    <m/>
  </r>
  <r>
    <s v="390-17-5806"/>
    <x v="1"/>
    <s v="Naypyitaw"/>
    <s v="Member"/>
    <s v="Female"/>
    <s v="Food and beverages"/>
    <n v="38.42"/>
    <n v="1"/>
    <n v="1.921"/>
    <n v="40.341000000000001"/>
    <x v="30"/>
    <d v="1899-12-30T16:33:00"/>
    <s v="Cash"/>
    <n v="38.42"/>
    <n v="4.7619047620000003"/>
    <n v="1.921"/>
    <n v="8.6"/>
    <n v="1.9209999999999994"/>
    <n v="144.07499999999996"/>
    <b v="0"/>
    <b v="1"/>
    <s v="Low Value"/>
    <m/>
    <m/>
    <m/>
    <m/>
    <m/>
    <m/>
    <m/>
    <m/>
    <m/>
    <m/>
    <m/>
    <m/>
  </r>
  <r>
    <s v="457-13-1708"/>
    <x v="2"/>
    <s v="Mandalay"/>
    <s v="Member"/>
    <s v="Male"/>
    <s v="Fashion accessories"/>
    <n v="65.23"/>
    <n v="10"/>
    <n v="32.615000000000002"/>
    <n v="684.91499999999996"/>
    <x v="66"/>
    <d v="1899-12-30T19:07:00"/>
    <s v="Credit card"/>
    <n v="652.29999999999995"/>
    <n v="4.7619047620000003"/>
    <n v="32.615000000000002"/>
    <n v="5.2"/>
    <n v="32.615000000000009"/>
    <n v="2446.1250000000009"/>
    <b v="1"/>
    <b v="1"/>
    <s v="Low Value"/>
    <m/>
    <m/>
    <m/>
    <m/>
    <m/>
    <m/>
    <m/>
    <m/>
    <m/>
    <m/>
    <m/>
    <m/>
  </r>
  <r>
    <s v="664-14-2882"/>
    <x v="1"/>
    <s v="Naypyitaw"/>
    <s v="Member"/>
    <s v="Female"/>
    <s v="Home and lifestyle"/>
    <n v="10.53"/>
    <n v="5"/>
    <n v="2.6324999999999998"/>
    <n v="55.282499999999999"/>
    <x v="74"/>
    <d v="1899-12-30T14:43:00"/>
    <s v="Credit card"/>
    <n v="52.65"/>
    <n v="4.7619047620000003"/>
    <n v="2.6324999999999998"/>
    <n v="5.8"/>
    <n v="2.6325000000000003"/>
    <n v="197.43750000000003"/>
    <b v="0"/>
    <b v="1"/>
    <s v="Low Value"/>
    <m/>
    <m/>
    <m/>
    <m/>
    <m/>
    <m/>
    <m/>
    <m/>
    <m/>
    <m/>
    <m/>
    <m/>
  </r>
  <r>
    <s v="487-79-6868"/>
    <x v="2"/>
    <s v="Mandalay"/>
    <s v="Member"/>
    <s v="Female"/>
    <s v="Home and lifestyle"/>
    <n v="12.29"/>
    <n v="9"/>
    <n v="5.5305"/>
    <n v="116.1405"/>
    <x v="58"/>
    <d v="1899-12-30T19:28:00"/>
    <s v="Credit card"/>
    <n v="110.61"/>
    <n v="4.7619047620000003"/>
    <n v="5.5305"/>
    <n v="8"/>
    <n v="5.5305000000000035"/>
    <n v="414.78750000000025"/>
    <b v="0"/>
    <b v="1"/>
    <s v="Low Value"/>
    <m/>
    <m/>
    <m/>
    <m/>
    <m/>
    <m/>
    <m/>
    <m/>
    <m/>
    <m/>
    <m/>
    <m/>
  </r>
  <r>
    <s v="314-23-4520"/>
    <x v="1"/>
    <s v="Naypyitaw"/>
    <s v="Member"/>
    <s v="Male"/>
    <s v="Health and beauty"/>
    <n v="81.23"/>
    <n v="7"/>
    <n v="28.430499999999999"/>
    <n v="597.04049999999995"/>
    <x v="15"/>
    <d v="1899-12-30T20:44:00"/>
    <s v="Cash"/>
    <n v="568.61"/>
    <n v="4.7619047620000003"/>
    <n v="28.430499999999999"/>
    <n v="9"/>
    <n v="28.430499999999938"/>
    <n v="2132.2874999999954"/>
    <b v="1"/>
    <b v="1"/>
    <s v="High Value"/>
    <m/>
    <m/>
    <m/>
    <m/>
    <m/>
    <m/>
    <m/>
    <m/>
    <m/>
    <m/>
    <m/>
    <m/>
  </r>
  <r>
    <s v="210-30-7976"/>
    <x v="2"/>
    <s v="Mandalay"/>
    <s v="Member"/>
    <s v="Female"/>
    <s v="Fashion accessories"/>
    <n v="22.32"/>
    <n v="4"/>
    <n v="4.4640000000000004"/>
    <n v="93.744"/>
    <x v="86"/>
    <d v="1899-12-30T11:16:00"/>
    <s v="Ewallet"/>
    <n v="89.28"/>
    <n v="4.7619047620000003"/>
    <n v="4.4640000000000004"/>
    <n v="4.0999999999999996"/>
    <n v="4.4639999999999986"/>
    <n v="334.7999999999999"/>
    <b v="0"/>
    <b v="1"/>
    <s v="Low Value"/>
    <m/>
    <m/>
    <m/>
    <m/>
    <m/>
    <m/>
    <m/>
    <m/>
    <m/>
    <m/>
    <m/>
    <m/>
  </r>
  <r>
    <s v="585-86-8361"/>
    <x v="0"/>
    <s v="Yangon"/>
    <s v="Normal"/>
    <s v="Female"/>
    <s v="Food and beverages"/>
    <n v="27.28"/>
    <n v="5"/>
    <n v="6.82"/>
    <n v="143.22"/>
    <x v="36"/>
    <d v="1899-12-30T10:31:00"/>
    <s v="Credit card"/>
    <n v="136.4"/>
    <n v="4.7619047620000003"/>
    <n v="6.82"/>
    <n v="8.6"/>
    <n v="6.8199999999999932"/>
    <n v="511.49999999999949"/>
    <b v="0"/>
    <b v="1"/>
    <s v="Low Value"/>
    <m/>
    <m/>
    <m/>
    <m/>
    <m/>
    <m/>
    <m/>
    <m/>
    <m/>
    <m/>
    <m/>
    <m/>
  </r>
  <r>
    <s v="807-14-7833"/>
    <x v="0"/>
    <s v="Yangon"/>
    <s v="Member"/>
    <s v="Female"/>
    <s v="Electronic accessories"/>
    <n v="17.420000000000002"/>
    <n v="10"/>
    <n v="8.7100000000000009"/>
    <n v="182.91"/>
    <x v="70"/>
    <d v="1899-12-30T12:30:00"/>
    <s v="Ewallet"/>
    <n v="174.2"/>
    <n v="4.7619047620000003"/>
    <n v="8.7100000000000009"/>
    <n v="7"/>
    <n v="8.710000000000008"/>
    <n v="653.25000000000057"/>
    <b v="0"/>
    <b v="1"/>
    <s v="Low Value"/>
    <m/>
    <m/>
    <m/>
    <m/>
    <m/>
    <m/>
    <m/>
    <m/>
    <m/>
    <m/>
    <m/>
    <m/>
  </r>
  <r>
    <s v="775-72-1988"/>
    <x v="2"/>
    <s v="Mandalay"/>
    <s v="Normal"/>
    <s v="Male"/>
    <s v="Home and lifestyle"/>
    <n v="73.28"/>
    <n v="5"/>
    <n v="18.32"/>
    <n v="384.72"/>
    <x v="46"/>
    <d v="1899-12-30T15:05:00"/>
    <s v="Ewallet"/>
    <n v="366.4"/>
    <n v="4.7619047620000003"/>
    <n v="18.32"/>
    <n v="8.4"/>
    <n v="18.32000000000005"/>
    <n v="1374.0000000000036"/>
    <b v="0"/>
    <b v="1"/>
    <s v="Low Value"/>
    <m/>
    <m/>
    <m/>
    <m/>
    <m/>
    <m/>
    <m/>
    <m/>
    <m/>
    <m/>
    <m/>
    <m/>
  </r>
  <r>
    <s v="288-38-3758"/>
    <x v="1"/>
    <s v="Naypyitaw"/>
    <s v="Member"/>
    <s v="Female"/>
    <s v="Fashion accessories"/>
    <n v="84.87"/>
    <n v="3"/>
    <n v="12.730499999999999"/>
    <n v="267.34050000000002"/>
    <x v="25"/>
    <d v="1899-12-30T18:30:00"/>
    <s v="Ewallet"/>
    <n v="254.61"/>
    <n v="4.7619047620000003"/>
    <n v="12.730499999999999"/>
    <n v="7.4"/>
    <n v="12.730500000000006"/>
    <n v="954.78750000000048"/>
    <b v="0"/>
    <b v="1"/>
    <s v="Low Value"/>
    <m/>
    <m/>
    <m/>
    <m/>
    <m/>
    <m/>
    <m/>
    <m/>
    <m/>
    <m/>
    <m/>
    <m/>
  </r>
  <r>
    <s v="652-43-6591"/>
    <x v="0"/>
    <s v="Yangon"/>
    <s v="Normal"/>
    <s v="Female"/>
    <s v="Fashion accessories"/>
    <n v="97.29"/>
    <n v="8"/>
    <n v="38.915999999999997"/>
    <n v="817.23599999999999"/>
    <x v="11"/>
    <d v="1899-12-30T13:18:00"/>
    <s v="Credit card"/>
    <n v="778.32"/>
    <n v="4.7619047620000003"/>
    <n v="38.915999999999997"/>
    <n v="6.2"/>
    <n v="38.91599999999994"/>
    <n v="2918.6999999999953"/>
    <b v="1"/>
    <b v="1"/>
    <s v="Low Value"/>
    <m/>
    <m/>
    <m/>
    <m/>
    <m/>
    <m/>
    <m/>
    <m/>
    <m/>
    <m/>
    <m/>
    <m/>
  </r>
  <r>
    <s v="785-96-0615"/>
    <x v="2"/>
    <s v="Mandalay"/>
    <s v="Member"/>
    <s v="Female"/>
    <s v="Electronic accessories"/>
    <n v="35.74"/>
    <n v="8"/>
    <n v="14.295999999999999"/>
    <n v="300.21600000000001"/>
    <x v="21"/>
    <d v="1899-12-30T15:28:00"/>
    <s v="Ewallet"/>
    <n v="285.92"/>
    <n v="4.7619047620000003"/>
    <n v="14.295999999999999"/>
    <n v="4.9000000000000004"/>
    <n v="14.295999999999992"/>
    <n v="1072.1999999999994"/>
    <b v="0"/>
    <b v="1"/>
    <s v="Low Value"/>
    <m/>
    <m/>
    <m/>
    <m/>
    <m/>
    <m/>
    <m/>
    <m/>
    <m/>
    <m/>
    <m/>
    <m/>
  </r>
  <r>
    <s v="406-46-7107"/>
    <x v="0"/>
    <s v="Yangon"/>
    <s v="Normal"/>
    <s v="Female"/>
    <s v="Home and lifestyle"/>
    <n v="96.52"/>
    <n v="6"/>
    <n v="28.956"/>
    <n v="608.07600000000002"/>
    <x v="83"/>
    <d v="1899-12-30T11:52:00"/>
    <s v="Cash"/>
    <n v="579.12"/>
    <n v="4.7619047620000003"/>
    <n v="28.956"/>
    <n v="4.5"/>
    <n v="28.956000000000017"/>
    <n v="2171.7000000000012"/>
    <b v="1"/>
    <b v="1"/>
    <s v="Low Value"/>
    <m/>
    <m/>
    <m/>
    <m/>
    <m/>
    <m/>
    <m/>
    <m/>
    <m/>
    <m/>
    <m/>
    <m/>
  </r>
  <r>
    <s v="250-17-5703"/>
    <x v="0"/>
    <s v="Yangon"/>
    <s v="Member"/>
    <s v="Male"/>
    <s v="Food and beverages"/>
    <n v="18.850000000000001"/>
    <n v="10"/>
    <n v="9.4250000000000007"/>
    <n v="197.92500000000001"/>
    <x v="33"/>
    <d v="1899-12-30T18:24:00"/>
    <s v="Ewallet"/>
    <n v="188.5"/>
    <n v="4.7619047620000003"/>
    <n v="9.4250000000000007"/>
    <n v="5.6"/>
    <n v="9.4250000000000114"/>
    <n v="706.87500000000091"/>
    <b v="0"/>
    <b v="1"/>
    <s v="Low Value"/>
    <m/>
    <m/>
    <m/>
    <m/>
    <m/>
    <m/>
    <m/>
    <m/>
    <m/>
    <m/>
    <m/>
    <m/>
  </r>
  <r>
    <s v="156-95-3964"/>
    <x v="0"/>
    <s v="Yangon"/>
    <s v="Normal"/>
    <s v="Female"/>
    <s v="Food and beverages"/>
    <n v="55.39"/>
    <n v="4"/>
    <n v="11.077999999999999"/>
    <n v="232.63800000000001"/>
    <x v="5"/>
    <d v="1899-12-30T15:19:00"/>
    <s v="Ewallet"/>
    <n v="221.56"/>
    <n v="4.7619047620000003"/>
    <n v="11.077999999999999"/>
    <n v="8"/>
    <n v="11.078000000000003"/>
    <n v="830.85000000000025"/>
    <b v="0"/>
    <b v="1"/>
    <s v="Low Value"/>
    <m/>
    <m/>
    <m/>
    <m/>
    <m/>
    <m/>
    <m/>
    <m/>
    <m/>
    <m/>
    <m/>
    <m/>
  </r>
  <r>
    <s v="842-40-8179"/>
    <x v="2"/>
    <s v="Mandalay"/>
    <s v="Member"/>
    <s v="Female"/>
    <s v="Food and beverages"/>
    <n v="77.2"/>
    <n v="10"/>
    <n v="38.6"/>
    <n v="810.6"/>
    <x v="48"/>
    <d v="1899-12-30T10:38:00"/>
    <s v="Credit card"/>
    <n v="772"/>
    <n v="4.7619047620000003"/>
    <n v="38.6"/>
    <n v="5.6"/>
    <n v="38.600000000000023"/>
    <n v="2895.0000000000018"/>
    <b v="1"/>
    <b v="1"/>
    <s v="Low Value"/>
    <m/>
    <m/>
    <m/>
    <m/>
    <m/>
    <m/>
    <m/>
    <m/>
    <m/>
    <m/>
    <m/>
    <m/>
  </r>
  <r>
    <s v="525-09-8450"/>
    <x v="2"/>
    <s v="Mandalay"/>
    <s v="Normal"/>
    <s v="Male"/>
    <s v="Electronic accessories"/>
    <n v="72.13"/>
    <n v="10"/>
    <n v="36.064999999999998"/>
    <n v="757.36500000000001"/>
    <x v="82"/>
    <d v="1899-12-30T15:12:00"/>
    <s v="Credit card"/>
    <n v="721.3"/>
    <n v="4.7619047620000003"/>
    <n v="36.064999999999998"/>
    <n v="4.2"/>
    <n v="36.065000000000055"/>
    <n v="2704.8750000000041"/>
    <b v="1"/>
    <b v="1"/>
    <s v="Low Value"/>
    <m/>
    <m/>
    <m/>
    <m/>
    <m/>
    <m/>
    <m/>
    <m/>
    <m/>
    <m/>
    <m/>
    <m/>
  </r>
  <r>
    <s v="410-67-1709"/>
    <x v="0"/>
    <s v="Yangon"/>
    <s v="Member"/>
    <s v="Female"/>
    <s v="Fashion accessories"/>
    <n v="63.88"/>
    <n v="8"/>
    <n v="25.552"/>
    <n v="536.59199999999998"/>
    <x v="40"/>
    <d v="1899-12-30T17:48:00"/>
    <s v="Ewallet"/>
    <n v="511.04"/>
    <n v="4.7619047620000003"/>
    <n v="25.552"/>
    <n v="9.9"/>
    <n v="25.551999999999964"/>
    <n v="1916.3999999999974"/>
    <b v="1"/>
    <b v="1"/>
    <s v="High Value"/>
    <m/>
    <m/>
    <m/>
    <m/>
    <m/>
    <m/>
    <m/>
    <m/>
    <m/>
    <m/>
    <m/>
    <m/>
  </r>
  <r>
    <s v="587-73-4862"/>
    <x v="0"/>
    <s v="Yangon"/>
    <s v="Member"/>
    <s v="Female"/>
    <s v="Health and beauty"/>
    <n v="10.69"/>
    <n v="5"/>
    <n v="2.6724999999999999"/>
    <n v="56.122500000000002"/>
    <x v="58"/>
    <d v="1899-12-30T11:07:00"/>
    <s v="Ewallet"/>
    <n v="53.45"/>
    <n v="4.7619047620000003"/>
    <n v="2.6724999999999999"/>
    <n v="7.6"/>
    <n v="2.6724999999999994"/>
    <n v="200.43749999999994"/>
    <b v="0"/>
    <b v="1"/>
    <s v="Low Value"/>
    <m/>
    <m/>
    <m/>
    <m/>
    <m/>
    <m/>
    <m/>
    <m/>
    <m/>
    <m/>
    <m/>
    <m/>
  </r>
  <r>
    <s v="787-87-2010"/>
    <x v="0"/>
    <s v="Yangon"/>
    <s v="Member"/>
    <s v="Male"/>
    <s v="Health and beauty"/>
    <n v="55.5"/>
    <n v="4"/>
    <n v="11.1"/>
    <n v="233.1"/>
    <x v="40"/>
    <d v="1899-12-30T15:48:00"/>
    <s v="Credit card"/>
    <n v="222"/>
    <n v="4.7619047620000003"/>
    <n v="11.1"/>
    <n v="6.6"/>
    <n v="11.099999999999994"/>
    <n v="832.49999999999955"/>
    <b v="0"/>
    <b v="1"/>
    <s v="Low Value"/>
    <m/>
    <m/>
    <m/>
    <m/>
    <m/>
    <m/>
    <m/>
    <m/>
    <m/>
    <m/>
    <m/>
    <m/>
  </r>
  <r>
    <s v="593-14-4239"/>
    <x v="2"/>
    <s v="Mandalay"/>
    <s v="Normal"/>
    <s v="Female"/>
    <s v="Home and lifestyle"/>
    <n v="95.46"/>
    <n v="8"/>
    <n v="38.183999999999997"/>
    <n v="801.86400000000003"/>
    <x v="19"/>
    <d v="1899-12-30T19:40:00"/>
    <s v="Ewallet"/>
    <n v="763.68"/>
    <n v="4.7619047620000003"/>
    <n v="38.183999999999997"/>
    <n v="4.7"/>
    <n v="38.184000000000083"/>
    <n v="2863.8000000000061"/>
    <b v="1"/>
    <b v="1"/>
    <s v="Low Value"/>
    <m/>
    <m/>
    <m/>
    <m/>
    <m/>
    <m/>
    <m/>
    <m/>
    <m/>
    <m/>
    <m/>
    <m/>
  </r>
  <r>
    <s v="801-88-0346"/>
    <x v="1"/>
    <s v="Naypyitaw"/>
    <s v="Normal"/>
    <s v="Female"/>
    <s v="Fashion accessories"/>
    <n v="76.06"/>
    <n v="3"/>
    <n v="11.409000000000001"/>
    <n v="239.589"/>
    <x v="0"/>
    <d v="1899-12-30T20:30:00"/>
    <s v="Credit card"/>
    <n v="228.18"/>
    <n v="4.7619047620000003"/>
    <n v="11.409000000000001"/>
    <n v="9.8000000000000007"/>
    <n v="11.408999999999992"/>
    <n v="855.67499999999939"/>
    <b v="0"/>
    <b v="1"/>
    <s v="High Value"/>
    <m/>
    <m/>
    <m/>
    <m/>
    <m/>
    <m/>
    <m/>
    <m/>
    <m/>
    <m/>
    <m/>
    <m/>
  </r>
  <r>
    <s v="388-76-2555"/>
    <x v="2"/>
    <s v="Mandalay"/>
    <s v="Normal"/>
    <s v="Male"/>
    <s v="Sports and travel"/>
    <n v="13.69"/>
    <n v="6"/>
    <n v="4.1070000000000002"/>
    <n v="86.247"/>
    <x v="77"/>
    <d v="1899-12-30T13:59:00"/>
    <s v="Cash"/>
    <n v="82.14"/>
    <n v="4.7619047620000003"/>
    <n v="4.1070000000000002"/>
    <n v="6.3"/>
    <n v="4.1069999999999993"/>
    <n v="308.02499999999998"/>
    <b v="0"/>
    <b v="1"/>
    <s v="Low Value"/>
    <m/>
    <m/>
    <m/>
    <m/>
    <m/>
    <m/>
    <m/>
    <m/>
    <m/>
    <m/>
    <m/>
    <m/>
  </r>
  <r>
    <s v="711-31-1234"/>
    <x v="2"/>
    <s v="Mandalay"/>
    <s v="Normal"/>
    <s v="Female"/>
    <s v="Electronic accessories"/>
    <n v="95.64"/>
    <n v="4"/>
    <n v="19.128"/>
    <n v="401.68799999999999"/>
    <x v="32"/>
    <d v="1899-12-30T18:51:00"/>
    <s v="Cash"/>
    <n v="382.56"/>
    <n v="4.7619047620000003"/>
    <n v="19.128"/>
    <n v="7.9"/>
    <n v="19.127999999999986"/>
    <n v="1434.599999999999"/>
    <b v="0"/>
    <b v="1"/>
    <s v="Low Value"/>
    <m/>
    <m/>
    <m/>
    <m/>
    <m/>
    <m/>
    <m/>
    <m/>
    <m/>
    <m/>
    <m/>
    <m/>
  </r>
  <r>
    <s v="886-54-6089"/>
    <x v="0"/>
    <s v="Yangon"/>
    <s v="Normal"/>
    <s v="Female"/>
    <s v="Home and lifestyle"/>
    <n v="11.43"/>
    <n v="6"/>
    <n v="3.4289999999999998"/>
    <n v="72.009"/>
    <x v="15"/>
    <d v="1899-12-30T17:24:00"/>
    <s v="Cash"/>
    <n v="68.58"/>
    <n v="4.7619047620000003"/>
    <n v="3.4289999999999998"/>
    <n v="7.7"/>
    <n v="3.429000000000002"/>
    <n v="257.17500000000018"/>
    <b v="0"/>
    <b v="1"/>
    <s v="Low Value"/>
    <m/>
    <m/>
    <m/>
    <m/>
    <m/>
    <m/>
    <m/>
    <m/>
    <m/>
    <m/>
    <m/>
    <m/>
  </r>
  <r>
    <s v="707-32-7409"/>
    <x v="2"/>
    <s v="Mandalay"/>
    <s v="Member"/>
    <s v="Female"/>
    <s v="Sports and travel"/>
    <n v="95.54"/>
    <n v="4"/>
    <n v="19.108000000000001"/>
    <n v="401.26799999999997"/>
    <x v="84"/>
    <d v="1899-12-30T11:58:00"/>
    <s v="Ewallet"/>
    <n v="382.16"/>
    <n v="4.7619047620000003"/>
    <n v="19.108000000000001"/>
    <n v="4.5"/>
    <n v="19.107999999999947"/>
    <n v="1433.099999999996"/>
    <b v="0"/>
    <b v="1"/>
    <s v="Low Value"/>
    <m/>
    <m/>
    <m/>
    <m/>
    <m/>
    <m/>
    <m/>
    <m/>
    <m/>
    <m/>
    <m/>
    <m/>
  </r>
  <r>
    <s v="759-98-4285"/>
    <x v="1"/>
    <s v="Naypyitaw"/>
    <s v="Member"/>
    <s v="Female"/>
    <s v="Health and beauty"/>
    <n v="85.87"/>
    <n v="7"/>
    <n v="30.054500000000001"/>
    <n v="631.14449999999999"/>
    <x v="33"/>
    <d v="1899-12-30T19:01:00"/>
    <s v="Credit card"/>
    <n v="601.09"/>
    <n v="4.7619047620000003"/>
    <n v="30.054500000000001"/>
    <n v="8"/>
    <n v="30.054499999999962"/>
    <n v="2254.0874999999969"/>
    <b v="1"/>
    <b v="1"/>
    <s v="Low Value"/>
    <m/>
    <m/>
    <m/>
    <m/>
    <m/>
    <m/>
    <m/>
    <m/>
    <m/>
    <m/>
    <m/>
    <m/>
  </r>
  <r>
    <s v="201-63-8275"/>
    <x v="1"/>
    <s v="Naypyitaw"/>
    <s v="Member"/>
    <s v="Female"/>
    <s v="Sports and travel"/>
    <n v="67.989999999999995"/>
    <n v="7"/>
    <n v="23.796500000000002"/>
    <n v="499.72649999999999"/>
    <x v="21"/>
    <d v="1899-12-30T16:50:00"/>
    <s v="Ewallet"/>
    <n v="475.93"/>
    <n v="4.7619047620000003"/>
    <n v="23.796500000000002"/>
    <n v="5.7"/>
    <n v="23.79649999999998"/>
    <n v="1784.7374999999986"/>
    <b v="0"/>
    <b v="1"/>
    <s v="Low Value"/>
    <m/>
    <m/>
    <m/>
    <m/>
    <m/>
    <m/>
    <m/>
    <m/>
    <m/>
    <m/>
    <m/>
    <m/>
  </r>
  <r>
    <s v="471-06-8611"/>
    <x v="1"/>
    <s v="Naypyitaw"/>
    <s v="Normal"/>
    <s v="Female"/>
    <s v="Food and beverages"/>
    <n v="52.42"/>
    <n v="1"/>
    <n v="2.621"/>
    <n v="55.040999999999997"/>
    <x v="10"/>
    <d v="1899-12-30T10:22:00"/>
    <s v="Credit card"/>
    <n v="52.42"/>
    <n v="4.7619047620000003"/>
    <n v="2.621"/>
    <n v="6.3"/>
    <n v="2.6209999999999951"/>
    <n v="196.57499999999965"/>
    <b v="0"/>
    <b v="1"/>
    <s v="Low Value"/>
    <m/>
    <m/>
    <m/>
    <m/>
    <m/>
    <m/>
    <m/>
    <m/>
    <m/>
    <m/>
    <m/>
    <m/>
  </r>
  <r>
    <s v="200-16-5952"/>
    <x v="1"/>
    <s v="Naypyitaw"/>
    <s v="Member"/>
    <s v="Male"/>
    <s v="Food and beverages"/>
    <n v="65.650000000000006"/>
    <n v="2"/>
    <n v="6.5650000000000004"/>
    <n v="137.86500000000001"/>
    <x v="29"/>
    <d v="1899-12-30T16:46:00"/>
    <s v="Cash"/>
    <n v="131.30000000000001"/>
    <n v="4.7619047620000003"/>
    <n v="6.5650000000000004"/>
    <n v="6"/>
    <n v="6.5649999999999977"/>
    <n v="492.37499999999983"/>
    <b v="0"/>
    <b v="1"/>
    <s v="Low Value"/>
    <m/>
    <m/>
    <m/>
    <m/>
    <m/>
    <m/>
    <m/>
    <m/>
    <m/>
    <m/>
    <m/>
    <m/>
  </r>
  <r>
    <s v="120-54-2248"/>
    <x v="2"/>
    <s v="Mandalay"/>
    <s v="Normal"/>
    <s v="Female"/>
    <s v="Food and beverages"/>
    <n v="28.86"/>
    <n v="5"/>
    <n v="7.2149999999999999"/>
    <n v="151.51499999999999"/>
    <x v="49"/>
    <d v="1899-12-30T18:08:00"/>
    <s v="Credit card"/>
    <n v="144.30000000000001"/>
    <n v="4.7619047620000003"/>
    <n v="7.2149999999999999"/>
    <n v="8"/>
    <n v="7.214999999999975"/>
    <n v="541.12499999999818"/>
    <b v="0"/>
    <b v="1"/>
    <s v="Low Value"/>
    <m/>
    <m/>
    <m/>
    <m/>
    <m/>
    <m/>
    <m/>
    <m/>
    <m/>
    <m/>
    <m/>
    <m/>
  </r>
  <r>
    <s v="102-77-2261"/>
    <x v="1"/>
    <s v="Naypyitaw"/>
    <s v="Member"/>
    <s v="Male"/>
    <s v="Health and beauty"/>
    <n v="65.31"/>
    <n v="7"/>
    <n v="22.858499999999999"/>
    <n v="480.02850000000001"/>
    <x v="19"/>
    <d v="1899-12-30T18:02:00"/>
    <s v="Credit card"/>
    <n v="457.17"/>
    <n v="4.7619047620000003"/>
    <n v="22.858499999999999"/>
    <n v="4.2"/>
    <n v="22.858499999999992"/>
    <n v="1714.3874999999994"/>
    <b v="0"/>
    <b v="1"/>
    <s v="Low Value"/>
    <m/>
    <m/>
    <m/>
    <m/>
    <m/>
    <m/>
    <m/>
    <m/>
    <m/>
    <m/>
    <m/>
    <m/>
  </r>
  <r>
    <s v="875-31-8302"/>
    <x v="2"/>
    <s v="Mandalay"/>
    <s v="Normal"/>
    <s v="Male"/>
    <s v="Sports and travel"/>
    <n v="93.38"/>
    <n v="1"/>
    <n v="4.6689999999999996"/>
    <n v="98.049000000000007"/>
    <x v="75"/>
    <d v="1899-12-30T13:07:00"/>
    <s v="Cash"/>
    <n v="93.38"/>
    <n v="4.7619047620000003"/>
    <n v="4.6689999999999996"/>
    <n v="9.6"/>
    <n v="4.6690000000000111"/>
    <n v="350.17500000000086"/>
    <b v="0"/>
    <b v="1"/>
    <s v="High Value"/>
    <m/>
    <m/>
    <m/>
    <m/>
    <m/>
    <m/>
    <m/>
    <m/>
    <m/>
    <m/>
    <m/>
    <m/>
  </r>
  <r>
    <s v="102-06-2002"/>
    <x v="1"/>
    <s v="Naypyitaw"/>
    <s v="Member"/>
    <s v="Male"/>
    <s v="Sports and travel"/>
    <n v="25.25"/>
    <n v="5"/>
    <n v="6.3125"/>
    <n v="132.5625"/>
    <x v="80"/>
    <d v="1899-12-30T17:52:00"/>
    <s v="Cash"/>
    <n v="126.25"/>
    <n v="4.7619047620000003"/>
    <n v="6.3125"/>
    <n v="6.1"/>
    <n v="6.3125"/>
    <n v="473.4375"/>
    <b v="0"/>
    <b v="1"/>
    <s v="Low Value"/>
    <m/>
    <m/>
    <m/>
    <m/>
    <m/>
    <m/>
    <m/>
    <m/>
    <m/>
    <m/>
    <m/>
    <m/>
  </r>
  <r>
    <s v="457-94-0464"/>
    <x v="2"/>
    <s v="Mandalay"/>
    <s v="Member"/>
    <s v="Male"/>
    <s v="Electronic accessories"/>
    <n v="87.87"/>
    <n v="9"/>
    <n v="39.541499999999999"/>
    <n v="830.37149999999997"/>
    <x v="82"/>
    <d v="1899-12-30T20:32:00"/>
    <s v="Ewallet"/>
    <n v="790.83"/>
    <n v="4.7619047620000003"/>
    <n v="39.541499999999999"/>
    <n v="5.6"/>
    <n v="39.541499999999928"/>
    <n v="2965.6124999999947"/>
    <b v="1"/>
    <b v="1"/>
    <s v="Low Value"/>
    <m/>
    <m/>
    <m/>
    <m/>
    <m/>
    <m/>
    <m/>
    <m/>
    <m/>
    <m/>
    <m/>
    <m/>
  </r>
  <r>
    <s v="629-42-4133"/>
    <x v="1"/>
    <s v="Naypyitaw"/>
    <s v="Normal"/>
    <s v="Male"/>
    <s v="Health and beauty"/>
    <n v="21.8"/>
    <n v="8"/>
    <n v="8.7200000000000006"/>
    <n v="183.12"/>
    <x v="88"/>
    <d v="1899-12-30T19:24:00"/>
    <s v="Cash"/>
    <n v="174.4"/>
    <n v="4.7619047620000003"/>
    <n v="8.7200000000000006"/>
    <n v="8.3000000000000007"/>
    <n v="8.7199999999999989"/>
    <n v="653.99999999999989"/>
    <b v="0"/>
    <b v="1"/>
    <s v="Low Value"/>
    <m/>
    <m/>
    <m/>
    <m/>
    <m/>
    <m/>
    <m/>
    <m/>
    <m/>
    <m/>
    <m/>
    <m/>
  </r>
  <r>
    <s v="534-53-3526"/>
    <x v="0"/>
    <s v="Yangon"/>
    <s v="Normal"/>
    <s v="Female"/>
    <s v="Sports and travel"/>
    <n v="94.76"/>
    <n v="4"/>
    <n v="18.952000000000002"/>
    <n v="397.99200000000002"/>
    <x v="48"/>
    <d v="1899-12-30T16:06:00"/>
    <s v="Ewallet"/>
    <n v="379.04"/>
    <n v="4.7619047620000003"/>
    <n v="18.952000000000002"/>
    <n v="7.8"/>
    <n v="18.951999999999998"/>
    <n v="1421.3999999999999"/>
    <b v="0"/>
    <b v="1"/>
    <s v="Low Value"/>
    <m/>
    <m/>
    <m/>
    <m/>
    <m/>
    <m/>
    <m/>
    <m/>
    <m/>
    <m/>
    <m/>
    <m/>
  </r>
  <r>
    <s v="307-04-2070"/>
    <x v="0"/>
    <s v="Yangon"/>
    <s v="Member"/>
    <s v="Female"/>
    <s v="Fashion accessories"/>
    <n v="30.62"/>
    <n v="1"/>
    <n v="1.5309999999999999"/>
    <n v="32.151000000000003"/>
    <x v="63"/>
    <d v="1899-12-30T14:14:00"/>
    <s v="Credit card"/>
    <n v="30.62"/>
    <n v="4.7619047620000003"/>
    <n v="1.5309999999999999"/>
    <n v="4.0999999999999996"/>
    <n v="1.5310000000000024"/>
    <n v="114.82500000000017"/>
    <b v="0"/>
    <b v="1"/>
    <s v="Low Value"/>
    <m/>
    <m/>
    <m/>
    <m/>
    <m/>
    <m/>
    <m/>
    <m/>
    <m/>
    <m/>
    <m/>
    <m/>
  </r>
  <r>
    <s v="468-99-7231"/>
    <x v="1"/>
    <s v="Naypyitaw"/>
    <s v="Normal"/>
    <s v="Female"/>
    <s v="Home and lifestyle"/>
    <n v="44.01"/>
    <n v="8"/>
    <n v="17.603999999999999"/>
    <n v="369.68400000000003"/>
    <x v="2"/>
    <d v="1899-12-30T17:36:00"/>
    <s v="Cash"/>
    <n v="352.08"/>
    <n v="4.7619047620000003"/>
    <n v="17.603999999999999"/>
    <n v="8.8000000000000007"/>
    <n v="17.604000000000042"/>
    <n v="1320.3000000000031"/>
    <b v="0"/>
    <b v="1"/>
    <s v="High Value"/>
    <m/>
    <m/>
    <m/>
    <m/>
    <m/>
    <m/>
    <m/>
    <m/>
    <m/>
    <m/>
    <m/>
    <m/>
  </r>
  <r>
    <s v="516-77-6464"/>
    <x v="1"/>
    <s v="Naypyitaw"/>
    <s v="Member"/>
    <s v="Female"/>
    <s v="Health and beauty"/>
    <n v="10.16"/>
    <n v="5"/>
    <n v="2.54"/>
    <n v="53.34"/>
    <x v="7"/>
    <d v="1899-12-30T13:08:00"/>
    <s v="Ewallet"/>
    <n v="50.8"/>
    <n v="4.7619047620000003"/>
    <n v="2.54"/>
    <n v="4.0999999999999996"/>
    <n v="2.5400000000000063"/>
    <n v="190.50000000000045"/>
    <b v="0"/>
    <b v="1"/>
    <s v="Low Value"/>
    <m/>
    <m/>
    <m/>
    <m/>
    <m/>
    <m/>
    <m/>
    <m/>
    <m/>
    <m/>
    <m/>
    <m/>
  </r>
  <r>
    <s v="404-91-5964"/>
    <x v="0"/>
    <s v="Yangon"/>
    <s v="Normal"/>
    <s v="Male"/>
    <s v="Electronic accessories"/>
    <n v="74.58"/>
    <n v="7"/>
    <n v="26.103000000000002"/>
    <n v="548.16300000000001"/>
    <x v="87"/>
    <d v="1899-12-30T16:09:00"/>
    <s v="Credit card"/>
    <n v="522.05999999999995"/>
    <n v="4.7619047620000003"/>
    <n v="26.103000000000002"/>
    <n v="9"/>
    <n v="26.103000000000065"/>
    <n v="1957.7250000000049"/>
    <b v="1"/>
    <b v="1"/>
    <s v="High Value"/>
    <m/>
    <m/>
    <m/>
    <m/>
    <m/>
    <m/>
    <m/>
    <m/>
    <m/>
    <m/>
    <m/>
    <m/>
  </r>
  <r>
    <s v="886-77-9084"/>
    <x v="1"/>
    <s v="Naypyitaw"/>
    <s v="Normal"/>
    <s v="Male"/>
    <s v="Electronic accessories"/>
    <n v="71.89"/>
    <n v="8"/>
    <n v="28.756"/>
    <n v="603.87599999999998"/>
    <x v="88"/>
    <d v="1899-12-30T11:33:00"/>
    <s v="Ewallet"/>
    <n v="575.12"/>
    <n v="4.7619047620000003"/>
    <n v="28.756"/>
    <n v="5.5"/>
    <n v="28.755999999999972"/>
    <n v="2156.699999999998"/>
    <b v="1"/>
    <b v="1"/>
    <s v="Low Value"/>
    <m/>
    <m/>
    <m/>
    <m/>
    <m/>
    <m/>
    <m/>
    <m/>
    <m/>
    <m/>
    <m/>
    <m/>
  </r>
  <r>
    <s v="790-38-4466"/>
    <x v="1"/>
    <s v="Naypyitaw"/>
    <s v="Normal"/>
    <s v="Female"/>
    <s v="Health and beauty"/>
    <n v="10.99"/>
    <n v="5"/>
    <n v="2.7475000000000001"/>
    <n v="57.697499999999998"/>
    <x v="54"/>
    <d v="1899-12-30T10:18:00"/>
    <s v="Credit card"/>
    <n v="54.95"/>
    <n v="4.7619047620000003"/>
    <n v="2.7475000000000001"/>
    <n v="9.3000000000000007"/>
    <n v="2.7474999999999952"/>
    <n v="206.06249999999963"/>
    <b v="0"/>
    <b v="1"/>
    <s v="High Value"/>
    <m/>
    <m/>
    <m/>
    <m/>
    <m/>
    <m/>
    <m/>
    <m/>
    <m/>
    <m/>
    <m/>
    <m/>
  </r>
  <r>
    <s v="704-10-4056"/>
    <x v="1"/>
    <s v="Naypyitaw"/>
    <s v="Member"/>
    <s v="Male"/>
    <s v="Health and beauty"/>
    <n v="60.47"/>
    <n v="3"/>
    <n v="9.0704999999999991"/>
    <n v="190.48050000000001"/>
    <x v="78"/>
    <d v="1899-12-30T10:55:00"/>
    <s v="Credit card"/>
    <n v="181.41"/>
    <n v="4.7619047620000003"/>
    <n v="9.0704999999999991"/>
    <n v="5.6"/>
    <n v="9.0705000000000098"/>
    <n v="680.2875000000007"/>
    <b v="0"/>
    <b v="1"/>
    <s v="Low Value"/>
    <m/>
    <m/>
    <m/>
    <m/>
    <m/>
    <m/>
    <m/>
    <m/>
    <m/>
    <m/>
    <m/>
    <m/>
  </r>
  <r>
    <s v="497-37-6538"/>
    <x v="0"/>
    <s v="Yangon"/>
    <s v="Normal"/>
    <s v="Male"/>
    <s v="Sports and travel"/>
    <n v="58.91"/>
    <n v="7"/>
    <n v="20.618500000000001"/>
    <n v="432.98849999999999"/>
    <x v="29"/>
    <d v="1899-12-30T15:15:00"/>
    <s v="Ewallet"/>
    <n v="412.37"/>
    <n v="4.7619047620000003"/>
    <n v="20.618500000000001"/>
    <n v="9.6999999999999993"/>
    <n v="20.618499999999983"/>
    <n v="1546.3874999999987"/>
    <b v="0"/>
    <b v="1"/>
    <s v="High Value"/>
    <m/>
    <m/>
    <m/>
    <m/>
    <m/>
    <m/>
    <m/>
    <m/>
    <m/>
    <m/>
    <m/>
    <m/>
  </r>
  <r>
    <s v="651-96-5970"/>
    <x v="0"/>
    <s v="Yangon"/>
    <s v="Normal"/>
    <s v="Male"/>
    <s v="Fashion accessories"/>
    <n v="46.41"/>
    <n v="1"/>
    <n v="2.3205"/>
    <n v="48.730499999999999"/>
    <x v="2"/>
    <d v="1899-12-30T20:06:00"/>
    <s v="Credit card"/>
    <n v="46.41"/>
    <n v="4.7619047620000003"/>
    <n v="2.3205"/>
    <n v="4"/>
    <n v="2.3205000000000027"/>
    <n v="174.03750000000019"/>
    <b v="0"/>
    <b v="1"/>
    <s v="Low Value"/>
    <m/>
    <m/>
    <m/>
    <m/>
    <m/>
    <m/>
    <m/>
    <m/>
    <m/>
    <m/>
    <m/>
    <m/>
  </r>
  <r>
    <s v="400-80-4065"/>
    <x v="1"/>
    <s v="Naypyitaw"/>
    <s v="Member"/>
    <s v="Male"/>
    <s v="Health and beauty"/>
    <n v="68.55"/>
    <n v="4"/>
    <n v="13.71"/>
    <n v="287.91000000000003"/>
    <x v="42"/>
    <d v="1899-12-30T20:21:00"/>
    <s v="Credit card"/>
    <n v="274.2"/>
    <n v="4.7619047620000003"/>
    <n v="13.71"/>
    <n v="9.1999999999999993"/>
    <n v="13.710000000000036"/>
    <n v="1028.2500000000027"/>
    <b v="0"/>
    <b v="1"/>
    <s v="High Value"/>
    <m/>
    <m/>
    <m/>
    <m/>
    <m/>
    <m/>
    <m/>
    <m/>
    <m/>
    <m/>
    <m/>
    <m/>
  </r>
  <r>
    <s v="744-16-7898"/>
    <x v="2"/>
    <s v="Mandalay"/>
    <s v="Normal"/>
    <s v="Female"/>
    <s v="Home and lifestyle"/>
    <n v="97.37"/>
    <n v="10"/>
    <n v="48.685000000000002"/>
    <n v="1022.385"/>
    <x v="15"/>
    <d v="1899-12-30T13:48:00"/>
    <s v="Credit card"/>
    <n v="973.7"/>
    <n v="4.7619047620000003"/>
    <n v="48.685000000000002"/>
    <n v="4.9000000000000004"/>
    <n v="48.684999999999945"/>
    <n v="3651.3749999999959"/>
    <b v="1"/>
    <b v="1"/>
    <s v="Low Value"/>
    <m/>
    <m/>
    <m/>
    <m/>
    <m/>
    <m/>
    <m/>
    <m/>
    <m/>
    <m/>
    <m/>
    <m/>
  </r>
  <r>
    <s v="263-12-5321"/>
    <x v="0"/>
    <s v="Yangon"/>
    <s v="Member"/>
    <s v="Male"/>
    <s v="Electronic accessories"/>
    <n v="92.6"/>
    <n v="7"/>
    <n v="32.409999999999997"/>
    <n v="680.61"/>
    <x v="33"/>
    <d v="1899-12-30T12:52:00"/>
    <s v="Credit card"/>
    <n v="648.20000000000005"/>
    <n v="4.7619047620000003"/>
    <n v="32.409999999999997"/>
    <n v="9.3000000000000007"/>
    <n v="32.409999999999968"/>
    <n v="2430.7499999999977"/>
    <b v="1"/>
    <b v="1"/>
    <s v="High Value"/>
    <m/>
    <m/>
    <m/>
    <m/>
    <m/>
    <m/>
    <m/>
    <m/>
    <m/>
    <m/>
    <m/>
    <m/>
  </r>
  <r>
    <s v="702-72-0487"/>
    <x v="0"/>
    <s v="Yangon"/>
    <s v="Normal"/>
    <s v="Female"/>
    <s v="Electronic accessories"/>
    <n v="46.61"/>
    <n v="2"/>
    <n v="4.6609999999999996"/>
    <n v="97.881"/>
    <x v="84"/>
    <d v="1899-12-30T12:28:00"/>
    <s v="Credit card"/>
    <n v="93.22"/>
    <n v="4.7619047620000003"/>
    <n v="4.6609999999999996"/>
    <n v="6.6"/>
    <n v="4.6610000000000014"/>
    <n v="349.5750000000001"/>
    <b v="0"/>
    <b v="1"/>
    <s v="Low Value"/>
    <m/>
    <m/>
    <m/>
    <m/>
    <m/>
    <m/>
    <m/>
    <m/>
    <m/>
    <m/>
    <m/>
    <m/>
  </r>
  <r>
    <s v="605-83-1050"/>
    <x v="2"/>
    <s v="Mandalay"/>
    <s v="Normal"/>
    <s v="Male"/>
    <s v="Fashion accessories"/>
    <n v="27.18"/>
    <n v="2"/>
    <n v="2.718"/>
    <n v="57.078000000000003"/>
    <x v="20"/>
    <d v="1899-12-30T16:26:00"/>
    <s v="Ewallet"/>
    <n v="54.36"/>
    <n v="4.7619047620000003"/>
    <n v="2.718"/>
    <n v="4.3"/>
    <n v="2.7180000000000035"/>
    <n v="203.85000000000025"/>
    <b v="0"/>
    <b v="1"/>
    <s v="Low Value"/>
    <m/>
    <m/>
    <m/>
    <m/>
    <m/>
    <m/>
    <m/>
    <m/>
    <m/>
    <m/>
    <m/>
    <m/>
  </r>
  <r>
    <s v="443-60-9639"/>
    <x v="1"/>
    <s v="Naypyitaw"/>
    <s v="Member"/>
    <s v="Female"/>
    <s v="Home and lifestyle"/>
    <n v="60.87"/>
    <n v="1"/>
    <n v="3.0434999999999999"/>
    <n v="63.913499999999999"/>
    <x v="46"/>
    <d v="1899-12-30T13:24:00"/>
    <s v="Cash"/>
    <n v="60.87"/>
    <n v="4.7619047620000003"/>
    <n v="3.0434999999999999"/>
    <n v="5.5"/>
    <n v="3.0435000000000016"/>
    <n v="228.26250000000013"/>
    <b v="0"/>
    <b v="1"/>
    <s v="Low Value"/>
    <m/>
    <m/>
    <m/>
    <m/>
    <m/>
    <m/>
    <m/>
    <m/>
    <m/>
    <m/>
    <m/>
    <m/>
  </r>
  <r>
    <s v="864-24-7918"/>
    <x v="0"/>
    <s v="Yangon"/>
    <s v="Member"/>
    <s v="Female"/>
    <s v="Sports and travel"/>
    <n v="24.49"/>
    <n v="10"/>
    <n v="12.244999999999999"/>
    <n v="257.14499999999998"/>
    <x v="70"/>
    <d v="1899-12-30T15:15:00"/>
    <s v="Cash"/>
    <n v="244.9"/>
    <n v="4.7619047620000003"/>
    <n v="12.244999999999999"/>
    <n v="8.1"/>
    <n v="12.244999999999976"/>
    <n v="918.37499999999818"/>
    <b v="0"/>
    <b v="1"/>
    <s v="Low Value"/>
    <m/>
    <m/>
    <m/>
    <m/>
    <m/>
    <m/>
    <m/>
    <m/>
    <m/>
    <m/>
    <m/>
    <m/>
  </r>
  <r>
    <s v="359-94-5395"/>
    <x v="2"/>
    <s v="Mandalay"/>
    <s v="Normal"/>
    <s v="Male"/>
    <s v="Health and beauty"/>
    <n v="92.78"/>
    <n v="1"/>
    <n v="4.6390000000000002"/>
    <n v="97.418999999999997"/>
    <x v="20"/>
    <d v="1899-12-30T10:50:00"/>
    <s v="Credit card"/>
    <n v="92.78"/>
    <n v="4.7619047620000003"/>
    <n v="4.6390000000000002"/>
    <n v="9.8000000000000007"/>
    <n v="4.6389999999999958"/>
    <n v="347.92499999999967"/>
    <b v="0"/>
    <b v="1"/>
    <s v="High Value"/>
    <m/>
    <m/>
    <m/>
    <m/>
    <m/>
    <m/>
    <m/>
    <m/>
    <m/>
    <m/>
    <m/>
    <m/>
  </r>
  <r>
    <s v="401-09-4232"/>
    <x v="1"/>
    <s v="Naypyitaw"/>
    <s v="Member"/>
    <s v="Male"/>
    <s v="Home and lifestyle"/>
    <n v="86.69"/>
    <n v="5"/>
    <n v="21.672499999999999"/>
    <n v="455.1225"/>
    <x v="48"/>
    <d v="1899-12-30T18:38:00"/>
    <s v="Ewallet"/>
    <n v="433.45"/>
    <n v="4.7619047620000003"/>
    <n v="21.672499999999999"/>
    <n v="9.4"/>
    <n v="21.672500000000014"/>
    <n v="1625.4375000000009"/>
    <b v="0"/>
    <b v="1"/>
    <s v="High Value"/>
    <m/>
    <m/>
    <m/>
    <m/>
    <m/>
    <m/>
    <m/>
    <m/>
    <m/>
    <m/>
    <m/>
    <m/>
  </r>
  <r>
    <s v="751-15-6198"/>
    <x v="2"/>
    <s v="Mandalay"/>
    <s v="Normal"/>
    <s v="Male"/>
    <s v="Sports and travel"/>
    <n v="23.01"/>
    <n v="6"/>
    <n v="6.9029999999999996"/>
    <n v="144.96299999999999"/>
    <x v="52"/>
    <d v="1899-12-30T16:45:00"/>
    <s v="Ewallet"/>
    <n v="138.06"/>
    <n v="4.7619047620000003"/>
    <n v="6.9029999999999996"/>
    <n v="7.9"/>
    <n v="6.9029999999999916"/>
    <n v="517.72499999999934"/>
    <b v="0"/>
    <b v="1"/>
    <s v="Low Value"/>
    <m/>
    <m/>
    <m/>
    <m/>
    <m/>
    <m/>
    <m/>
    <m/>
    <m/>
    <m/>
    <m/>
    <m/>
  </r>
  <r>
    <s v="324-41-6833"/>
    <x v="1"/>
    <s v="Naypyitaw"/>
    <s v="Member"/>
    <s v="Female"/>
    <s v="Electronic accessories"/>
    <n v="30.2"/>
    <n v="8"/>
    <n v="12.08"/>
    <n v="253.68"/>
    <x v="2"/>
    <d v="1899-12-30T19:30:00"/>
    <s v="Ewallet"/>
    <n v="241.6"/>
    <n v="4.7619047620000003"/>
    <n v="12.08"/>
    <n v="5.0999999999999996"/>
    <n v="12.080000000000013"/>
    <n v="906.00000000000091"/>
    <b v="0"/>
    <b v="1"/>
    <s v="Low Value"/>
    <m/>
    <m/>
    <m/>
    <m/>
    <m/>
    <m/>
    <m/>
    <m/>
    <m/>
    <m/>
    <m/>
    <m/>
  </r>
  <r>
    <s v="474-33-8305"/>
    <x v="1"/>
    <s v="Naypyitaw"/>
    <s v="Member"/>
    <s v="Male"/>
    <s v="Fashion accessories"/>
    <n v="67.39"/>
    <n v="7"/>
    <n v="23.586500000000001"/>
    <n v="495.31650000000002"/>
    <x v="28"/>
    <d v="1899-12-30T13:23:00"/>
    <s v="Ewallet"/>
    <n v="471.73"/>
    <n v="4.7619047620000003"/>
    <n v="23.586500000000001"/>
    <n v="6.9"/>
    <n v="23.586500000000001"/>
    <n v="1768.9875000000002"/>
    <b v="0"/>
    <b v="1"/>
    <s v="Low Value"/>
    <m/>
    <m/>
    <m/>
    <m/>
    <m/>
    <m/>
    <m/>
    <m/>
    <m/>
    <m/>
    <m/>
    <m/>
  </r>
  <r>
    <s v="759-29-9521"/>
    <x v="0"/>
    <s v="Yangon"/>
    <s v="Member"/>
    <s v="Female"/>
    <s v="Fashion accessories"/>
    <n v="48.96"/>
    <n v="9"/>
    <n v="22.032"/>
    <n v="462.67200000000003"/>
    <x v="31"/>
    <d v="1899-12-30T11:27:00"/>
    <s v="Cash"/>
    <n v="440.64"/>
    <n v="4.7619047620000003"/>
    <n v="22.032"/>
    <n v="8"/>
    <n v="22.032000000000039"/>
    <n v="1652.4000000000028"/>
    <b v="0"/>
    <b v="1"/>
    <s v="Low Value"/>
    <m/>
    <m/>
    <m/>
    <m/>
    <m/>
    <m/>
    <m/>
    <m/>
    <m/>
    <m/>
    <m/>
    <m/>
  </r>
  <r>
    <s v="831-81-6575"/>
    <x v="2"/>
    <s v="Mandalay"/>
    <s v="Member"/>
    <s v="Female"/>
    <s v="Electronic accessories"/>
    <n v="75.59"/>
    <n v="9"/>
    <n v="34.015500000000003"/>
    <n v="714.32550000000003"/>
    <x v="55"/>
    <d v="1899-12-30T11:12:00"/>
    <s v="Cash"/>
    <n v="680.31"/>
    <n v="4.7619047620000003"/>
    <n v="34.015500000000003"/>
    <n v="8"/>
    <n v="34.015500000000088"/>
    <n v="2551.1625000000067"/>
    <b v="1"/>
    <b v="1"/>
    <s v="Low Value"/>
    <m/>
    <m/>
    <m/>
    <m/>
    <m/>
    <m/>
    <m/>
    <m/>
    <m/>
    <m/>
    <m/>
    <m/>
  </r>
  <r>
    <s v="220-68-6701"/>
    <x v="0"/>
    <s v="Yangon"/>
    <s v="Normal"/>
    <s v="Female"/>
    <s v="Home and lifestyle"/>
    <n v="77.47"/>
    <n v="4"/>
    <n v="15.494"/>
    <n v="325.37400000000002"/>
    <x v="85"/>
    <d v="1899-12-30T16:36:00"/>
    <s v="Cash"/>
    <n v="309.88"/>
    <n v="4.7619047620000003"/>
    <n v="15.494"/>
    <n v="4.2"/>
    <n v="15.494000000000028"/>
    <n v="1162.050000000002"/>
    <b v="0"/>
    <b v="1"/>
    <s v="Low Value"/>
    <m/>
    <m/>
    <m/>
    <m/>
    <m/>
    <m/>
    <m/>
    <m/>
    <m/>
    <m/>
    <m/>
    <m/>
  </r>
  <r>
    <s v="618-34-8551"/>
    <x v="0"/>
    <s v="Yangon"/>
    <s v="Normal"/>
    <s v="Female"/>
    <s v="Sports and travel"/>
    <n v="93.18"/>
    <n v="2"/>
    <n v="9.3179999999999996"/>
    <n v="195.678"/>
    <x v="65"/>
    <d v="1899-12-30T18:41:00"/>
    <s v="Credit card"/>
    <n v="186.36"/>
    <n v="4.7619047620000003"/>
    <n v="9.3179999999999996"/>
    <n v="8.5"/>
    <n v="9.3179999999999836"/>
    <n v="698.84999999999877"/>
    <b v="0"/>
    <b v="1"/>
    <s v="Low Value"/>
    <m/>
    <m/>
    <m/>
    <m/>
    <m/>
    <m/>
    <m/>
    <m/>
    <m/>
    <m/>
    <m/>
    <m/>
  </r>
  <r>
    <s v="257-60-7754"/>
    <x v="0"/>
    <s v="Yangon"/>
    <s v="Normal"/>
    <s v="Female"/>
    <s v="Electronic accessories"/>
    <n v="50.23"/>
    <n v="4"/>
    <n v="10.045999999999999"/>
    <n v="210.96600000000001"/>
    <x v="66"/>
    <d v="1899-12-30T17:12:00"/>
    <s v="Cash"/>
    <n v="200.92"/>
    <n v="4.7619047620000003"/>
    <n v="10.045999999999999"/>
    <n v="9"/>
    <n v="10.046000000000021"/>
    <n v="753.45000000000152"/>
    <b v="0"/>
    <b v="1"/>
    <s v="High Value"/>
    <m/>
    <m/>
    <m/>
    <m/>
    <m/>
    <m/>
    <m/>
    <m/>
    <m/>
    <m/>
    <m/>
    <m/>
  </r>
  <r>
    <s v="559-61-5987"/>
    <x v="2"/>
    <s v="Mandalay"/>
    <s v="Normal"/>
    <s v="Female"/>
    <s v="Health and beauty"/>
    <n v="17.75"/>
    <n v="1"/>
    <n v="0.88749999999999996"/>
    <n v="18.637499999999999"/>
    <x v="78"/>
    <d v="1899-12-30T10:38:00"/>
    <s v="Cash"/>
    <n v="17.75"/>
    <n v="4.7619047620000003"/>
    <n v="0.88749999999999996"/>
    <n v="8.6"/>
    <n v="0.88749999999999929"/>
    <n v="66.562499999999943"/>
    <b v="0"/>
    <b v="1"/>
    <s v="Low Value"/>
    <m/>
    <m/>
    <m/>
    <m/>
    <m/>
    <m/>
    <m/>
    <m/>
    <m/>
    <m/>
    <m/>
    <m/>
  </r>
  <r>
    <s v="189-55-2313"/>
    <x v="1"/>
    <s v="Naypyitaw"/>
    <s v="Normal"/>
    <s v="Female"/>
    <s v="Fashion accessories"/>
    <n v="62.18"/>
    <n v="10"/>
    <n v="31.09"/>
    <n v="652.89"/>
    <x v="82"/>
    <d v="1899-12-30T10:33:00"/>
    <s v="Ewallet"/>
    <n v="621.79999999999995"/>
    <n v="4.7619047620000003"/>
    <n v="31.09"/>
    <n v="6"/>
    <n v="31.090000000000032"/>
    <n v="2331.7500000000023"/>
    <b v="1"/>
    <b v="1"/>
    <s v="Low Value"/>
    <m/>
    <m/>
    <m/>
    <m/>
    <m/>
    <m/>
    <m/>
    <m/>
    <m/>
    <m/>
    <m/>
    <m/>
  </r>
  <r>
    <s v="565-91-4567"/>
    <x v="2"/>
    <s v="Mandalay"/>
    <s v="Normal"/>
    <s v="Male"/>
    <s v="Health and beauty"/>
    <n v="10.75"/>
    <n v="8"/>
    <n v="4.3"/>
    <n v="90.3"/>
    <x v="20"/>
    <d v="1899-12-30T14:38:00"/>
    <s v="Ewallet"/>
    <n v="86"/>
    <n v="4.7619047620000003"/>
    <n v="4.3"/>
    <n v="6.2"/>
    <n v="4.2999999999999972"/>
    <n v="322.49999999999977"/>
    <b v="0"/>
    <b v="1"/>
    <s v="Low Value"/>
    <m/>
    <m/>
    <m/>
    <m/>
    <m/>
    <m/>
    <m/>
    <m/>
    <m/>
    <m/>
    <m/>
    <m/>
  </r>
  <r>
    <s v="380-60-5336"/>
    <x v="0"/>
    <s v="Yangon"/>
    <s v="Normal"/>
    <s v="Female"/>
    <s v="Electronic accessories"/>
    <n v="40.26"/>
    <n v="10"/>
    <n v="20.13"/>
    <n v="422.73"/>
    <x v="7"/>
    <d v="1899-12-30T18:06:00"/>
    <s v="Credit card"/>
    <n v="402.6"/>
    <n v="4.7619047620000003"/>
    <n v="20.13"/>
    <n v="5"/>
    <n v="20.129999999999995"/>
    <n v="1509.7499999999995"/>
    <b v="0"/>
    <b v="1"/>
    <s v="Low Value"/>
    <m/>
    <m/>
    <m/>
    <m/>
    <m/>
    <m/>
    <m/>
    <m/>
    <m/>
    <m/>
    <m/>
    <m/>
  </r>
  <r>
    <s v="815-04-6282"/>
    <x v="1"/>
    <s v="Naypyitaw"/>
    <s v="Member"/>
    <s v="Female"/>
    <s v="Sports and travel"/>
    <n v="64.97"/>
    <n v="5"/>
    <n v="16.2425"/>
    <n v="341.09249999999997"/>
    <x v="4"/>
    <d v="1899-12-30T12:52:00"/>
    <s v="Credit card"/>
    <n v="324.85000000000002"/>
    <n v="4.7619047620000003"/>
    <n v="16.2425"/>
    <n v="6.5"/>
    <n v="16.24249999999995"/>
    <n v="1218.1874999999964"/>
    <b v="0"/>
    <b v="1"/>
    <s v="Low Value"/>
    <m/>
    <m/>
    <m/>
    <m/>
    <m/>
    <m/>
    <m/>
    <m/>
    <m/>
    <m/>
    <m/>
    <m/>
  </r>
  <r>
    <s v="674-56-6360"/>
    <x v="0"/>
    <s v="Yangon"/>
    <s v="Normal"/>
    <s v="Male"/>
    <s v="Electronic accessories"/>
    <n v="95.15"/>
    <n v="1"/>
    <n v="4.7575000000000003"/>
    <n v="99.907499999999999"/>
    <x v="23"/>
    <d v="1899-12-30T14:00:00"/>
    <s v="Cash"/>
    <n v="95.15"/>
    <n v="4.7619047620000003"/>
    <n v="4.7575000000000003"/>
    <n v="6"/>
    <n v="4.7574999999999932"/>
    <n v="356.81249999999949"/>
    <b v="0"/>
    <b v="1"/>
    <s v="Low Value"/>
    <m/>
    <m/>
    <m/>
    <m/>
    <m/>
    <m/>
    <m/>
    <m/>
    <m/>
    <m/>
    <m/>
    <m/>
  </r>
  <r>
    <s v="778-34-2523"/>
    <x v="0"/>
    <s v="Yangon"/>
    <s v="Member"/>
    <s v="Female"/>
    <s v="Electronic accessories"/>
    <n v="48.62"/>
    <n v="8"/>
    <n v="19.448"/>
    <n v="408.40800000000002"/>
    <x v="46"/>
    <d v="1899-12-30T10:57:00"/>
    <s v="Cash"/>
    <n v="388.96"/>
    <n v="4.7619047620000003"/>
    <n v="19.448"/>
    <n v="5"/>
    <n v="19.448000000000036"/>
    <n v="1458.6000000000026"/>
    <b v="0"/>
    <b v="1"/>
    <s v="Low Value"/>
    <m/>
    <m/>
    <m/>
    <m/>
    <m/>
    <m/>
    <m/>
    <m/>
    <m/>
    <m/>
    <m/>
    <m/>
  </r>
  <r>
    <s v="499-27-7781"/>
    <x v="2"/>
    <s v="Mandalay"/>
    <s v="Normal"/>
    <s v="Female"/>
    <s v="Food and beverages"/>
    <n v="53.21"/>
    <n v="8"/>
    <n v="21.283999999999999"/>
    <n v="446.964"/>
    <x v="86"/>
    <d v="1899-12-30T16:45:00"/>
    <s v="Ewallet"/>
    <n v="425.68"/>
    <n v="4.7619047620000003"/>
    <n v="21.283999999999999"/>
    <n v="5"/>
    <n v="21.283999999999992"/>
    <n v="1596.2999999999993"/>
    <b v="0"/>
    <b v="1"/>
    <s v="Low Value"/>
    <m/>
    <m/>
    <m/>
    <m/>
    <m/>
    <m/>
    <m/>
    <m/>
    <m/>
    <m/>
    <m/>
    <m/>
  </r>
  <r>
    <s v="477-59-2456"/>
    <x v="1"/>
    <s v="Naypyitaw"/>
    <s v="Normal"/>
    <s v="Female"/>
    <s v="Fashion accessories"/>
    <n v="45.44"/>
    <n v="7"/>
    <n v="15.904"/>
    <n v="333.98399999999998"/>
    <x v="54"/>
    <d v="1899-12-30T11:15:00"/>
    <s v="Cash"/>
    <n v="318.08"/>
    <n v="4.7619047620000003"/>
    <n v="15.904"/>
    <n v="9.1999999999999993"/>
    <n v="15.903999999999996"/>
    <n v="1192.7999999999997"/>
    <b v="0"/>
    <b v="1"/>
    <s v="High Value"/>
    <m/>
    <m/>
    <m/>
    <m/>
    <m/>
    <m/>
    <m/>
    <m/>
    <m/>
    <m/>
    <m/>
    <m/>
  </r>
  <r>
    <s v="832-51-6761"/>
    <x v="0"/>
    <s v="Yangon"/>
    <s v="Normal"/>
    <s v="Male"/>
    <s v="Food and beverages"/>
    <n v="33.880000000000003"/>
    <n v="8"/>
    <n v="13.552"/>
    <n v="284.59199999999998"/>
    <x v="64"/>
    <d v="1899-12-30T20:29:00"/>
    <s v="Ewallet"/>
    <n v="271.04000000000002"/>
    <n v="4.7619047620000003"/>
    <n v="13.552"/>
    <n v="9.6"/>
    <n v="13.551999999999964"/>
    <n v="1016.3999999999974"/>
    <b v="0"/>
    <b v="1"/>
    <s v="High Value"/>
    <m/>
    <m/>
    <m/>
    <m/>
    <m/>
    <m/>
    <m/>
    <m/>
    <m/>
    <m/>
    <m/>
    <m/>
  </r>
  <r>
    <s v="869-11-3082"/>
    <x v="2"/>
    <s v="Mandalay"/>
    <s v="Member"/>
    <s v="Male"/>
    <s v="Health and beauty"/>
    <n v="96.16"/>
    <n v="4"/>
    <n v="19.231999999999999"/>
    <n v="403.87200000000001"/>
    <x v="3"/>
    <d v="1899-12-30T20:03:00"/>
    <s v="Credit card"/>
    <n v="384.64"/>
    <n v="4.7619047620000003"/>
    <n v="19.231999999999999"/>
    <n v="8.4"/>
    <n v="19.232000000000028"/>
    <n v="1442.4000000000021"/>
    <b v="0"/>
    <b v="1"/>
    <s v="Low Value"/>
    <m/>
    <m/>
    <m/>
    <m/>
    <m/>
    <m/>
    <m/>
    <m/>
    <m/>
    <m/>
    <m/>
    <m/>
  </r>
  <r>
    <s v="190-59-3964"/>
    <x v="2"/>
    <s v="Mandalay"/>
    <s v="Member"/>
    <s v="Male"/>
    <s v="Food and beverages"/>
    <n v="47.16"/>
    <n v="5"/>
    <n v="11.79"/>
    <n v="247.59"/>
    <x v="36"/>
    <d v="1899-12-30T14:35:00"/>
    <s v="Credit card"/>
    <n v="235.8"/>
    <n v="4.7619047620000003"/>
    <n v="11.79"/>
    <n v="6"/>
    <n v="11.789999999999992"/>
    <n v="884.24999999999943"/>
    <b v="0"/>
    <b v="1"/>
    <s v="Low Value"/>
    <m/>
    <m/>
    <m/>
    <m/>
    <m/>
    <m/>
    <m/>
    <m/>
    <m/>
    <m/>
    <m/>
    <m/>
  </r>
  <r>
    <s v="366-43-6862"/>
    <x v="2"/>
    <s v="Mandalay"/>
    <s v="Normal"/>
    <s v="Male"/>
    <s v="Electronic accessories"/>
    <n v="52.89"/>
    <n v="4"/>
    <n v="10.577999999999999"/>
    <n v="222.13800000000001"/>
    <x v="5"/>
    <d v="1899-12-30T16:32:00"/>
    <s v="Ewallet"/>
    <n v="211.56"/>
    <n v="4.7619047620000003"/>
    <n v="10.577999999999999"/>
    <n v="6.7"/>
    <n v="10.578000000000003"/>
    <n v="793.35000000000025"/>
    <b v="0"/>
    <b v="1"/>
    <s v="Low Value"/>
    <m/>
    <m/>
    <m/>
    <m/>
    <m/>
    <m/>
    <m/>
    <m/>
    <m/>
    <m/>
    <m/>
    <m/>
  </r>
  <r>
    <s v="186-43-8965"/>
    <x v="0"/>
    <s v="Yangon"/>
    <s v="Member"/>
    <s v="Female"/>
    <s v="Home and lifestyle"/>
    <n v="47.68"/>
    <n v="2"/>
    <n v="4.7679999999999998"/>
    <n v="100.128"/>
    <x v="7"/>
    <d v="1899-12-30T10:10:00"/>
    <s v="Credit card"/>
    <n v="95.36"/>
    <n v="4.7619047620000003"/>
    <n v="4.7679999999999998"/>
    <n v="4.0999999999999996"/>
    <n v="4.7680000000000007"/>
    <n v="357.6"/>
    <b v="0"/>
    <b v="1"/>
    <s v="Low Value"/>
    <m/>
    <m/>
    <m/>
    <m/>
    <m/>
    <m/>
    <m/>
    <m/>
    <m/>
    <m/>
    <m/>
    <m/>
  </r>
  <r>
    <s v="784-21-9238"/>
    <x v="1"/>
    <s v="Naypyitaw"/>
    <s v="Member"/>
    <s v="Male"/>
    <s v="Sports and travel"/>
    <n v="10.17"/>
    <n v="1"/>
    <n v="0.50849999999999995"/>
    <n v="10.6785"/>
    <x v="13"/>
    <d v="1899-12-30T14:15:00"/>
    <s v="Cash"/>
    <n v="10.17"/>
    <n v="4.7619047620000003"/>
    <n v="0.50849999999999995"/>
    <n v="5.9"/>
    <n v="0.50849999999999973"/>
    <n v="38.137499999999982"/>
    <b v="0"/>
    <b v="1"/>
    <s v="Low Value"/>
    <m/>
    <m/>
    <m/>
    <m/>
    <m/>
    <m/>
    <m/>
    <m/>
    <m/>
    <m/>
    <m/>
    <m/>
  </r>
  <r>
    <s v="276-75-6884"/>
    <x v="0"/>
    <s v="Yangon"/>
    <s v="Normal"/>
    <s v="Female"/>
    <s v="Health and beauty"/>
    <n v="68.709999999999994"/>
    <n v="3"/>
    <n v="10.3065"/>
    <n v="216.4365"/>
    <x v="31"/>
    <d v="1899-12-30T10:05:00"/>
    <s v="Cash"/>
    <n v="206.13"/>
    <n v="4.7619047620000003"/>
    <n v="10.3065"/>
    <n v="8.6999999999999993"/>
    <n v="10.3065"/>
    <n v="772.98749999999995"/>
    <b v="0"/>
    <b v="1"/>
    <s v="High Value"/>
    <m/>
    <m/>
    <m/>
    <m/>
    <m/>
    <m/>
    <m/>
    <m/>
    <m/>
    <m/>
    <m/>
    <m/>
  </r>
  <r>
    <s v="109-86-4363"/>
    <x v="2"/>
    <s v="Mandalay"/>
    <s v="Member"/>
    <s v="Female"/>
    <s v="Sports and travel"/>
    <n v="60.08"/>
    <n v="7"/>
    <n v="21.027999999999999"/>
    <n v="441.58800000000002"/>
    <x v="44"/>
    <d v="1899-12-30T11:36:00"/>
    <s v="Credit card"/>
    <n v="420.56"/>
    <n v="4.7619047620000003"/>
    <n v="21.027999999999999"/>
    <n v="4.5"/>
    <n v="21.02800000000002"/>
    <n v="1577.1000000000015"/>
    <b v="0"/>
    <b v="1"/>
    <s v="Low Value"/>
    <m/>
    <m/>
    <m/>
    <m/>
    <m/>
    <m/>
    <m/>
    <m/>
    <m/>
    <m/>
    <m/>
    <m/>
  </r>
  <r>
    <s v="569-76-2760"/>
    <x v="0"/>
    <s v="Yangon"/>
    <s v="Member"/>
    <s v="Female"/>
    <s v="Sports and travel"/>
    <n v="22.01"/>
    <n v="4"/>
    <n v="4.4020000000000001"/>
    <n v="92.441999999999993"/>
    <x v="71"/>
    <d v="1899-12-30T18:15:00"/>
    <s v="Credit card"/>
    <n v="88.04"/>
    <n v="4.7619047620000003"/>
    <n v="4.4020000000000001"/>
    <n v="6.6"/>
    <n v="4.4019999999999868"/>
    <n v="330.14999999999901"/>
    <b v="0"/>
    <b v="1"/>
    <s v="Low Value"/>
    <m/>
    <m/>
    <m/>
    <m/>
    <m/>
    <m/>
    <m/>
    <m/>
    <m/>
    <m/>
    <m/>
    <m/>
  </r>
  <r>
    <s v="222-42-0244"/>
    <x v="2"/>
    <s v="Mandalay"/>
    <s v="Member"/>
    <s v="Female"/>
    <s v="Health and beauty"/>
    <n v="72.11"/>
    <n v="9"/>
    <n v="32.4495"/>
    <n v="681.43949999999995"/>
    <x v="26"/>
    <d v="1899-12-30T13:53:00"/>
    <s v="Credit card"/>
    <n v="648.99"/>
    <n v="4.7619047620000003"/>
    <n v="32.4495"/>
    <n v="7.7"/>
    <n v="32.449499999999944"/>
    <n v="2433.712499999996"/>
    <b v="1"/>
    <b v="1"/>
    <s v="Low Value"/>
    <m/>
    <m/>
    <m/>
    <m/>
    <m/>
    <m/>
    <m/>
    <m/>
    <m/>
    <m/>
    <m/>
    <m/>
  </r>
  <r>
    <s v="760-53-9233"/>
    <x v="0"/>
    <s v="Yangon"/>
    <s v="Member"/>
    <s v="Male"/>
    <s v="Fashion accessories"/>
    <n v="41.28"/>
    <n v="3"/>
    <n v="6.1920000000000002"/>
    <n v="130.03200000000001"/>
    <x v="58"/>
    <d v="1899-12-30T18:37:00"/>
    <s v="Credit card"/>
    <n v="123.84"/>
    <n v="4.7619047620000003"/>
    <n v="6.1920000000000002"/>
    <n v="8.5"/>
    <n v="6.1920000000000073"/>
    <n v="464.40000000000055"/>
    <b v="0"/>
    <b v="1"/>
    <s v="Low Value"/>
    <m/>
    <m/>
    <m/>
    <m/>
    <m/>
    <m/>
    <m/>
    <m/>
    <m/>
    <m/>
    <m/>
    <m/>
  </r>
  <r>
    <s v="538-22-0304"/>
    <x v="1"/>
    <s v="Naypyitaw"/>
    <s v="Normal"/>
    <s v="Male"/>
    <s v="Electronic accessories"/>
    <n v="64.95"/>
    <n v="10"/>
    <n v="32.475000000000001"/>
    <n v="681.97500000000002"/>
    <x v="62"/>
    <d v="1899-12-30T18:27:00"/>
    <s v="Cash"/>
    <n v="649.5"/>
    <n v="4.7619047620000003"/>
    <n v="32.475000000000001"/>
    <n v="5.2"/>
    <n v="32.475000000000023"/>
    <n v="2435.6250000000018"/>
    <b v="1"/>
    <b v="1"/>
    <s v="Low Value"/>
    <m/>
    <m/>
    <m/>
    <m/>
    <m/>
    <m/>
    <m/>
    <m/>
    <m/>
    <m/>
    <m/>
    <m/>
  </r>
  <r>
    <s v="416-17-9926"/>
    <x v="0"/>
    <s v="Yangon"/>
    <s v="Member"/>
    <s v="Female"/>
    <s v="Electronic accessories"/>
    <n v="74.22"/>
    <n v="10"/>
    <n v="37.11"/>
    <n v="779.31"/>
    <x v="17"/>
    <d v="1899-12-30T14:42:00"/>
    <s v="Credit card"/>
    <n v="742.2"/>
    <n v="4.7619047620000003"/>
    <n v="37.11"/>
    <n v="4.3"/>
    <n v="37.1099999999999"/>
    <n v="2783.2499999999927"/>
    <b v="1"/>
    <b v="1"/>
    <s v="Low Value"/>
    <m/>
    <m/>
    <m/>
    <m/>
    <m/>
    <m/>
    <m/>
    <m/>
    <m/>
    <m/>
    <m/>
    <m/>
  </r>
  <r>
    <s v="237-44-6163"/>
    <x v="0"/>
    <s v="Yangon"/>
    <s v="Normal"/>
    <s v="Male"/>
    <s v="Electronic accessories"/>
    <n v="10.56"/>
    <n v="8"/>
    <n v="4.2240000000000002"/>
    <n v="88.703999999999994"/>
    <x v="46"/>
    <d v="1899-12-30T17:43:00"/>
    <s v="Cash"/>
    <n v="84.48"/>
    <n v="4.7619047620000003"/>
    <n v="4.2240000000000002"/>
    <n v="7.6"/>
    <n v="4.2239999999999895"/>
    <n v="316.79999999999922"/>
    <b v="0"/>
    <b v="1"/>
    <s v="Low Value"/>
    <m/>
    <m/>
    <m/>
    <m/>
    <m/>
    <m/>
    <m/>
    <m/>
    <m/>
    <m/>
    <m/>
    <m/>
  </r>
  <r>
    <s v="636-17-0325"/>
    <x v="2"/>
    <s v="Mandalay"/>
    <s v="Normal"/>
    <s v="Male"/>
    <s v="Health and beauty"/>
    <n v="62.57"/>
    <n v="4"/>
    <n v="12.513999999999999"/>
    <n v="262.79399999999998"/>
    <x v="6"/>
    <d v="1899-12-30T18:37:00"/>
    <s v="Cash"/>
    <n v="250.28"/>
    <n v="4.7619047620000003"/>
    <n v="12.513999999999999"/>
    <n v="9.5"/>
    <n v="12.513999999999982"/>
    <n v="938.54999999999859"/>
    <b v="0"/>
    <b v="1"/>
    <s v="High Value"/>
    <m/>
    <m/>
    <m/>
    <m/>
    <m/>
    <m/>
    <m/>
    <m/>
    <m/>
    <m/>
    <m/>
    <m/>
  </r>
  <r>
    <s v="343-75-9322"/>
    <x v="2"/>
    <s v="Mandalay"/>
    <s v="Member"/>
    <s v="Female"/>
    <s v="Sports and travel"/>
    <n v="11.85"/>
    <n v="8"/>
    <n v="4.74"/>
    <n v="99.54"/>
    <x v="51"/>
    <d v="1899-12-30T16:34:00"/>
    <s v="Cash"/>
    <n v="94.8"/>
    <n v="4.7619047620000003"/>
    <n v="4.74"/>
    <n v="4.0999999999999996"/>
    <n v="4.7400000000000091"/>
    <n v="355.50000000000068"/>
    <b v="0"/>
    <b v="1"/>
    <s v="Low Value"/>
    <m/>
    <m/>
    <m/>
    <m/>
    <m/>
    <m/>
    <m/>
    <m/>
    <m/>
    <m/>
    <m/>
    <m/>
  </r>
  <r>
    <s v="528-14-9470"/>
    <x v="0"/>
    <s v="Yangon"/>
    <s v="Member"/>
    <s v="Male"/>
    <s v="Health and beauty"/>
    <n v="91.3"/>
    <n v="1"/>
    <n v="4.5650000000000004"/>
    <n v="95.864999999999995"/>
    <x v="44"/>
    <d v="1899-12-30T14:42:00"/>
    <s v="Ewallet"/>
    <n v="91.3"/>
    <n v="4.7619047620000003"/>
    <n v="4.5650000000000004"/>
    <n v="9.1999999999999993"/>
    <n v="4.5649999999999977"/>
    <n v="342.37499999999983"/>
    <b v="0"/>
    <b v="1"/>
    <s v="High Value"/>
    <m/>
    <m/>
    <m/>
    <m/>
    <m/>
    <m/>
    <m/>
    <m/>
    <m/>
    <m/>
    <m/>
    <m/>
  </r>
  <r>
    <s v="427-45-9297"/>
    <x v="2"/>
    <s v="Mandalay"/>
    <s v="Member"/>
    <s v="Female"/>
    <s v="Home and lifestyle"/>
    <n v="40.729999999999997"/>
    <n v="7"/>
    <n v="14.2555"/>
    <n v="299.3655"/>
    <x v="41"/>
    <d v="1899-12-30T11:01:00"/>
    <s v="Ewallet"/>
    <n v="285.11"/>
    <n v="4.7619047620000003"/>
    <n v="14.2555"/>
    <n v="5.4"/>
    <n v="14.255499999999984"/>
    <n v="1069.1624999999988"/>
    <b v="0"/>
    <b v="1"/>
    <s v="Low Value"/>
    <m/>
    <m/>
    <m/>
    <m/>
    <m/>
    <m/>
    <m/>
    <m/>
    <m/>
    <m/>
    <m/>
    <m/>
  </r>
  <r>
    <s v="807-34-3742"/>
    <x v="0"/>
    <s v="Yangon"/>
    <s v="Normal"/>
    <s v="Male"/>
    <s v="Fashion accessories"/>
    <n v="52.38"/>
    <n v="1"/>
    <n v="2.6190000000000002"/>
    <n v="54.999000000000002"/>
    <x v="58"/>
    <d v="1899-12-30T19:44:00"/>
    <s v="Cash"/>
    <n v="52.38"/>
    <n v="4.7619047620000003"/>
    <n v="2.6190000000000002"/>
    <n v="5.8"/>
    <n v="2.6189999999999998"/>
    <n v="196.42499999999998"/>
    <b v="0"/>
    <b v="1"/>
    <s v="Low Value"/>
    <m/>
    <m/>
    <m/>
    <m/>
    <m/>
    <m/>
    <m/>
    <m/>
    <m/>
    <m/>
    <m/>
    <m/>
  </r>
  <r>
    <s v="288-62-1085"/>
    <x v="0"/>
    <s v="Yangon"/>
    <s v="Member"/>
    <s v="Male"/>
    <s v="Fashion accessories"/>
    <n v="38.54"/>
    <n v="5"/>
    <n v="9.6349999999999998"/>
    <n v="202.33500000000001"/>
    <x v="51"/>
    <d v="1899-12-30T13:34:00"/>
    <s v="Ewallet"/>
    <n v="192.7"/>
    <n v="4.7619047620000003"/>
    <n v="9.6349999999999998"/>
    <n v="5.6"/>
    <n v="9.6350000000000193"/>
    <n v="722.62500000000148"/>
    <b v="0"/>
    <b v="1"/>
    <s v="Low Value"/>
    <m/>
    <m/>
    <m/>
    <m/>
    <m/>
    <m/>
    <m/>
    <m/>
    <m/>
    <m/>
    <m/>
    <m/>
  </r>
  <r>
    <s v="670-71-7306"/>
    <x v="2"/>
    <s v="Mandalay"/>
    <s v="Normal"/>
    <s v="Male"/>
    <s v="Sports and travel"/>
    <n v="44.63"/>
    <n v="6"/>
    <n v="13.388999999999999"/>
    <n v="281.16899999999998"/>
    <x v="56"/>
    <d v="1899-12-30T20:08:00"/>
    <s v="Credit card"/>
    <n v="267.77999999999997"/>
    <n v="4.7619047620000003"/>
    <n v="13.388999999999999"/>
    <n v="5.0999999999999996"/>
    <n v="13.38900000000001"/>
    <n v="1004.1750000000008"/>
    <b v="0"/>
    <b v="1"/>
    <s v="Low Value"/>
    <m/>
    <m/>
    <m/>
    <m/>
    <m/>
    <m/>
    <m/>
    <m/>
    <m/>
    <m/>
    <m/>
    <m/>
  </r>
  <r>
    <s v="660-29-7083"/>
    <x v="1"/>
    <s v="Naypyitaw"/>
    <s v="Normal"/>
    <s v="Male"/>
    <s v="Electronic accessories"/>
    <n v="55.87"/>
    <n v="10"/>
    <n v="27.934999999999999"/>
    <n v="586.63499999999999"/>
    <x v="15"/>
    <d v="1899-12-30T15:01:00"/>
    <s v="Cash"/>
    <n v="558.70000000000005"/>
    <n v="4.7619047620000003"/>
    <n v="27.934999999999999"/>
    <n v="5.8"/>
    <n v="27.934999999999945"/>
    <n v="2095.1249999999959"/>
    <b v="1"/>
    <b v="1"/>
    <s v="Low Value"/>
    <m/>
    <m/>
    <m/>
    <m/>
    <m/>
    <m/>
    <m/>
    <m/>
    <m/>
    <m/>
    <m/>
    <m/>
  </r>
  <r>
    <s v="271-77-8740"/>
    <x v="1"/>
    <s v="Naypyitaw"/>
    <s v="Member"/>
    <s v="Female"/>
    <s v="Sports and travel"/>
    <n v="29.22"/>
    <n v="6"/>
    <n v="8.766"/>
    <n v="184.08600000000001"/>
    <x v="17"/>
    <d v="1899-12-30T11:40:00"/>
    <s v="Ewallet"/>
    <n v="175.32"/>
    <n v="4.7619047620000003"/>
    <n v="8.766"/>
    <n v="5"/>
    <n v="8.7660000000000196"/>
    <n v="657.45000000000141"/>
    <b v="0"/>
    <b v="1"/>
    <s v="Low Value"/>
    <m/>
    <m/>
    <m/>
    <m/>
    <m/>
    <m/>
    <m/>
    <m/>
    <m/>
    <m/>
    <m/>
    <m/>
  </r>
  <r>
    <s v="497-36-0989"/>
    <x v="0"/>
    <s v="Yangon"/>
    <s v="Normal"/>
    <s v="Male"/>
    <s v="Fashion accessories"/>
    <n v="51.94"/>
    <n v="3"/>
    <n v="7.7910000000000004"/>
    <n v="163.61099999999999"/>
    <x v="42"/>
    <d v="1899-12-30T15:21:00"/>
    <s v="Cash"/>
    <n v="155.82"/>
    <n v="4.7619047620000003"/>
    <n v="7.7910000000000004"/>
    <n v="7.9"/>
    <n v="7.7909999999999968"/>
    <n v="584.32499999999982"/>
    <b v="0"/>
    <b v="1"/>
    <s v="Low Value"/>
    <m/>
    <m/>
    <m/>
    <m/>
    <m/>
    <m/>
    <m/>
    <m/>
    <m/>
    <m/>
    <m/>
    <m/>
  </r>
  <r>
    <s v="291-59-1384"/>
    <x v="2"/>
    <s v="Mandalay"/>
    <s v="Normal"/>
    <s v="Male"/>
    <s v="Electronic accessories"/>
    <n v="60.3"/>
    <n v="1"/>
    <n v="3.0150000000000001"/>
    <n v="63.314999999999998"/>
    <x v="38"/>
    <d v="1899-12-30T17:38:00"/>
    <s v="Cash"/>
    <n v="60.3"/>
    <n v="4.7619047620000003"/>
    <n v="3.0150000000000001"/>
    <n v="6"/>
    <n v="3.0150000000000006"/>
    <n v="226.12500000000006"/>
    <b v="0"/>
    <b v="1"/>
    <s v="Low Value"/>
    <m/>
    <m/>
    <m/>
    <m/>
    <m/>
    <m/>
    <m/>
    <m/>
    <m/>
    <m/>
    <m/>
    <m/>
  </r>
  <r>
    <s v="860-73-6466"/>
    <x v="0"/>
    <s v="Yangon"/>
    <s v="Member"/>
    <s v="Female"/>
    <s v="Sports and travel"/>
    <n v="39.47"/>
    <n v="2"/>
    <n v="3.9470000000000001"/>
    <n v="82.887"/>
    <x v="22"/>
    <d v="1899-12-30T16:16:00"/>
    <s v="Credit card"/>
    <n v="78.94"/>
    <n v="4.7619047620000003"/>
    <n v="3.9470000000000001"/>
    <n v="5"/>
    <n v="3.9470000000000027"/>
    <n v="296.0250000000002"/>
    <b v="0"/>
    <b v="1"/>
    <s v="Low Value"/>
    <m/>
    <m/>
    <m/>
    <m/>
    <m/>
    <m/>
    <m/>
    <m/>
    <m/>
    <m/>
    <m/>
    <m/>
  </r>
  <r>
    <s v="549-23-9016"/>
    <x v="1"/>
    <s v="Naypyitaw"/>
    <s v="Member"/>
    <s v="Female"/>
    <s v="Food and beverages"/>
    <n v="14.87"/>
    <n v="2"/>
    <n v="1.4870000000000001"/>
    <n v="31.227"/>
    <x v="77"/>
    <d v="1899-12-30T18:15:00"/>
    <s v="Credit card"/>
    <n v="29.74"/>
    <n v="4.7619047620000003"/>
    <n v="1.4870000000000001"/>
    <n v="8.9"/>
    <n v="1.4870000000000019"/>
    <n v="111.52500000000015"/>
    <b v="0"/>
    <b v="1"/>
    <s v="High Value"/>
    <m/>
    <m/>
    <m/>
    <m/>
    <m/>
    <m/>
    <m/>
    <m/>
    <m/>
    <m/>
    <m/>
    <m/>
  </r>
  <r>
    <s v="896-34-0956"/>
    <x v="0"/>
    <s v="Yangon"/>
    <s v="Normal"/>
    <s v="Male"/>
    <s v="Fashion accessories"/>
    <n v="21.32"/>
    <n v="1"/>
    <n v="1.0660000000000001"/>
    <n v="22.385999999999999"/>
    <x v="53"/>
    <d v="1899-12-30T12:43:00"/>
    <s v="Cash"/>
    <n v="21.32"/>
    <n v="4.7619047620000003"/>
    <n v="1.0660000000000001"/>
    <n v="5.9"/>
    <n v="1.0659999999999989"/>
    <n v="79.949999999999918"/>
    <b v="0"/>
    <b v="1"/>
    <s v="Low Value"/>
    <m/>
    <m/>
    <m/>
    <m/>
    <m/>
    <m/>
    <m/>
    <m/>
    <m/>
    <m/>
    <m/>
    <m/>
  </r>
  <r>
    <s v="804-38-3935"/>
    <x v="0"/>
    <s v="Yangon"/>
    <s v="Member"/>
    <s v="Male"/>
    <s v="Electronic accessories"/>
    <n v="93.78"/>
    <n v="3"/>
    <n v="14.067"/>
    <n v="295.40699999999998"/>
    <x v="74"/>
    <d v="1899-12-30T11:32:00"/>
    <s v="Credit card"/>
    <n v="281.33999999999997"/>
    <n v="4.7619047620000003"/>
    <n v="14.067"/>
    <n v="5.9"/>
    <n v="14.067000000000007"/>
    <n v="1055.0250000000005"/>
    <b v="0"/>
    <b v="1"/>
    <s v="Low Value"/>
    <m/>
    <m/>
    <m/>
    <m/>
    <m/>
    <m/>
    <m/>
    <m/>
    <m/>
    <m/>
    <m/>
    <m/>
  </r>
  <r>
    <s v="585-90-0249"/>
    <x v="0"/>
    <s v="Yangon"/>
    <s v="Member"/>
    <s v="Male"/>
    <s v="Electronic accessories"/>
    <n v="73.260000000000005"/>
    <n v="1"/>
    <n v="3.6629999999999998"/>
    <n v="76.923000000000002"/>
    <x v="3"/>
    <d v="1899-12-30T18:08:00"/>
    <s v="Ewallet"/>
    <n v="73.260000000000005"/>
    <n v="4.7619047620000003"/>
    <n v="3.6629999999999998"/>
    <n v="9.6999999999999993"/>
    <n v="3.6629999999999967"/>
    <n v="274.72499999999974"/>
    <b v="0"/>
    <b v="1"/>
    <s v="High Value"/>
    <m/>
    <m/>
    <m/>
    <m/>
    <m/>
    <m/>
    <m/>
    <m/>
    <m/>
    <m/>
    <m/>
    <m/>
  </r>
  <r>
    <s v="862-29-5914"/>
    <x v="1"/>
    <s v="Naypyitaw"/>
    <s v="Normal"/>
    <s v="Female"/>
    <s v="Sports and travel"/>
    <n v="22.38"/>
    <n v="1"/>
    <n v="1.119"/>
    <n v="23.498999999999999"/>
    <x v="74"/>
    <d v="1899-12-30T17:08:00"/>
    <s v="Credit card"/>
    <n v="22.38"/>
    <n v="4.7619047620000003"/>
    <n v="1.119"/>
    <n v="8.6"/>
    <n v="1.1189999999999998"/>
    <n v="83.924999999999983"/>
    <b v="0"/>
    <b v="1"/>
    <s v="Low Value"/>
    <m/>
    <m/>
    <m/>
    <m/>
    <m/>
    <m/>
    <m/>
    <m/>
    <m/>
    <m/>
    <m/>
    <m/>
  </r>
  <r>
    <s v="845-94-6841"/>
    <x v="1"/>
    <s v="Naypyitaw"/>
    <s v="Member"/>
    <s v="Female"/>
    <s v="Food and beverages"/>
    <n v="72.88"/>
    <n v="9"/>
    <n v="32.795999999999999"/>
    <n v="688.71600000000001"/>
    <x v="66"/>
    <d v="1899-12-30T19:38:00"/>
    <s v="Cash"/>
    <n v="655.92"/>
    <n v="4.7619047620000003"/>
    <n v="32.795999999999999"/>
    <n v="4"/>
    <n v="32.796000000000049"/>
    <n v="2459.7000000000035"/>
    <b v="1"/>
    <b v="1"/>
    <s v="Low Value"/>
    <m/>
    <m/>
    <m/>
    <m/>
    <m/>
    <m/>
    <m/>
    <m/>
    <m/>
    <m/>
    <m/>
    <m/>
  </r>
  <r>
    <s v="125-45-2293"/>
    <x v="0"/>
    <s v="Yangon"/>
    <s v="Normal"/>
    <s v="Female"/>
    <s v="Fashion accessories"/>
    <n v="99.1"/>
    <n v="6"/>
    <n v="29.73"/>
    <n v="624.33000000000004"/>
    <x v="64"/>
    <d v="1899-12-30T13:11:00"/>
    <s v="Cash"/>
    <n v="594.6"/>
    <n v="4.7619047620000003"/>
    <n v="29.73"/>
    <n v="4.2"/>
    <n v="29.730000000000018"/>
    <n v="2229.7500000000014"/>
    <b v="1"/>
    <b v="1"/>
    <s v="Low Value"/>
    <m/>
    <m/>
    <m/>
    <m/>
    <m/>
    <m/>
    <m/>
    <m/>
    <m/>
    <m/>
    <m/>
    <m/>
  </r>
  <r>
    <s v="843-73-4724"/>
    <x v="0"/>
    <s v="Yangon"/>
    <s v="Normal"/>
    <s v="Male"/>
    <s v="Fashion accessories"/>
    <n v="74.099999999999994"/>
    <n v="1"/>
    <n v="3.7050000000000001"/>
    <n v="77.805000000000007"/>
    <x v="25"/>
    <d v="1899-12-30T11:05:00"/>
    <s v="Cash"/>
    <n v="74.099999999999994"/>
    <n v="4.7619047620000003"/>
    <n v="3.7050000000000001"/>
    <n v="9.1999999999999993"/>
    <n v="3.7050000000000125"/>
    <n v="277.87500000000091"/>
    <b v="0"/>
    <b v="1"/>
    <s v="High Value"/>
    <m/>
    <m/>
    <m/>
    <m/>
    <m/>
    <m/>
    <m/>
    <m/>
    <m/>
    <m/>
    <m/>
    <m/>
  </r>
  <r>
    <s v="409-33-9708"/>
    <x v="0"/>
    <s v="Yangon"/>
    <s v="Normal"/>
    <s v="Female"/>
    <s v="Fashion accessories"/>
    <n v="98.48"/>
    <n v="2"/>
    <n v="9.8480000000000008"/>
    <n v="206.80799999999999"/>
    <x v="88"/>
    <d v="1899-12-30T10:12:00"/>
    <s v="Ewallet"/>
    <n v="196.96"/>
    <n v="4.7619047620000003"/>
    <n v="9.8480000000000008"/>
    <n v="9.1999999999999993"/>
    <n v="9.8479999999999848"/>
    <n v="738.59999999999889"/>
    <b v="0"/>
    <b v="1"/>
    <s v="High Value"/>
    <m/>
    <m/>
    <m/>
    <m/>
    <m/>
    <m/>
    <m/>
    <m/>
    <m/>
    <m/>
    <m/>
    <m/>
  </r>
  <r>
    <s v="658-66-3967"/>
    <x v="1"/>
    <s v="Naypyitaw"/>
    <s v="Normal"/>
    <s v="Male"/>
    <s v="Health and beauty"/>
    <n v="53.19"/>
    <n v="7"/>
    <n v="18.616499999999998"/>
    <n v="390.94650000000001"/>
    <x v="78"/>
    <d v="1899-12-30T15:42:00"/>
    <s v="Ewallet"/>
    <n v="372.33"/>
    <n v="4.7619047620000003"/>
    <n v="18.616499999999998"/>
    <n v="5"/>
    <n v="18.61650000000003"/>
    <n v="1396.2375000000022"/>
    <b v="0"/>
    <b v="1"/>
    <s v="Low Value"/>
    <m/>
    <m/>
    <m/>
    <m/>
    <m/>
    <m/>
    <m/>
    <m/>
    <m/>
    <m/>
    <m/>
    <m/>
  </r>
  <r>
    <s v="866-70-2814"/>
    <x v="2"/>
    <s v="Mandalay"/>
    <s v="Normal"/>
    <s v="Female"/>
    <s v="Electronic accessories"/>
    <n v="52.79"/>
    <n v="10"/>
    <n v="26.395"/>
    <n v="554.29499999999996"/>
    <x v="6"/>
    <d v="1899-12-30T11:58:00"/>
    <s v="Ewallet"/>
    <n v="527.9"/>
    <n v="4.7619047620000003"/>
    <n v="26.395"/>
    <n v="10"/>
    <n v="26.394999999999982"/>
    <n v="1979.6249999999986"/>
    <b v="1"/>
    <b v="1"/>
    <s v="High Value"/>
    <m/>
    <m/>
    <m/>
    <m/>
    <m/>
    <m/>
    <m/>
    <m/>
    <m/>
    <m/>
    <m/>
    <m/>
  </r>
  <r>
    <s v="160-22-2687"/>
    <x v="0"/>
    <s v="Yangon"/>
    <s v="Member"/>
    <s v="Female"/>
    <s v="Health and beauty"/>
    <n v="95.95"/>
    <n v="5"/>
    <n v="23.987500000000001"/>
    <n v="503.73750000000001"/>
    <x v="54"/>
    <d v="1899-12-30T14:21:00"/>
    <s v="Ewallet"/>
    <n v="479.75"/>
    <n v="4.7619047620000003"/>
    <n v="23.987500000000001"/>
    <n v="8.8000000000000007"/>
    <n v="23.987500000000011"/>
    <n v="1799.0625000000009"/>
    <b v="0"/>
    <b v="1"/>
    <s v="High Value"/>
    <m/>
    <m/>
    <m/>
    <m/>
    <m/>
    <m/>
    <m/>
    <m/>
    <m/>
    <m/>
    <m/>
    <m/>
  </r>
  <r>
    <s v="895-03-6665"/>
    <x v="2"/>
    <s v="Mandalay"/>
    <s v="Normal"/>
    <s v="Female"/>
    <s v="Fashion accessories"/>
    <n v="36.51"/>
    <n v="9"/>
    <n v="16.429500000000001"/>
    <n v="345.01949999999999"/>
    <x v="69"/>
    <d v="1899-12-30T10:52:00"/>
    <s v="Cash"/>
    <n v="328.59"/>
    <n v="4.7619047620000003"/>
    <n v="16.429500000000001"/>
    <n v="4.2"/>
    <n v="16.429500000000019"/>
    <n v="1232.2125000000015"/>
    <b v="0"/>
    <b v="1"/>
    <s v="Low Value"/>
    <m/>
    <m/>
    <m/>
    <m/>
    <m/>
    <m/>
    <m/>
    <m/>
    <m/>
    <m/>
    <m/>
    <m/>
  </r>
  <r>
    <s v="770-42-8960"/>
    <x v="2"/>
    <s v="Mandalay"/>
    <s v="Normal"/>
    <s v="Male"/>
    <s v="Food and beverages"/>
    <n v="21.12"/>
    <n v="8"/>
    <n v="8.4480000000000004"/>
    <n v="177.40799999999999"/>
    <x v="17"/>
    <d v="1899-12-30T19:31:00"/>
    <s v="Cash"/>
    <n v="168.96"/>
    <n v="4.7619047620000003"/>
    <n v="8.4480000000000004"/>
    <n v="6.3"/>
    <n v="8.4479999999999791"/>
    <n v="633.59999999999843"/>
    <b v="0"/>
    <b v="1"/>
    <s v="Low Value"/>
    <m/>
    <m/>
    <m/>
    <m/>
    <m/>
    <m/>
    <m/>
    <m/>
    <m/>
    <m/>
    <m/>
    <m/>
  </r>
  <r>
    <s v="748-45-2862"/>
    <x v="0"/>
    <s v="Yangon"/>
    <s v="Member"/>
    <s v="Female"/>
    <s v="Home and lifestyle"/>
    <n v="28.31"/>
    <n v="4"/>
    <n v="5.6619999999999999"/>
    <n v="118.902"/>
    <x v="37"/>
    <d v="1899-12-30T18:35:00"/>
    <s v="Cash"/>
    <n v="113.24"/>
    <n v="4.7619047620000003"/>
    <n v="5.6619999999999999"/>
    <n v="8.1999999999999993"/>
    <n v="5.6620000000000061"/>
    <n v="424.65000000000043"/>
    <b v="0"/>
    <b v="1"/>
    <s v="Low Value"/>
    <m/>
    <m/>
    <m/>
    <m/>
    <m/>
    <m/>
    <m/>
    <m/>
    <m/>
    <m/>
    <m/>
    <m/>
  </r>
  <r>
    <s v="234-36-2483"/>
    <x v="2"/>
    <s v="Mandalay"/>
    <s v="Normal"/>
    <s v="Male"/>
    <s v="Health and beauty"/>
    <n v="57.59"/>
    <n v="6"/>
    <n v="17.277000000000001"/>
    <n v="362.81700000000001"/>
    <x v="42"/>
    <d v="1899-12-30T13:51:00"/>
    <s v="Cash"/>
    <n v="345.54"/>
    <n v="4.7619047620000003"/>
    <n v="17.277000000000001"/>
    <n v="5.0999999999999996"/>
    <n v="17.276999999999987"/>
    <n v="1295.774999999999"/>
    <b v="0"/>
    <b v="1"/>
    <s v="Low Value"/>
    <m/>
    <m/>
    <m/>
    <m/>
    <m/>
    <m/>
    <m/>
    <m/>
    <m/>
    <m/>
    <m/>
    <m/>
  </r>
  <r>
    <s v="316-66-3011"/>
    <x v="0"/>
    <s v="Yangon"/>
    <s v="Member"/>
    <s v="Female"/>
    <s v="Food and beverages"/>
    <n v="47.63"/>
    <n v="9"/>
    <n v="21.433499999999999"/>
    <n v="450.1035"/>
    <x v="54"/>
    <d v="1899-12-30T12:35:00"/>
    <s v="Cash"/>
    <n v="428.67"/>
    <n v="4.7619047620000003"/>
    <n v="21.433499999999999"/>
    <n v="5"/>
    <n v="21.433499999999981"/>
    <n v="1607.5124999999985"/>
    <b v="0"/>
    <b v="1"/>
    <s v="Low Value"/>
    <m/>
    <m/>
    <m/>
    <m/>
    <m/>
    <m/>
    <m/>
    <m/>
    <m/>
    <m/>
    <m/>
    <m/>
  </r>
  <r>
    <s v="848-95-6252"/>
    <x v="1"/>
    <s v="Naypyitaw"/>
    <s v="Member"/>
    <s v="Female"/>
    <s v="Home and lifestyle"/>
    <n v="86.27"/>
    <n v="1"/>
    <n v="4.3135000000000003"/>
    <n v="90.583500000000001"/>
    <x v="9"/>
    <d v="1899-12-30T13:24:00"/>
    <s v="Ewallet"/>
    <n v="86.27"/>
    <n v="4.7619047620000003"/>
    <n v="4.3135000000000003"/>
    <n v="7"/>
    <n v="4.3135000000000048"/>
    <n v="323.51250000000039"/>
    <b v="0"/>
    <b v="1"/>
    <s v="Low Value"/>
    <m/>
    <m/>
    <m/>
    <m/>
    <m/>
    <m/>
    <m/>
    <m/>
    <m/>
    <m/>
    <m/>
    <m/>
  </r>
  <r>
    <s v="840-76-5966"/>
    <x v="0"/>
    <s v="Yangon"/>
    <s v="Member"/>
    <s v="Male"/>
    <s v="Sports and travel"/>
    <n v="12.76"/>
    <n v="2"/>
    <n v="1.276"/>
    <n v="26.795999999999999"/>
    <x v="66"/>
    <d v="1899-12-30T18:06:00"/>
    <s v="Ewallet"/>
    <n v="25.52"/>
    <n v="4.7619047620000003"/>
    <n v="1.276"/>
    <n v="7.8"/>
    <n v="1.2759999999999998"/>
    <n v="95.699999999999989"/>
    <b v="0"/>
    <b v="1"/>
    <s v="Low Value"/>
    <m/>
    <m/>
    <m/>
    <m/>
    <m/>
    <m/>
    <m/>
    <m/>
    <m/>
    <m/>
    <m/>
    <m/>
  </r>
  <r>
    <s v="152-03-4217"/>
    <x v="2"/>
    <s v="Mandalay"/>
    <s v="Normal"/>
    <s v="Female"/>
    <s v="Home and lifestyle"/>
    <n v="11.28"/>
    <n v="9"/>
    <n v="5.0759999999999996"/>
    <n v="106.596"/>
    <x v="85"/>
    <d v="1899-12-30T11:55:00"/>
    <s v="Credit card"/>
    <n v="101.52"/>
    <n v="4.7619047620000003"/>
    <n v="5.0759999999999996"/>
    <n v="4.3"/>
    <n v="5.0760000000000076"/>
    <n v="380.70000000000056"/>
    <b v="0"/>
    <b v="1"/>
    <s v="Low Value"/>
    <m/>
    <m/>
    <m/>
    <m/>
    <m/>
    <m/>
    <m/>
    <m/>
    <m/>
    <m/>
    <m/>
    <m/>
  </r>
  <r>
    <s v="533-66-5566"/>
    <x v="2"/>
    <s v="Mandalay"/>
    <s v="Normal"/>
    <s v="Female"/>
    <s v="Home and lifestyle"/>
    <n v="51.07"/>
    <n v="7"/>
    <n v="17.874500000000001"/>
    <n v="375.36450000000002"/>
    <x v="52"/>
    <d v="1899-12-30T11:42:00"/>
    <s v="Cash"/>
    <n v="357.49"/>
    <n v="4.7619047620000003"/>
    <n v="17.874500000000001"/>
    <n v="7"/>
    <n v="17.874500000000012"/>
    <n v="1340.587500000001"/>
    <b v="0"/>
    <b v="1"/>
    <s v="Low Value"/>
    <m/>
    <m/>
    <m/>
    <m/>
    <m/>
    <m/>
    <m/>
    <m/>
    <m/>
    <m/>
    <m/>
    <m/>
  </r>
  <r>
    <s v="124-31-1458"/>
    <x v="0"/>
    <s v="Yangon"/>
    <s v="Member"/>
    <s v="Female"/>
    <s v="Electronic accessories"/>
    <n v="79.59"/>
    <n v="3"/>
    <n v="11.938499999999999"/>
    <n v="250.70849999999999"/>
    <x v="66"/>
    <d v="1899-12-30T14:30:00"/>
    <s v="Cash"/>
    <n v="238.77"/>
    <n v="4.7619047620000003"/>
    <n v="11.938499999999999"/>
    <n v="6.6"/>
    <n v="11.938499999999976"/>
    <n v="895.38749999999823"/>
    <b v="0"/>
    <b v="1"/>
    <s v="Low Value"/>
    <m/>
    <m/>
    <m/>
    <m/>
    <m/>
    <m/>
    <m/>
    <m/>
    <m/>
    <m/>
    <m/>
    <m/>
  </r>
  <r>
    <s v="176-78-1170"/>
    <x v="1"/>
    <s v="Naypyitaw"/>
    <s v="Member"/>
    <s v="Male"/>
    <s v="Health and beauty"/>
    <n v="33.81"/>
    <n v="3"/>
    <n v="5.0715000000000003"/>
    <n v="106.50149999999999"/>
    <x v="53"/>
    <d v="1899-12-30T15:11:00"/>
    <s v="Ewallet"/>
    <n v="101.43"/>
    <n v="4.7619047620000003"/>
    <n v="5.0715000000000003"/>
    <n v="7.3"/>
    <n v="5.0714999999999861"/>
    <n v="380.36249999999893"/>
    <b v="0"/>
    <b v="1"/>
    <s v="Low Value"/>
    <m/>
    <m/>
    <m/>
    <m/>
    <m/>
    <m/>
    <m/>
    <m/>
    <m/>
    <m/>
    <m/>
    <m/>
  </r>
  <r>
    <s v="361-59-0574"/>
    <x v="2"/>
    <s v="Mandalay"/>
    <s v="Member"/>
    <s v="Male"/>
    <s v="Sports and travel"/>
    <n v="90.53"/>
    <n v="8"/>
    <n v="36.212000000000003"/>
    <n v="760.452"/>
    <x v="20"/>
    <d v="1899-12-30T14:48:00"/>
    <s v="Credit card"/>
    <n v="724.24"/>
    <n v="4.7619047620000003"/>
    <n v="36.212000000000003"/>
    <n v="6.5"/>
    <n v="36.211999999999989"/>
    <n v="2715.8999999999992"/>
    <b v="1"/>
    <b v="1"/>
    <s v="Low Value"/>
    <m/>
    <m/>
    <m/>
    <m/>
    <m/>
    <m/>
    <m/>
    <m/>
    <m/>
    <m/>
    <m/>
    <m/>
  </r>
  <r>
    <s v="101-81-4070"/>
    <x v="1"/>
    <s v="Naypyitaw"/>
    <s v="Member"/>
    <s v="Female"/>
    <s v="Health and beauty"/>
    <n v="62.82"/>
    <n v="2"/>
    <n v="6.282"/>
    <n v="131.922"/>
    <x v="29"/>
    <d v="1899-12-30T12:36:00"/>
    <s v="Ewallet"/>
    <n v="125.64"/>
    <n v="4.7619047620000003"/>
    <n v="6.282"/>
    <n v="4.9000000000000004"/>
    <n v="6.2819999999999965"/>
    <n v="471.14999999999975"/>
    <b v="0"/>
    <b v="1"/>
    <s v="Low Value"/>
    <m/>
    <m/>
    <m/>
    <m/>
    <m/>
    <m/>
    <m/>
    <m/>
    <m/>
    <m/>
    <m/>
    <m/>
  </r>
  <r>
    <s v="631-34-1880"/>
    <x v="1"/>
    <s v="Naypyitaw"/>
    <s v="Member"/>
    <s v="Male"/>
    <s v="Food and beverages"/>
    <n v="24.31"/>
    <n v="3"/>
    <n v="3.6465000000000001"/>
    <n v="76.576499999999996"/>
    <x v="66"/>
    <d v="1899-12-30T19:09:00"/>
    <s v="Credit card"/>
    <n v="72.930000000000007"/>
    <n v="4.7619047620000003"/>
    <n v="3.6465000000000001"/>
    <n v="4.3"/>
    <n v="3.646499999999989"/>
    <n v="273.48749999999916"/>
    <b v="0"/>
    <b v="1"/>
    <s v="Low Value"/>
    <m/>
    <m/>
    <m/>
    <m/>
    <m/>
    <m/>
    <m/>
    <m/>
    <m/>
    <m/>
    <m/>
    <m/>
  </r>
  <r>
    <s v="852-82-2749"/>
    <x v="0"/>
    <s v="Yangon"/>
    <s v="Normal"/>
    <s v="Male"/>
    <s v="Sports and travel"/>
    <n v="64.59"/>
    <n v="4"/>
    <n v="12.917999999999999"/>
    <n v="271.27800000000002"/>
    <x v="47"/>
    <d v="1899-12-30T13:35:00"/>
    <s v="Ewallet"/>
    <n v="258.36"/>
    <n v="4.7619047620000003"/>
    <n v="12.917999999999999"/>
    <n v="9.3000000000000007"/>
    <n v="12.918000000000006"/>
    <n v="968.85000000000048"/>
    <b v="0"/>
    <b v="1"/>
    <s v="High Value"/>
    <m/>
    <m/>
    <m/>
    <m/>
    <m/>
    <m/>
    <m/>
    <m/>
    <m/>
    <m/>
    <m/>
    <m/>
  </r>
  <r>
    <s v="873-14-6353"/>
    <x v="0"/>
    <s v="Yangon"/>
    <s v="Member"/>
    <s v="Male"/>
    <s v="Food and beverages"/>
    <n v="24.82"/>
    <n v="7"/>
    <n v="8.6869999999999994"/>
    <n v="182.42699999999999"/>
    <x v="69"/>
    <d v="1899-12-30T10:33:00"/>
    <s v="Credit card"/>
    <n v="173.74"/>
    <n v="4.7619047620000003"/>
    <n v="8.6869999999999994"/>
    <n v="7.1"/>
    <n v="8.6869999999999834"/>
    <n v="651.52499999999873"/>
    <b v="0"/>
    <b v="1"/>
    <s v="Low Value"/>
    <m/>
    <m/>
    <m/>
    <m/>
    <m/>
    <m/>
    <m/>
    <m/>
    <m/>
    <m/>
    <m/>
    <m/>
  </r>
  <r>
    <s v="584-66-4073"/>
    <x v="1"/>
    <s v="Naypyitaw"/>
    <s v="Normal"/>
    <s v="Male"/>
    <s v="Fashion accessories"/>
    <n v="56.5"/>
    <n v="1"/>
    <n v="2.8250000000000002"/>
    <n v="59.325000000000003"/>
    <x v="45"/>
    <d v="1899-12-30T15:45:00"/>
    <s v="Ewallet"/>
    <n v="56.5"/>
    <n v="4.7619047620000003"/>
    <n v="2.8250000000000002"/>
    <n v="9.6"/>
    <n v="2.8250000000000028"/>
    <n v="211.87500000000023"/>
    <b v="0"/>
    <b v="1"/>
    <s v="High Value"/>
    <m/>
    <m/>
    <m/>
    <m/>
    <m/>
    <m/>
    <m/>
    <m/>
    <m/>
    <m/>
    <m/>
    <m/>
  </r>
  <r>
    <s v="544-55-9589"/>
    <x v="2"/>
    <s v="Mandalay"/>
    <s v="Member"/>
    <s v="Female"/>
    <s v="Electronic accessories"/>
    <n v="21.43"/>
    <n v="10"/>
    <n v="10.715"/>
    <n v="225.01499999999999"/>
    <x v="26"/>
    <d v="1899-12-30T11:51:00"/>
    <s v="Cash"/>
    <n v="214.3"/>
    <n v="4.7619047620000003"/>
    <n v="10.715"/>
    <n v="6.2"/>
    <n v="10.714999999999975"/>
    <n v="803.62499999999818"/>
    <b v="0"/>
    <b v="1"/>
    <s v="Low Value"/>
    <m/>
    <m/>
    <m/>
    <m/>
    <m/>
    <m/>
    <m/>
    <m/>
    <m/>
    <m/>
    <m/>
    <m/>
  </r>
  <r>
    <s v="166-19-2553"/>
    <x v="0"/>
    <s v="Yangon"/>
    <s v="Member"/>
    <s v="Male"/>
    <s v="Sports and travel"/>
    <n v="89.06"/>
    <n v="6"/>
    <n v="26.718"/>
    <n v="561.07799999999997"/>
    <x v="68"/>
    <d v="1899-12-30T17:26:00"/>
    <s v="Cash"/>
    <n v="534.36"/>
    <n v="4.7619047620000003"/>
    <n v="26.718"/>
    <n v="9.9"/>
    <n v="26.717999999999961"/>
    <n v="2003.8499999999972"/>
    <b v="1"/>
    <b v="1"/>
    <s v="High Value"/>
    <m/>
    <m/>
    <m/>
    <m/>
    <m/>
    <m/>
    <m/>
    <m/>
    <m/>
    <m/>
    <m/>
    <m/>
  </r>
  <r>
    <s v="737-88-5876"/>
    <x v="0"/>
    <s v="Yangon"/>
    <s v="Member"/>
    <s v="Male"/>
    <s v="Home and lifestyle"/>
    <n v="23.29"/>
    <n v="4"/>
    <n v="4.6580000000000004"/>
    <n v="97.817999999999998"/>
    <x v="35"/>
    <d v="1899-12-30T11:52:00"/>
    <s v="Credit card"/>
    <n v="93.16"/>
    <n v="4.7619047620000003"/>
    <n v="4.6580000000000004"/>
    <n v="5.9"/>
    <n v="4.6580000000000013"/>
    <n v="349.35000000000008"/>
    <b v="0"/>
    <b v="1"/>
    <s v="Low Value"/>
    <m/>
    <m/>
    <m/>
    <m/>
    <m/>
    <m/>
    <m/>
    <m/>
    <m/>
    <m/>
    <m/>
    <m/>
  </r>
  <r>
    <s v="154-87-7367"/>
    <x v="1"/>
    <s v="Naypyitaw"/>
    <s v="Normal"/>
    <s v="Male"/>
    <s v="Home and lifestyle"/>
    <n v="65.260000000000005"/>
    <n v="8"/>
    <n v="26.103999999999999"/>
    <n v="548.18399999999997"/>
    <x v="20"/>
    <d v="1899-12-30T14:04:00"/>
    <s v="Ewallet"/>
    <n v="522.08000000000004"/>
    <n v="4.7619047620000003"/>
    <n v="26.103999999999999"/>
    <n v="6.3"/>
    <n v="26.103999999999928"/>
    <n v="1957.7999999999947"/>
    <b v="1"/>
    <b v="1"/>
    <s v="Low Value"/>
    <m/>
    <m/>
    <m/>
    <m/>
    <m/>
    <m/>
    <m/>
    <m/>
    <m/>
    <m/>
    <m/>
    <m/>
  </r>
  <r>
    <s v="885-56-0389"/>
    <x v="1"/>
    <s v="Naypyitaw"/>
    <s v="Member"/>
    <s v="Male"/>
    <s v="Fashion accessories"/>
    <n v="52.35"/>
    <n v="1"/>
    <n v="2.6175000000000002"/>
    <n v="54.967500000000001"/>
    <x v="12"/>
    <d v="1899-12-30T17:49:00"/>
    <s v="Cash"/>
    <n v="52.35"/>
    <n v="4.7619047620000003"/>
    <n v="2.6175000000000002"/>
    <n v="4"/>
    <n v="2.6174999999999997"/>
    <n v="196.31249999999997"/>
    <b v="0"/>
    <b v="1"/>
    <s v="Low Value"/>
    <m/>
    <m/>
    <m/>
    <m/>
    <m/>
    <m/>
    <m/>
    <m/>
    <m/>
    <m/>
    <m/>
    <m/>
  </r>
  <r>
    <s v="608-05-3804"/>
    <x v="2"/>
    <s v="Mandalay"/>
    <s v="Member"/>
    <s v="Male"/>
    <s v="Electronic accessories"/>
    <n v="39.75"/>
    <n v="1"/>
    <n v="1.9875"/>
    <n v="41.737499999999997"/>
    <x v="6"/>
    <d v="1899-12-30T20:19:00"/>
    <s v="Cash"/>
    <n v="39.75"/>
    <n v="4.7619047620000003"/>
    <n v="1.9875"/>
    <n v="6.1"/>
    <n v="1.9874999999999972"/>
    <n v="149.06249999999977"/>
    <b v="0"/>
    <b v="1"/>
    <s v="Low Value"/>
    <m/>
    <m/>
    <m/>
    <m/>
    <m/>
    <m/>
    <m/>
    <m/>
    <m/>
    <m/>
    <m/>
    <m/>
  </r>
  <r>
    <s v="448-61-3783"/>
    <x v="0"/>
    <s v="Yangon"/>
    <s v="Normal"/>
    <s v="Female"/>
    <s v="Electronic accessories"/>
    <n v="90.02"/>
    <n v="8"/>
    <n v="36.008000000000003"/>
    <n v="756.16800000000001"/>
    <x v="76"/>
    <d v="1899-12-30T16:08:00"/>
    <s v="Credit card"/>
    <n v="720.16"/>
    <n v="4.7619047620000003"/>
    <n v="36.008000000000003"/>
    <n v="4.5"/>
    <n v="36.008000000000038"/>
    <n v="2700.6000000000031"/>
    <b v="1"/>
    <b v="1"/>
    <s v="Low Value"/>
    <m/>
    <m/>
    <m/>
    <m/>
    <m/>
    <m/>
    <m/>
    <m/>
    <m/>
    <m/>
    <m/>
    <m/>
  </r>
  <r>
    <s v="761-49-0439"/>
    <x v="2"/>
    <s v="Mandalay"/>
    <s v="Member"/>
    <s v="Female"/>
    <s v="Electronic accessories"/>
    <n v="12.1"/>
    <n v="8"/>
    <n v="4.84"/>
    <n v="101.64"/>
    <x v="64"/>
    <d v="1899-12-30T10:17:00"/>
    <s v="Ewallet"/>
    <n v="96.8"/>
    <n v="4.7619047620000003"/>
    <n v="4.84"/>
    <n v="8.6"/>
    <n v="4.8400000000000034"/>
    <n v="363.00000000000023"/>
    <b v="0"/>
    <b v="1"/>
    <s v="Low Value"/>
    <m/>
    <m/>
    <m/>
    <m/>
    <m/>
    <m/>
    <m/>
    <m/>
    <m/>
    <m/>
    <m/>
    <m/>
  </r>
  <r>
    <s v="490-95-0021"/>
    <x v="2"/>
    <s v="Mandalay"/>
    <s v="Member"/>
    <s v="Female"/>
    <s v="Food and beverages"/>
    <n v="33.21"/>
    <n v="10"/>
    <n v="16.605"/>
    <n v="348.70499999999998"/>
    <x v="66"/>
    <d v="1899-12-30T14:25:00"/>
    <s v="Ewallet"/>
    <n v="332.1"/>
    <n v="4.7619047620000003"/>
    <n v="16.605"/>
    <n v="6"/>
    <n v="16.604999999999961"/>
    <n v="1245.374999999997"/>
    <b v="0"/>
    <b v="1"/>
    <s v="Low Value"/>
    <m/>
    <m/>
    <m/>
    <m/>
    <m/>
    <m/>
    <m/>
    <m/>
    <m/>
    <m/>
    <m/>
    <m/>
  </r>
  <r>
    <s v="115-38-7388"/>
    <x v="1"/>
    <s v="Naypyitaw"/>
    <s v="Member"/>
    <s v="Female"/>
    <s v="Fashion accessories"/>
    <n v="10.18"/>
    <n v="8"/>
    <n v="4.0720000000000001"/>
    <n v="85.512"/>
    <x v="73"/>
    <d v="1899-12-30T12:51:00"/>
    <s v="Credit card"/>
    <n v="81.44"/>
    <n v="4.7619047620000003"/>
    <n v="4.0720000000000001"/>
    <n v="9.5"/>
    <n v="4.0720000000000027"/>
    <n v="305.4000000000002"/>
    <b v="0"/>
    <b v="1"/>
    <s v="High Value"/>
    <m/>
    <m/>
    <m/>
    <m/>
    <m/>
    <m/>
    <m/>
    <m/>
    <m/>
    <m/>
    <m/>
    <m/>
  </r>
  <r>
    <s v="311-13-6971"/>
    <x v="2"/>
    <s v="Mandalay"/>
    <s v="Member"/>
    <s v="Male"/>
    <s v="Sports and travel"/>
    <n v="31.99"/>
    <n v="10"/>
    <n v="15.994999999999999"/>
    <n v="335.89499999999998"/>
    <x v="9"/>
    <d v="1899-12-30T15:18:00"/>
    <s v="Credit card"/>
    <n v="319.89999999999998"/>
    <n v="4.7619047620000003"/>
    <n v="15.994999999999999"/>
    <n v="9.9"/>
    <n v="15.995000000000005"/>
    <n v="1199.6250000000005"/>
    <b v="0"/>
    <b v="1"/>
    <s v="High Value"/>
    <m/>
    <m/>
    <m/>
    <m/>
    <m/>
    <m/>
    <m/>
    <m/>
    <m/>
    <m/>
    <m/>
    <m/>
  </r>
  <r>
    <s v="291-55-6563"/>
    <x v="0"/>
    <s v="Yangon"/>
    <s v="Member"/>
    <s v="Female"/>
    <s v="Home and lifestyle"/>
    <n v="34.42"/>
    <n v="6"/>
    <n v="10.326000000000001"/>
    <n v="216.846"/>
    <x v="73"/>
    <d v="1899-12-30T12:45:00"/>
    <s v="Ewallet"/>
    <n v="206.52"/>
    <n v="4.7619047620000003"/>
    <n v="10.326000000000001"/>
    <n v="7.5"/>
    <n v="10.325999999999993"/>
    <n v="774.44999999999948"/>
    <b v="0"/>
    <b v="1"/>
    <s v="Low Value"/>
    <m/>
    <m/>
    <m/>
    <m/>
    <m/>
    <m/>
    <m/>
    <m/>
    <m/>
    <m/>
    <m/>
    <m/>
  </r>
  <r>
    <s v="548-48-3156"/>
    <x v="0"/>
    <s v="Yangon"/>
    <s v="Member"/>
    <s v="Female"/>
    <s v="Food and beverages"/>
    <n v="83.34"/>
    <n v="2"/>
    <n v="8.3339999999999996"/>
    <n v="175.01400000000001"/>
    <x v="35"/>
    <d v="1899-12-30T13:37:00"/>
    <s v="Cash"/>
    <n v="166.68"/>
    <n v="4.7619047620000003"/>
    <n v="8.3339999999999996"/>
    <n v="7.6"/>
    <n v="8.3340000000000032"/>
    <n v="625.05000000000018"/>
    <b v="0"/>
    <b v="1"/>
    <s v="Low Value"/>
    <m/>
    <m/>
    <m/>
    <m/>
    <m/>
    <m/>
    <m/>
    <m/>
    <m/>
    <m/>
    <m/>
    <m/>
  </r>
  <r>
    <s v="460-93-5834"/>
    <x v="0"/>
    <s v="Yangon"/>
    <s v="Normal"/>
    <s v="Male"/>
    <s v="Sports and travel"/>
    <n v="45.58"/>
    <n v="7"/>
    <n v="15.952999999999999"/>
    <n v="335.01299999999998"/>
    <x v="50"/>
    <d v="1899-12-30T10:03:00"/>
    <s v="Cash"/>
    <n v="319.06"/>
    <n v="4.7619047620000003"/>
    <n v="15.952999999999999"/>
    <n v="5"/>
    <n v="15.952999999999975"/>
    <n v="1196.4749999999981"/>
    <b v="0"/>
    <b v="1"/>
    <s v="Low Value"/>
    <m/>
    <m/>
    <m/>
    <m/>
    <m/>
    <m/>
    <m/>
    <m/>
    <m/>
    <m/>
    <m/>
    <m/>
  </r>
  <r>
    <s v="325-89-4209"/>
    <x v="0"/>
    <s v="Yangon"/>
    <s v="Member"/>
    <s v="Male"/>
    <s v="Food and beverages"/>
    <n v="87.9"/>
    <n v="1"/>
    <n v="4.3949999999999996"/>
    <n v="92.295000000000002"/>
    <x v="63"/>
    <d v="1899-12-30T19:42:00"/>
    <s v="Ewallet"/>
    <n v="87.9"/>
    <n v="4.7619047620000003"/>
    <n v="4.3949999999999996"/>
    <n v="6.7"/>
    <n v="4.394999999999996"/>
    <n v="329.62499999999972"/>
    <b v="0"/>
    <b v="1"/>
    <s v="Low Value"/>
    <m/>
    <m/>
    <m/>
    <m/>
    <m/>
    <m/>
    <m/>
    <m/>
    <m/>
    <m/>
    <m/>
    <m/>
  </r>
  <r>
    <s v="884-80-6021"/>
    <x v="0"/>
    <s v="Yangon"/>
    <s v="Member"/>
    <s v="Female"/>
    <s v="Electronic accessories"/>
    <n v="73.47"/>
    <n v="10"/>
    <n v="36.734999999999999"/>
    <n v="771.43499999999995"/>
    <x v="28"/>
    <d v="1899-12-30T13:14:00"/>
    <s v="Ewallet"/>
    <n v="734.7"/>
    <n v="4.7619047620000003"/>
    <n v="36.734999999999999"/>
    <n v="9.5"/>
    <n v="36.7349999999999"/>
    <n v="2755.1249999999927"/>
    <b v="1"/>
    <b v="1"/>
    <s v="High Value"/>
    <m/>
    <m/>
    <m/>
    <m/>
    <m/>
    <m/>
    <m/>
    <m/>
    <m/>
    <m/>
    <m/>
    <m/>
  </r>
  <r>
    <s v="137-74-8729"/>
    <x v="1"/>
    <s v="Naypyitaw"/>
    <s v="Normal"/>
    <s v="Female"/>
    <s v="Fashion accessories"/>
    <n v="12.19"/>
    <n v="8"/>
    <n v="4.8760000000000003"/>
    <n v="102.396"/>
    <x v="45"/>
    <d v="1899-12-30T12:47:00"/>
    <s v="Ewallet"/>
    <n v="97.52"/>
    <n v="4.7619047620000003"/>
    <n v="4.8760000000000003"/>
    <n v="6.8"/>
    <n v="4.8760000000000048"/>
    <n v="365.70000000000039"/>
    <b v="0"/>
    <b v="1"/>
    <s v="Low Value"/>
    <m/>
    <m/>
    <m/>
    <m/>
    <m/>
    <m/>
    <m/>
    <m/>
    <m/>
    <m/>
    <m/>
    <m/>
  </r>
  <r>
    <s v="880-46-5796"/>
    <x v="0"/>
    <s v="Yangon"/>
    <s v="Member"/>
    <s v="Male"/>
    <s v="Sports and travel"/>
    <n v="76.92"/>
    <n v="10"/>
    <n v="38.46"/>
    <n v="807.66"/>
    <x v="85"/>
    <d v="1899-12-30T19:53:00"/>
    <s v="Ewallet"/>
    <n v="769.2"/>
    <n v="4.7619047620000003"/>
    <n v="38.46"/>
    <n v="5.6"/>
    <n v="38.459999999999923"/>
    <n v="2884.4999999999941"/>
    <b v="1"/>
    <b v="1"/>
    <s v="Low Value"/>
    <m/>
    <m/>
    <m/>
    <m/>
    <m/>
    <m/>
    <m/>
    <m/>
    <m/>
    <m/>
    <m/>
    <m/>
  </r>
  <r>
    <s v="389-70-2397"/>
    <x v="1"/>
    <s v="Naypyitaw"/>
    <s v="Normal"/>
    <s v="Female"/>
    <s v="Health and beauty"/>
    <n v="83.66"/>
    <n v="5"/>
    <n v="20.914999999999999"/>
    <n v="439.21499999999997"/>
    <x v="81"/>
    <d v="1899-12-30T10:26:00"/>
    <s v="Cash"/>
    <n v="418.3"/>
    <n v="4.7619047620000003"/>
    <n v="20.914999999999999"/>
    <n v="7.2"/>
    <n v="20.914999999999964"/>
    <n v="1568.6249999999973"/>
    <b v="0"/>
    <b v="1"/>
    <s v="Low Value"/>
    <m/>
    <m/>
    <m/>
    <m/>
    <m/>
    <m/>
    <m/>
    <m/>
    <m/>
    <m/>
    <m/>
    <m/>
  </r>
  <r>
    <s v="114-35-5271"/>
    <x v="2"/>
    <s v="Mandalay"/>
    <s v="Normal"/>
    <s v="Female"/>
    <s v="Electronic accessories"/>
    <n v="57.91"/>
    <n v="8"/>
    <n v="23.164000000000001"/>
    <n v="486.44400000000002"/>
    <x v="13"/>
    <d v="1899-12-30T15:06:00"/>
    <s v="Cash"/>
    <n v="463.28"/>
    <n v="4.7619047620000003"/>
    <n v="23.164000000000001"/>
    <n v="8.1"/>
    <n v="23.164000000000044"/>
    <n v="1737.3000000000034"/>
    <b v="0"/>
    <b v="1"/>
    <s v="Low Value"/>
    <m/>
    <m/>
    <m/>
    <m/>
    <m/>
    <m/>
    <m/>
    <m/>
    <m/>
    <m/>
    <m/>
    <m/>
  </r>
  <r>
    <s v="607-76-6216"/>
    <x v="1"/>
    <s v="Naypyitaw"/>
    <s v="Member"/>
    <s v="Female"/>
    <s v="Fashion accessories"/>
    <n v="92.49"/>
    <n v="5"/>
    <n v="23.122499999999999"/>
    <n v="485.57249999999999"/>
    <x v="22"/>
    <d v="1899-12-30T16:35:00"/>
    <s v="Credit card"/>
    <n v="462.45"/>
    <n v="4.7619047620000003"/>
    <n v="23.122499999999999"/>
    <n v="8.6"/>
    <n v="23.122500000000002"/>
    <n v="1734.1875000000002"/>
    <b v="0"/>
    <b v="1"/>
    <s v="Low Value"/>
    <m/>
    <m/>
    <m/>
    <m/>
    <m/>
    <m/>
    <m/>
    <m/>
    <m/>
    <m/>
    <m/>
    <m/>
  </r>
  <r>
    <s v="715-20-1673"/>
    <x v="2"/>
    <s v="Mandalay"/>
    <s v="Normal"/>
    <s v="Male"/>
    <s v="Electronic accessories"/>
    <n v="28.38"/>
    <n v="5"/>
    <n v="7.0949999999999998"/>
    <n v="148.995"/>
    <x v="43"/>
    <d v="1899-12-30T20:57:00"/>
    <s v="Cash"/>
    <n v="141.9"/>
    <n v="4.7619047620000003"/>
    <n v="7.0949999999999998"/>
    <n v="9.4"/>
    <n v="7.0949999999999989"/>
    <n v="532.12499999999989"/>
    <b v="0"/>
    <b v="1"/>
    <s v="High Value"/>
    <m/>
    <m/>
    <m/>
    <m/>
    <m/>
    <m/>
    <m/>
    <m/>
    <m/>
    <m/>
    <m/>
    <m/>
  </r>
  <r>
    <s v="811-35-1094"/>
    <x v="2"/>
    <s v="Mandalay"/>
    <s v="Member"/>
    <s v="Male"/>
    <s v="Electronic accessories"/>
    <n v="50.45"/>
    <n v="6"/>
    <n v="15.135"/>
    <n v="317.83499999999998"/>
    <x v="10"/>
    <d v="1899-12-30T15:16:00"/>
    <s v="Credit card"/>
    <n v="302.7"/>
    <n v="4.7619047620000003"/>
    <n v="15.135"/>
    <n v="8.9"/>
    <n v="15.134999999999991"/>
    <n v="1135.1249999999993"/>
    <b v="0"/>
    <b v="1"/>
    <s v="High Value"/>
    <m/>
    <m/>
    <m/>
    <m/>
    <m/>
    <m/>
    <m/>
    <m/>
    <m/>
    <m/>
    <m/>
    <m/>
  </r>
  <r>
    <s v="699-88-1972"/>
    <x v="2"/>
    <s v="Mandalay"/>
    <s v="Normal"/>
    <s v="Male"/>
    <s v="Health and beauty"/>
    <n v="99.16"/>
    <n v="8"/>
    <n v="39.664000000000001"/>
    <n v="832.94399999999996"/>
    <x v="26"/>
    <d v="1899-12-30T17:47:00"/>
    <s v="Credit card"/>
    <n v="793.28"/>
    <n v="4.7619047620000003"/>
    <n v="39.664000000000001"/>
    <n v="4.2"/>
    <n v="39.663999999999987"/>
    <n v="2974.7999999999993"/>
    <b v="1"/>
    <b v="1"/>
    <s v="Low Value"/>
    <m/>
    <m/>
    <m/>
    <m/>
    <m/>
    <m/>
    <m/>
    <m/>
    <m/>
    <m/>
    <m/>
    <m/>
  </r>
  <r>
    <s v="781-84-8059"/>
    <x v="1"/>
    <s v="Naypyitaw"/>
    <s v="Normal"/>
    <s v="Male"/>
    <s v="Fashion accessories"/>
    <n v="60.74"/>
    <n v="7"/>
    <n v="21.259"/>
    <n v="446.43900000000002"/>
    <x v="68"/>
    <d v="1899-12-30T16:23:00"/>
    <s v="Ewallet"/>
    <n v="425.18"/>
    <n v="4.7619047620000003"/>
    <n v="21.259"/>
    <n v="5"/>
    <n v="21.259000000000015"/>
    <n v="1594.4250000000011"/>
    <b v="0"/>
    <b v="1"/>
    <s v="Low Value"/>
    <m/>
    <m/>
    <m/>
    <m/>
    <m/>
    <m/>
    <m/>
    <m/>
    <m/>
    <m/>
    <m/>
    <m/>
  </r>
  <r>
    <s v="409-49-6995"/>
    <x v="1"/>
    <s v="Naypyitaw"/>
    <s v="Member"/>
    <s v="Female"/>
    <s v="Food and beverages"/>
    <n v="47.27"/>
    <n v="6"/>
    <n v="14.180999999999999"/>
    <n v="297.80099999999999"/>
    <x v="63"/>
    <d v="1899-12-30T10:17:00"/>
    <s v="Cash"/>
    <n v="283.62"/>
    <n v="4.7619047620000003"/>
    <n v="14.180999999999999"/>
    <n v="8.8000000000000007"/>
    <n v="14.180999999999983"/>
    <n v="1063.5749999999987"/>
    <b v="0"/>
    <b v="1"/>
    <s v="High Value"/>
    <m/>
    <m/>
    <m/>
    <m/>
    <m/>
    <m/>
    <m/>
    <m/>
    <m/>
    <m/>
    <m/>
    <m/>
  </r>
  <r>
    <s v="725-54-0677"/>
    <x v="1"/>
    <s v="Naypyitaw"/>
    <s v="Member"/>
    <s v="Male"/>
    <s v="Health and beauty"/>
    <n v="85.6"/>
    <n v="7"/>
    <n v="29.96"/>
    <n v="629.16"/>
    <x v="22"/>
    <d v="1899-12-30T13:50:00"/>
    <s v="Cash"/>
    <n v="599.20000000000005"/>
    <n v="4.7619047620000003"/>
    <n v="29.96"/>
    <n v="5.3"/>
    <n v="29.959999999999923"/>
    <n v="2246.9999999999941"/>
    <b v="1"/>
    <b v="1"/>
    <s v="Low Value"/>
    <m/>
    <m/>
    <m/>
    <m/>
    <m/>
    <m/>
    <m/>
    <m/>
    <m/>
    <m/>
    <m/>
    <m/>
  </r>
  <r>
    <s v="146-09-5432"/>
    <x v="0"/>
    <s v="Yangon"/>
    <s v="Member"/>
    <s v="Male"/>
    <s v="Food and beverages"/>
    <n v="35.04"/>
    <n v="9"/>
    <n v="15.768000000000001"/>
    <n v="331.12799999999999"/>
    <x v="57"/>
    <d v="1899-12-30T19:17:00"/>
    <s v="Ewallet"/>
    <n v="315.36"/>
    <n v="4.7619047620000003"/>
    <n v="15.768000000000001"/>
    <n v="4.5999999999999996"/>
    <n v="15.767999999999972"/>
    <n v="1182.5999999999979"/>
    <b v="0"/>
    <b v="1"/>
    <s v="Low Value"/>
    <m/>
    <m/>
    <m/>
    <m/>
    <m/>
    <m/>
    <m/>
    <m/>
    <m/>
    <m/>
    <m/>
    <m/>
  </r>
  <r>
    <s v="377-79-7592"/>
    <x v="1"/>
    <s v="Naypyitaw"/>
    <s v="Member"/>
    <s v="Female"/>
    <s v="Electronic accessories"/>
    <n v="44.84"/>
    <n v="9"/>
    <n v="20.178000000000001"/>
    <n v="423.738"/>
    <x v="78"/>
    <d v="1899-12-30T14:00:00"/>
    <s v="Credit card"/>
    <n v="403.56"/>
    <n v="4.7619047620000003"/>
    <n v="20.178000000000001"/>
    <n v="7.5"/>
    <n v="20.177999999999997"/>
    <n v="1513.35"/>
    <b v="0"/>
    <b v="1"/>
    <s v="Low Value"/>
    <m/>
    <m/>
    <m/>
    <m/>
    <m/>
    <m/>
    <m/>
    <m/>
    <m/>
    <m/>
    <m/>
    <m/>
  </r>
  <r>
    <s v="509-10-0516"/>
    <x v="2"/>
    <s v="Mandalay"/>
    <s v="Normal"/>
    <s v="Male"/>
    <s v="Home and lifestyle"/>
    <n v="45.97"/>
    <n v="4"/>
    <n v="9.1940000000000008"/>
    <n v="193.07400000000001"/>
    <x v="57"/>
    <d v="1899-12-30T12:02:00"/>
    <s v="Ewallet"/>
    <n v="183.88"/>
    <n v="4.7619047620000003"/>
    <n v="9.1940000000000008"/>
    <n v="5.0999999999999996"/>
    <n v="9.1940000000000168"/>
    <n v="689.55000000000132"/>
    <b v="0"/>
    <b v="1"/>
    <s v="Low Value"/>
    <m/>
    <m/>
    <m/>
    <m/>
    <m/>
    <m/>
    <m/>
    <m/>
    <m/>
    <m/>
    <m/>
    <m/>
  </r>
  <r>
    <s v="595-94-9924"/>
    <x v="0"/>
    <s v="Yangon"/>
    <s v="Member"/>
    <s v="Female"/>
    <s v="Health and beauty"/>
    <n v="27.73"/>
    <n v="5"/>
    <n v="6.9325000000000001"/>
    <n v="145.58250000000001"/>
    <x v="58"/>
    <d v="1899-12-30T20:21:00"/>
    <s v="Credit card"/>
    <n v="138.65"/>
    <n v="4.7619047620000003"/>
    <n v="6.9325000000000001"/>
    <n v="4.2"/>
    <n v="6.9325000000000045"/>
    <n v="519.93750000000034"/>
    <b v="0"/>
    <b v="1"/>
    <s v="Low Value"/>
    <m/>
    <m/>
    <m/>
    <m/>
    <m/>
    <m/>
    <m/>
    <m/>
    <m/>
    <m/>
    <m/>
    <m/>
  </r>
  <r>
    <s v="865-41-9075"/>
    <x v="0"/>
    <s v="Yangon"/>
    <s v="Normal"/>
    <s v="Male"/>
    <s v="Food and beverages"/>
    <n v="11.53"/>
    <n v="7"/>
    <n v="4.0354999999999999"/>
    <n v="84.745500000000007"/>
    <x v="26"/>
    <d v="1899-12-30T17:35:00"/>
    <s v="Cash"/>
    <n v="80.709999999999994"/>
    <n v="4.7619047620000003"/>
    <n v="4.0354999999999999"/>
    <n v="8.1"/>
    <n v="4.0355000000000132"/>
    <n v="302.66250000000099"/>
    <b v="0"/>
    <b v="1"/>
    <s v="Low Value"/>
    <m/>
    <m/>
    <m/>
    <m/>
    <m/>
    <m/>
    <m/>
    <m/>
    <m/>
    <m/>
    <m/>
    <m/>
  </r>
  <r>
    <s v="545-07-8534"/>
    <x v="1"/>
    <s v="Naypyitaw"/>
    <s v="Normal"/>
    <s v="Female"/>
    <s v="Health and beauty"/>
    <n v="58.32"/>
    <n v="2"/>
    <n v="5.8319999999999999"/>
    <n v="122.47199999999999"/>
    <x v="44"/>
    <d v="1899-12-30T12:42:00"/>
    <s v="Ewallet"/>
    <n v="116.64"/>
    <n v="4.7619047620000003"/>
    <n v="5.8319999999999999"/>
    <n v="6"/>
    <n v="5.8319999999999936"/>
    <n v="437.39999999999952"/>
    <b v="0"/>
    <b v="1"/>
    <s v="Low Value"/>
    <m/>
    <m/>
    <m/>
    <m/>
    <m/>
    <m/>
    <m/>
    <m/>
    <m/>
    <m/>
    <m/>
    <m/>
  </r>
  <r>
    <s v="118-62-1812"/>
    <x v="1"/>
    <s v="Naypyitaw"/>
    <s v="Member"/>
    <s v="Female"/>
    <s v="Home and lifestyle"/>
    <n v="78.38"/>
    <n v="4"/>
    <n v="15.676"/>
    <n v="329.19600000000003"/>
    <x v="62"/>
    <d v="1899-12-30T17:56:00"/>
    <s v="Cash"/>
    <n v="313.52"/>
    <n v="4.7619047620000003"/>
    <n v="15.676"/>
    <n v="7.9"/>
    <n v="15.676000000000045"/>
    <n v="1175.7000000000035"/>
    <b v="0"/>
    <b v="1"/>
    <s v="Low Value"/>
    <m/>
    <m/>
    <m/>
    <m/>
    <m/>
    <m/>
    <m/>
    <m/>
    <m/>
    <m/>
    <m/>
    <m/>
  </r>
  <r>
    <s v="450-42-3339"/>
    <x v="1"/>
    <s v="Naypyitaw"/>
    <s v="Normal"/>
    <s v="Male"/>
    <s v="Health and beauty"/>
    <n v="84.61"/>
    <n v="10"/>
    <n v="42.305"/>
    <n v="888.40499999999997"/>
    <x v="57"/>
    <d v="1899-12-30T18:58:00"/>
    <s v="Credit card"/>
    <n v="846.1"/>
    <n v="4.7619047620000003"/>
    <n v="42.305"/>
    <n v="8.8000000000000007"/>
    <n v="42.30499999999995"/>
    <n v="3172.8749999999964"/>
    <b v="1"/>
    <b v="1"/>
    <s v="High Value"/>
    <m/>
    <m/>
    <m/>
    <m/>
    <m/>
    <m/>
    <m/>
    <m/>
    <m/>
    <m/>
    <m/>
    <m/>
  </r>
  <r>
    <s v="851-98-3555"/>
    <x v="2"/>
    <s v="Mandalay"/>
    <s v="Normal"/>
    <s v="Female"/>
    <s v="Health and beauty"/>
    <n v="82.88"/>
    <n v="5"/>
    <n v="20.72"/>
    <n v="435.12"/>
    <x v="62"/>
    <d v="1899-12-30T14:08:00"/>
    <s v="Credit card"/>
    <n v="414.4"/>
    <n v="4.7619047620000003"/>
    <n v="20.72"/>
    <n v="6.6"/>
    <n v="20.720000000000027"/>
    <n v="1554.000000000002"/>
    <b v="0"/>
    <b v="1"/>
    <s v="Low Value"/>
    <m/>
    <m/>
    <m/>
    <m/>
    <m/>
    <m/>
    <m/>
    <m/>
    <m/>
    <m/>
    <m/>
    <m/>
  </r>
  <r>
    <s v="186-71-5196"/>
    <x v="0"/>
    <s v="Yangon"/>
    <s v="Member"/>
    <s v="Female"/>
    <s v="Food and beverages"/>
    <n v="79.540000000000006"/>
    <n v="2"/>
    <n v="7.9539999999999997"/>
    <n v="167.03399999999999"/>
    <x v="39"/>
    <d v="1899-12-30T16:30:00"/>
    <s v="Ewallet"/>
    <n v="159.08000000000001"/>
    <n v="4.7619047620000003"/>
    <n v="7.9539999999999997"/>
    <n v="6.2"/>
    <n v="7.9539999999999793"/>
    <n v="596.54999999999848"/>
    <b v="0"/>
    <b v="1"/>
    <s v="Low Value"/>
    <m/>
    <m/>
    <m/>
    <m/>
    <m/>
    <m/>
    <m/>
    <m/>
    <m/>
    <m/>
    <m/>
    <m/>
  </r>
  <r>
    <s v="624-01-8356"/>
    <x v="2"/>
    <s v="Mandalay"/>
    <s v="Normal"/>
    <s v="Female"/>
    <s v="Home and lifestyle"/>
    <n v="49.01"/>
    <n v="10"/>
    <n v="24.504999999999999"/>
    <n v="514.60500000000002"/>
    <x v="3"/>
    <d v="1899-12-30T10:44:00"/>
    <s v="Credit card"/>
    <n v="490.1"/>
    <n v="4.7619047620000003"/>
    <n v="24.504999999999999"/>
    <n v="4.2"/>
    <n v="24.504999999999995"/>
    <n v="1837.8749999999995"/>
    <b v="1"/>
    <b v="1"/>
    <s v="Low Value"/>
    <m/>
    <m/>
    <m/>
    <m/>
    <m/>
    <m/>
    <m/>
    <m/>
    <m/>
    <m/>
    <m/>
    <m/>
  </r>
  <r>
    <s v="313-66-9943"/>
    <x v="2"/>
    <s v="Mandalay"/>
    <s v="Member"/>
    <s v="Female"/>
    <s v="Food and beverages"/>
    <n v="29.15"/>
    <n v="3"/>
    <n v="4.3724999999999996"/>
    <n v="91.822500000000005"/>
    <x v="39"/>
    <d v="1899-12-30T20:29:00"/>
    <s v="Credit card"/>
    <n v="87.45"/>
    <n v="4.7619047620000003"/>
    <n v="4.3724999999999996"/>
    <n v="7.3"/>
    <n v="4.3725000000000023"/>
    <n v="327.93750000000017"/>
    <b v="0"/>
    <b v="1"/>
    <s v="Low Value"/>
    <m/>
    <m/>
    <m/>
    <m/>
    <m/>
    <m/>
    <m/>
    <m/>
    <m/>
    <m/>
    <m/>
    <m/>
  </r>
  <r>
    <s v="151-27-8496"/>
    <x v="1"/>
    <s v="Naypyitaw"/>
    <s v="Normal"/>
    <s v="Female"/>
    <s v="Electronic accessories"/>
    <n v="56.13"/>
    <n v="4"/>
    <n v="11.226000000000001"/>
    <n v="235.74600000000001"/>
    <x v="64"/>
    <d v="1899-12-30T11:43:00"/>
    <s v="Ewallet"/>
    <n v="224.52"/>
    <n v="4.7619047620000003"/>
    <n v="11.226000000000001"/>
    <n v="8.6"/>
    <n v="11.225999999999999"/>
    <n v="841.94999999999993"/>
    <b v="0"/>
    <b v="1"/>
    <s v="Low Value"/>
    <m/>
    <m/>
    <m/>
    <m/>
    <m/>
    <m/>
    <m/>
    <m/>
    <m/>
    <m/>
    <m/>
    <m/>
  </r>
  <r>
    <s v="453-33-6436"/>
    <x v="0"/>
    <s v="Yangon"/>
    <s v="Normal"/>
    <s v="Female"/>
    <s v="Home and lifestyle"/>
    <n v="93.12"/>
    <n v="8"/>
    <n v="37.247999999999998"/>
    <n v="782.20799999999997"/>
    <x v="13"/>
    <d v="1899-12-30T10:09:00"/>
    <s v="Cash"/>
    <n v="744.96"/>
    <n v="4.7619047620000003"/>
    <n v="37.247999999999998"/>
    <n v="6.8"/>
    <n v="37.247999999999934"/>
    <n v="2793.5999999999949"/>
    <b v="1"/>
    <b v="1"/>
    <s v="Low Value"/>
    <m/>
    <m/>
    <m/>
    <m/>
    <m/>
    <m/>
    <m/>
    <m/>
    <m/>
    <m/>
    <m/>
    <m/>
  </r>
  <r>
    <s v="522-57-8364"/>
    <x v="0"/>
    <s v="Yangon"/>
    <s v="Member"/>
    <s v="Male"/>
    <s v="Fashion accessories"/>
    <n v="51.34"/>
    <n v="8"/>
    <n v="20.536000000000001"/>
    <n v="431.25599999999997"/>
    <x v="82"/>
    <d v="1899-12-30T10:00:00"/>
    <s v="Ewallet"/>
    <n v="410.72"/>
    <n v="4.7619047620000003"/>
    <n v="20.536000000000001"/>
    <n v="7.6"/>
    <n v="20.535999999999945"/>
    <n v="1540.1999999999957"/>
    <b v="0"/>
    <b v="1"/>
    <s v="Low Value"/>
    <m/>
    <m/>
    <m/>
    <m/>
    <m/>
    <m/>
    <m/>
    <m/>
    <m/>
    <m/>
    <m/>
    <m/>
  </r>
  <r>
    <s v="459-45-2396"/>
    <x v="0"/>
    <s v="Yangon"/>
    <s v="Member"/>
    <s v="Female"/>
    <s v="Food and beverages"/>
    <n v="99.6"/>
    <n v="3"/>
    <n v="14.94"/>
    <n v="313.74"/>
    <x v="6"/>
    <d v="1899-12-30T18:45:00"/>
    <s v="Cash"/>
    <n v="298.8"/>
    <n v="4.7619047620000003"/>
    <n v="14.94"/>
    <n v="5.8"/>
    <n v="14.939999999999998"/>
    <n v="1120.4999999999998"/>
    <b v="0"/>
    <b v="1"/>
    <s v="Low Value"/>
    <m/>
    <m/>
    <m/>
    <m/>
    <m/>
    <m/>
    <m/>
    <m/>
    <m/>
    <m/>
    <m/>
    <m/>
  </r>
  <r>
    <s v="717-96-4189"/>
    <x v="1"/>
    <s v="Naypyitaw"/>
    <s v="Normal"/>
    <s v="Female"/>
    <s v="Electronic accessories"/>
    <n v="35.49"/>
    <n v="6"/>
    <n v="10.647"/>
    <n v="223.58699999999999"/>
    <x v="30"/>
    <d v="1899-12-30T12:40:00"/>
    <s v="Cash"/>
    <n v="212.94"/>
    <n v="4.7619047620000003"/>
    <n v="10.647"/>
    <n v="4.0999999999999996"/>
    <n v="10.646999999999991"/>
    <n v="798.52499999999941"/>
    <b v="0"/>
    <b v="1"/>
    <s v="Low Value"/>
    <m/>
    <m/>
    <m/>
    <m/>
    <m/>
    <m/>
    <m/>
    <m/>
    <m/>
    <m/>
    <m/>
    <m/>
  </r>
  <r>
    <s v="722-13-2115"/>
    <x v="1"/>
    <s v="Naypyitaw"/>
    <s v="Member"/>
    <s v="Male"/>
    <s v="Sports and travel"/>
    <n v="42.85"/>
    <n v="1"/>
    <n v="2.1425000000000001"/>
    <n v="44.9925"/>
    <x v="86"/>
    <d v="1899-12-30T15:36:00"/>
    <s v="Credit card"/>
    <n v="42.85"/>
    <n v="4.7619047620000003"/>
    <n v="2.1425000000000001"/>
    <n v="9.3000000000000007"/>
    <n v="2.1424999999999983"/>
    <n v="160.68749999999989"/>
    <b v="0"/>
    <b v="1"/>
    <s v="High Value"/>
    <m/>
    <m/>
    <m/>
    <m/>
    <m/>
    <m/>
    <m/>
    <m/>
    <m/>
    <m/>
    <m/>
    <m/>
  </r>
  <r>
    <s v="749-81-8133"/>
    <x v="0"/>
    <s v="Yangon"/>
    <s v="Normal"/>
    <s v="Female"/>
    <s v="Fashion accessories"/>
    <n v="94.67"/>
    <n v="4"/>
    <n v="18.934000000000001"/>
    <n v="397.61399999999998"/>
    <x v="16"/>
    <d v="1899-12-30T12:04:00"/>
    <s v="Cash"/>
    <n v="378.68"/>
    <n v="4.7619047620000003"/>
    <n v="18.934000000000001"/>
    <n v="6.8"/>
    <n v="18.933999999999969"/>
    <n v="1420.0499999999977"/>
    <b v="0"/>
    <b v="1"/>
    <s v="Low Value"/>
    <m/>
    <m/>
    <m/>
    <m/>
    <m/>
    <m/>
    <m/>
    <m/>
    <m/>
    <m/>
    <m/>
    <m/>
  </r>
  <r>
    <s v="777-67-2495"/>
    <x v="2"/>
    <s v="Mandalay"/>
    <s v="Normal"/>
    <s v="Male"/>
    <s v="Home and lifestyle"/>
    <n v="68.97"/>
    <n v="3"/>
    <n v="10.345499999999999"/>
    <n v="217.25550000000001"/>
    <x v="70"/>
    <d v="1899-12-30T11:26:00"/>
    <s v="Ewallet"/>
    <n v="206.91"/>
    <n v="4.7619047620000003"/>
    <n v="10.345499999999999"/>
    <n v="8.6999999999999993"/>
    <n v="10.345500000000015"/>
    <n v="775.91250000000116"/>
    <b v="0"/>
    <b v="1"/>
    <s v="High Value"/>
    <m/>
    <m/>
    <m/>
    <m/>
    <m/>
    <m/>
    <m/>
    <m/>
    <m/>
    <m/>
    <m/>
    <m/>
  </r>
  <r>
    <s v="636-98-3364"/>
    <x v="2"/>
    <s v="Mandalay"/>
    <s v="Member"/>
    <s v="Female"/>
    <s v="Electronic accessories"/>
    <n v="26.26"/>
    <n v="3"/>
    <n v="3.9390000000000001"/>
    <n v="82.718999999999994"/>
    <x v="22"/>
    <d v="1899-12-30T12:36:00"/>
    <s v="Ewallet"/>
    <n v="78.78"/>
    <n v="4.7619047620000003"/>
    <n v="3.9390000000000001"/>
    <n v="6.3"/>
    <n v="3.938999999999993"/>
    <n v="295.4249999999995"/>
    <b v="0"/>
    <b v="1"/>
    <s v="Low Value"/>
    <m/>
    <m/>
    <m/>
    <m/>
    <m/>
    <m/>
    <m/>
    <m/>
    <m/>
    <m/>
    <m/>
    <m/>
  </r>
  <r>
    <s v="246-55-6923"/>
    <x v="1"/>
    <s v="Naypyitaw"/>
    <s v="Member"/>
    <s v="Female"/>
    <s v="Home and lifestyle"/>
    <n v="35.79"/>
    <n v="9"/>
    <n v="16.105499999999999"/>
    <n v="338.21550000000002"/>
    <x v="24"/>
    <d v="1899-12-30T15:06:00"/>
    <s v="Credit card"/>
    <n v="322.11"/>
    <n v="4.7619047620000003"/>
    <n v="16.105499999999999"/>
    <n v="5.0999999999999996"/>
    <n v="16.105500000000006"/>
    <n v="1207.9125000000004"/>
    <b v="0"/>
    <b v="1"/>
    <s v="Low Value"/>
    <m/>
    <m/>
    <m/>
    <m/>
    <m/>
    <m/>
    <m/>
    <m/>
    <m/>
    <m/>
    <m/>
    <m/>
  </r>
  <r>
    <s v="181-82-6255"/>
    <x v="2"/>
    <s v="Mandalay"/>
    <s v="Normal"/>
    <s v="Female"/>
    <s v="Home and lifestyle"/>
    <n v="16.37"/>
    <n v="6"/>
    <n v="4.9109999999999996"/>
    <n v="103.131"/>
    <x v="4"/>
    <d v="1899-12-30T10:58:00"/>
    <s v="Cash"/>
    <n v="98.22"/>
    <n v="4.7619047620000003"/>
    <n v="4.9109999999999996"/>
    <n v="7"/>
    <n v="4.9110000000000014"/>
    <n v="368.3250000000001"/>
    <b v="0"/>
    <b v="1"/>
    <s v="Low Value"/>
    <m/>
    <m/>
    <m/>
    <m/>
    <m/>
    <m/>
    <m/>
    <m/>
    <m/>
    <m/>
    <m/>
    <m/>
  </r>
  <r>
    <s v="838-02-1821"/>
    <x v="1"/>
    <s v="Naypyitaw"/>
    <s v="Member"/>
    <s v="Female"/>
    <s v="Home and lifestyle"/>
    <n v="12.73"/>
    <n v="2"/>
    <n v="1.2729999999999999"/>
    <n v="26.733000000000001"/>
    <x v="70"/>
    <d v="1899-12-30T12:10:00"/>
    <s v="Credit card"/>
    <n v="25.46"/>
    <n v="4.7619047620000003"/>
    <n v="1.2729999999999999"/>
    <n v="5.2"/>
    <n v="1.2729999999999997"/>
    <n v="95.47499999999998"/>
    <b v="0"/>
    <b v="1"/>
    <s v="Low Value"/>
    <m/>
    <m/>
    <m/>
    <m/>
    <m/>
    <m/>
    <m/>
    <m/>
    <m/>
    <m/>
    <m/>
    <m/>
  </r>
  <r>
    <s v="887-42-0517"/>
    <x v="1"/>
    <s v="Naypyitaw"/>
    <s v="Normal"/>
    <s v="Female"/>
    <s v="Sports and travel"/>
    <n v="83.14"/>
    <n v="7"/>
    <n v="29.099"/>
    <n v="611.07899999999995"/>
    <x v="8"/>
    <d v="1899-12-30T10:31:00"/>
    <s v="Credit card"/>
    <n v="581.98"/>
    <n v="4.7619047620000003"/>
    <n v="29.099"/>
    <n v="6.6"/>
    <n v="29.098999999999933"/>
    <n v="2182.4249999999947"/>
    <b v="1"/>
    <b v="1"/>
    <s v="Low Value"/>
    <m/>
    <m/>
    <m/>
    <m/>
    <m/>
    <m/>
    <m/>
    <m/>
    <m/>
    <m/>
    <m/>
    <m/>
  </r>
  <r>
    <s v="457-12-0244"/>
    <x v="1"/>
    <s v="Naypyitaw"/>
    <s v="Member"/>
    <s v="Female"/>
    <s v="Sports and travel"/>
    <n v="35.22"/>
    <n v="6"/>
    <n v="10.566000000000001"/>
    <n v="221.886"/>
    <x v="86"/>
    <d v="1899-12-30T13:49:00"/>
    <s v="Ewallet"/>
    <n v="211.32"/>
    <n v="4.7619047620000003"/>
    <n v="10.566000000000001"/>
    <n v="6.5"/>
    <n v="10.566000000000003"/>
    <n v="792.45000000000016"/>
    <b v="0"/>
    <b v="1"/>
    <s v="Low Value"/>
    <m/>
    <m/>
    <m/>
    <m/>
    <m/>
    <m/>
    <m/>
    <m/>
    <m/>
    <m/>
    <m/>
    <m/>
  </r>
  <r>
    <s v="226-34-0034"/>
    <x v="2"/>
    <s v="Mandalay"/>
    <s v="Normal"/>
    <s v="Female"/>
    <s v="Electronic accessories"/>
    <n v="13.78"/>
    <n v="4"/>
    <n v="2.7559999999999998"/>
    <n v="57.875999999999998"/>
    <x v="8"/>
    <d v="1899-12-30T11:10:00"/>
    <s v="Ewallet"/>
    <n v="55.12"/>
    <n v="4.7619047620000003"/>
    <n v="2.7559999999999998"/>
    <n v="9"/>
    <n v="2.7560000000000002"/>
    <n v="206.70000000000002"/>
    <b v="0"/>
    <b v="1"/>
    <s v="High Value"/>
    <m/>
    <m/>
    <m/>
    <m/>
    <m/>
    <m/>
    <m/>
    <m/>
    <m/>
    <m/>
    <m/>
    <m/>
  </r>
  <r>
    <s v="321-49-7382"/>
    <x v="2"/>
    <s v="Mandalay"/>
    <s v="Member"/>
    <s v="Male"/>
    <s v="Sports and travel"/>
    <n v="88.31"/>
    <n v="1"/>
    <n v="4.4154999999999998"/>
    <n v="92.725499999999997"/>
    <x v="42"/>
    <d v="1899-12-30T17:38:00"/>
    <s v="Credit card"/>
    <n v="88.31"/>
    <n v="4.7619047620000003"/>
    <n v="4.4154999999999998"/>
    <n v="5.2"/>
    <n v="4.4154999999999944"/>
    <n v="331.16249999999957"/>
    <b v="0"/>
    <b v="1"/>
    <s v="Low Value"/>
    <m/>
    <m/>
    <m/>
    <m/>
    <m/>
    <m/>
    <m/>
    <m/>
    <m/>
    <m/>
    <m/>
    <m/>
  </r>
  <r>
    <s v="397-25-8725"/>
    <x v="0"/>
    <s v="Yangon"/>
    <s v="Member"/>
    <s v="Female"/>
    <s v="Health and beauty"/>
    <n v="39.619999999999997"/>
    <n v="9"/>
    <n v="17.829000000000001"/>
    <n v="374.40899999999999"/>
    <x v="50"/>
    <d v="1899-12-30T17:54:00"/>
    <s v="Credit card"/>
    <n v="356.58"/>
    <n v="4.7619047620000003"/>
    <n v="17.829000000000001"/>
    <n v="6.8"/>
    <n v="17.829000000000008"/>
    <n v="1337.1750000000006"/>
    <b v="0"/>
    <b v="1"/>
    <s v="Low Value"/>
    <m/>
    <m/>
    <m/>
    <m/>
    <m/>
    <m/>
    <m/>
    <m/>
    <m/>
    <m/>
    <m/>
    <m/>
  </r>
  <r>
    <s v="431-66-2305"/>
    <x v="2"/>
    <s v="Mandalay"/>
    <s v="Normal"/>
    <s v="Female"/>
    <s v="Electronic accessories"/>
    <n v="88.25"/>
    <n v="9"/>
    <n v="39.712499999999999"/>
    <n v="833.96249999999998"/>
    <x v="42"/>
    <d v="1899-12-30T20:51:00"/>
    <s v="Credit card"/>
    <n v="794.25"/>
    <n v="4.7619047620000003"/>
    <n v="39.712499999999999"/>
    <n v="7.6"/>
    <n v="39.712499999999977"/>
    <n v="2978.4374999999982"/>
    <b v="1"/>
    <b v="1"/>
    <s v="Low Value"/>
    <m/>
    <m/>
    <m/>
    <m/>
    <m/>
    <m/>
    <m/>
    <m/>
    <m/>
    <m/>
    <m/>
    <m/>
  </r>
  <r>
    <s v="825-94-5922"/>
    <x v="2"/>
    <s v="Mandalay"/>
    <s v="Normal"/>
    <s v="Male"/>
    <s v="Sports and travel"/>
    <n v="25.31"/>
    <n v="2"/>
    <n v="2.5310000000000001"/>
    <n v="53.151000000000003"/>
    <x v="22"/>
    <d v="1899-12-30T19:26:00"/>
    <s v="Ewallet"/>
    <n v="50.62"/>
    <n v="4.7619047620000003"/>
    <n v="2.5310000000000001"/>
    <n v="7.2"/>
    <n v="2.5310000000000059"/>
    <n v="189.82500000000044"/>
    <b v="0"/>
    <b v="1"/>
    <s v="Low Value"/>
    <m/>
    <m/>
    <m/>
    <m/>
    <m/>
    <m/>
    <m/>
    <m/>
    <m/>
    <m/>
    <m/>
    <m/>
  </r>
  <r>
    <s v="641-62-7288"/>
    <x v="2"/>
    <s v="Mandalay"/>
    <s v="Normal"/>
    <s v="Male"/>
    <s v="Home and lifestyle"/>
    <n v="99.92"/>
    <n v="6"/>
    <n v="29.975999999999999"/>
    <n v="629.49599999999998"/>
    <x v="62"/>
    <d v="1899-12-30T13:33:00"/>
    <s v="Ewallet"/>
    <n v="599.52"/>
    <n v="4.7619047620000003"/>
    <n v="29.975999999999999"/>
    <n v="7.1"/>
    <n v="29.975999999999999"/>
    <n v="2248.1999999999998"/>
    <b v="1"/>
    <b v="1"/>
    <s v="Low Value"/>
    <m/>
    <m/>
    <m/>
    <m/>
    <m/>
    <m/>
    <m/>
    <m/>
    <m/>
    <m/>
    <m/>
    <m/>
  </r>
  <r>
    <s v="756-93-1854"/>
    <x v="1"/>
    <s v="Naypyitaw"/>
    <s v="Member"/>
    <s v="Female"/>
    <s v="Fashion accessories"/>
    <n v="83.35"/>
    <n v="2"/>
    <n v="8.3350000000000009"/>
    <n v="175.035"/>
    <x v="30"/>
    <d v="1899-12-30T14:05:00"/>
    <s v="Credit card"/>
    <n v="166.7"/>
    <n v="4.7619047620000003"/>
    <n v="8.3350000000000009"/>
    <n v="9.5"/>
    <n v="8.335000000000008"/>
    <n v="625.12500000000057"/>
    <b v="0"/>
    <b v="1"/>
    <s v="High Value"/>
    <m/>
    <m/>
    <m/>
    <m/>
    <m/>
    <m/>
    <m/>
    <m/>
    <m/>
    <m/>
    <m/>
    <m/>
  </r>
  <r>
    <s v="243-55-8457"/>
    <x v="0"/>
    <s v="Yangon"/>
    <s v="Normal"/>
    <s v="Female"/>
    <s v="Food and beverages"/>
    <n v="74.44"/>
    <n v="10"/>
    <n v="37.22"/>
    <n v="781.62"/>
    <x v="33"/>
    <d v="1899-12-30T11:40:00"/>
    <s v="Ewallet"/>
    <n v="744.4"/>
    <n v="4.7619047620000003"/>
    <n v="37.22"/>
    <n v="5.0999999999999996"/>
    <n v="37.220000000000027"/>
    <n v="2791.5000000000018"/>
    <b v="1"/>
    <b v="1"/>
    <s v="Low Value"/>
    <m/>
    <m/>
    <m/>
    <m/>
    <m/>
    <m/>
    <m/>
    <m/>
    <m/>
    <m/>
    <m/>
    <m/>
  </r>
  <r>
    <s v="458-10-8612"/>
    <x v="1"/>
    <s v="Naypyitaw"/>
    <s v="Normal"/>
    <s v="Male"/>
    <s v="Health and beauty"/>
    <n v="64.08"/>
    <n v="7"/>
    <n v="22.428000000000001"/>
    <n v="470.988"/>
    <x v="40"/>
    <d v="1899-12-30T12:27:00"/>
    <s v="Ewallet"/>
    <n v="448.56"/>
    <n v="4.7619047620000003"/>
    <n v="22.428000000000001"/>
    <n v="7.6"/>
    <n v="22.427999999999997"/>
    <n v="1682.1"/>
    <b v="0"/>
    <b v="1"/>
    <s v="Low Value"/>
    <m/>
    <m/>
    <m/>
    <m/>
    <m/>
    <m/>
    <m/>
    <m/>
    <m/>
    <m/>
    <m/>
    <m/>
  </r>
  <r>
    <s v="501-61-1753"/>
    <x v="2"/>
    <s v="Mandalay"/>
    <s v="Normal"/>
    <s v="Female"/>
    <s v="Home and lifestyle"/>
    <n v="63.15"/>
    <n v="6"/>
    <n v="18.945"/>
    <n v="397.84500000000003"/>
    <x v="75"/>
    <d v="1899-12-30T20:24:00"/>
    <s v="Ewallet"/>
    <n v="378.9"/>
    <n v="4.7619047620000003"/>
    <n v="18.945"/>
    <n v="9.8000000000000007"/>
    <n v="18.94500000000005"/>
    <n v="1420.8750000000036"/>
    <b v="0"/>
    <b v="1"/>
    <s v="High Value"/>
    <m/>
    <m/>
    <m/>
    <m/>
    <m/>
    <m/>
    <m/>
    <m/>
    <m/>
    <m/>
    <m/>
    <m/>
  </r>
  <r>
    <s v="235-06-8510"/>
    <x v="1"/>
    <s v="Naypyitaw"/>
    <s v="Member"/>
    <s v="Male"/>
    <s v="Home and lifestyle"/>
    <n v="85.72"/>
    <n v="3"/>
    <n v="12.858000000000001"/>
    <n v="270.01799999999997"/>
    <x v="46"/>
    <d v="1899-12-30T20:59:00"/>
    <s v="Ewallet"/>
    <n v="257.16000000000003"/>
    <n v="4.7619047620000003"/>
    <n v="12.858000000000001"/>
    <n v="5.0999999999999996"/>
    <n v="12.857999999999947"/>
    <n v="964.34999999999604"/>
    <b v="0"/>
    <b v="1"/>
    <s v="Low Value"/>
    <m/>
    <m/>
    <m/>
    <m/>
    <m/>
    <m/>
    <m/>
    <m/>
    <m/>
    <m/>
    <m/>
    <m/>
  </r>
  <r>
    <s v="433-08-7822"/>
    <x v="1"/>
    <s v="Naypyitaw"/>
    <s v="Normal"/>
    <s v="Female"/>
    <s v="Health and beauty"/>
    <n v="78.89"/>
    <n v="7"/>
    <n v="27.611499999999999"/>
    <n v="579.8415"/>
    <x v="0"/>
    <d v="1899-12-30T19:48:00"/>
    <s v="Ewallet"/>
    <n v="552.23"/>
    <n v="4.7619047620000003"/>
    <n v="27.611499999999999"/>
    <n v="7.5"/>
    <n v="27.611499999999978"/>
    <n v="2070.8624999999984"/>
    <b v="1"/>
    <b v="1"/>
    <s v="Low Value"/>
    <m/>
    <m/>
    <m/>
    <m/>
    <m/>
    <m/>
    <m/>
    <m/>
    <m/>
    <m/>
    <m/>
    <m/>
  </r>
  <r>
    <s v="361-85-2571"/>
    <x v="0"/>
    <s v="Yangon"/>
    <s v="Normal"/>
    <s v="Female"/>
    <s v="Sports and travel"/>
    <n v="89.48"/>
    <n v="5"/>
    <n v="22.37"/>
    <n v="469.77"/>
    <x v="73"/>
    <d v="1899-12-30T10:18:00"/>
    <s v="Cash"/>
    <n v="447.4"/>
    <n v="4.7619047620000003"/>
    <n v="22.37"/>
    <n v="7.4"/>
    <n v="22.370000000000005"/>
    <n v="1677.7500000000005"/>
    <b v="0"/>
    <b v="1"/>
    <s v="Low Value"/>
    <m/>
    <m/>
    <m/>
    <m/>
    <m/>
    <m/>
    <m/>
    <m/>
    <m/>
    <m/>
    <m/>
    <m/>
  </r>
  <r>
    <s v="131-70-8179"/>
    <x v="0"/>
    <s v="Yangon"/>
    <s v="Member"/>
    <s v="Female"/>
    <s v="Health and beauty"/>
    <n v="92.09"/>
    <n v="3"/>
    <n v="13.813499999999999"/>
    <n v="290.08350000000002"/>
    <x v="21"/>
    <d v="1899-12-30T16:27:00"/>
    <s v="Cash"/>
    <n v="276.27"/>
    <n v="4.7619047620000003"/>
    <n v="13.813499999999999"/>
    <n v="4.2"/>
    <n v="13.813500000000033"/>
    <n v="1036.0125000000025"/>
    <b v="0"/>
    <b v="1"/>
    <s v="Low Value"/>
    <m/>
    <m/>
    <m/>
    <m/>
    <m/>
    <m/>
    <m/>
    <m/>
    <m/>
    <m/>
    <m/>
    <m/>
  </r>
  <r>
    <s v="500-02-2261"/>
    <x v="1"/>
    <s v="Naypyitaw"/>
    <s v="Normal"/>
    <s v="Female"/>
    <s v="Food and beverages"/>
    <n v="57.29"/>
    <n v="6"/>
    <n v="17.187000000000001"/>
    <n v="360.92700000000002"/>
    <x v="76"/>
    <d v="1899-12-30T17:04:00"/>
    <s v="Ewallet"/>
    <n v="343.74"/>
    <n v="4.7619047620000003"/>
    <n v="17.187000000000001"/>
    <n v="5.9"/>
    <n v="17.187000000000012"/>
    <n v="1289.025000000001"/>
    <b v="0"/>
    <b v="1"/>
    <s v="Low Value"/>
    <m/>
    <m/>
    <m/>
    <m/>
    <m/>
    <m/>
    <m/>
    <m/>
    <m/>
    <m/>
    <m/>
    <m/>
  </r>
  <r>
    <s v="720-72-2436"/>
    <x v="0"/>
    <s v="Yangon"/>
    <s v="Normal"/>
    <s v="Male"/>
    <s v="Food and beverages"/>
    <n v="66.52"/>
    <n v="4"/>
    <n v="13.304"/>
    <n v="279.38400000000001"/>
    <x v="22"/>
    <d v="1899-12-30T18:14:00"/>
    <s v="Ewallet"/>
    <n v="266.08"/>
    <n v="4.7619047620000003"/>
    <n v="13.304"/>
    <n v="6.9"/>
    <n v="13.30400000000003"/>
    <n v="997.80000000000223"/>
    <b v="0"/>
    <b v="1"/>
    <s v="Low Value"/>
    <m/>
    <m/>
    <m/>
    <m/>
    <m/>
    <m/>
    <m/>
    <m/>
    <m/>
    <m/>
    <m/>
    <m/>
  </r>
  <r>
    <s v="702-83-5291"/>
    <x v="1"/>
    <s v="Naypyitaw"/>
    <s v="Member"/>
    <s v="Male"/>
    <s v="Fashion accessories"/>
    <n v="99.82"/>
    <n v="9"/>
    <n v="44.918999999999997"/>
    <n v="943.29899999999998"/>
    <x v="39"/>
    <d v="1899-12-30T10:43:00"/>
    <s v="Cash"/>
    <n v="898.38"/>
    <n v="4.7619047620000003"/>
    <n v="44.918999999999997"/>
    <n v="6.6"/>
    <n v="44.918999999999983"/>
    <n v="3368.9249999999988"/>
    <b v="1"/>
    <b v="1"/>
    <s v="Low Value"/>
    <m/>
    <m/>
    <m/>
    <m/>
    <m/>
    <m/>
    <m/>
    <m/>
    <m/>
    <m/>
    <m/>
    <m/>
  </r>
  <r>
    <s v="809-69-9497"/>
    <x v="0"/>
    <s v="Yangon"/>
    <s v="Normal"/>
    <s v="Female"/>
    <s v="Home and lifestyle"/>
    <n v="45.68"/>
    <n v="10"/>
    <n v="22.84"/>
    <n v="479.64"/>
    <x v="64"/>
    <d v="1899-12-30T19:30:00"/>
    <s v="Ewallet"/>
    <n v="456.8"/>
    <n v="4.7619047620000003"/>
    <n v="22.84"/>
    <n v="5.7"/>
    <n v="22.839999999999975"/>
    <n v="1712.9999999999982"/>
    <b v="0"/>
    <b v="1"/>
    <s v="Low Value"/>
    <m/>
    <m/>
    <m/>
    <m/>
    <m/>
    <m/>
    <m/>
    <m/>
    <m/>
    <m/>
    <m/>
    <m/>
  </r>
  <r>
    <s v="449-16-6770"/>
    <x v="0"/>
    <s v="Yangon"/>
    <s v="Normal"/>
    <s v="Male"/>
    <s v="Health and beauty"/>
    <n v="50.79"/>
    <n v="5"/>
    <n v="12.6975"/>
    <n v="266.64749999999998"/>
    <x v="88"/>
    <d v="1899-12-30T14:53:00"/>
    <s v="Credit card"/>
    <n v="253.95"/>
    <n v="4.7619047620000003"/>
    <n v="12.6975"/>
    <n v="5.3"/>
    <n v="12.697499999999991"/>
    <n v="952.31249999999932"/>
    <b v="0"/>
    <b v="1"/>
    <s v="Low Value"/>
    <m/>
    <m/>
    <m/>
    <m/>
    <m/>
    <m/>
    <m/>
    <m/>
    <m/>
    <m/>
    <m/>
    <m/>
  </r>
  <r>
    <s v="333-23-2632"/>
    <x v="0"/>
    <s v="Yangon"/>
    <s v="Member"/>
    <s v="Male"/>
    <s v="Health and beauty"/>
    <n v="10.08"/>
    <n v="7"/>
    <n v="3.528"/>
    <n v="74.087999999999994"/>
    <x v="61"/>
    <d v="1899-12-30T20:14:00"/>
    <s v="Cash"/>
    <n v="70.56"/>
    <n v="4.7619047620000003"/>
    <n v="3.528"/>
    <n v="4.2"/>
    <n v="3.5279999999999916"/>
    <n v="264.59999999999934"/>
    <b v="0"/>
    <b v="1"/>
    <s v="Low Value"/>
    <m/>
    <m/>
    <m/>
    <m/>
    <m/>
    <m/>
    <m/>
    <m/>
    <m/>
    <m/>
    <m/>
    <m/>
  </r>
  <r>
    <s v="489-82-1237"/>
    <x v="0"/>
    <s v="Yangon"/>
    <s v="Normal"/>
    <s v="Female"/>
    <s v="Electronic accessories"/>
    <n v="93.88"/>
    <n v="7"/>
    <n v="32.857999999999997"/>
    <n v="690.01800000000003"/>
    <x v="0"/>
    <d v="1899-12-30T11:51:00"/>
    <s v="Credit card"/>
    <n v="657.16"/>
    <n v="4.7619047620000003"/>
    <n v="32.857999999999997"/>
    <n v="7.3"/>
    <n v="32.858000000000061"/>
    <n v="2464.3500000000045"/>
    <b v="1"/>
    <b v="1"/>
    <s v="Low Value"/>
    <m/>
    <m/>
    <m/>
    <m/>
    <m/>
    <m/>
    <m/>
    <m/>
    <m/>
    <m/>
    <m/>
    <m/>
  </r>
  <r>
    <s v="859-97-6048"/>
    <x v="1"/>
    <s v="Naypyitaw"/>
    <s v="Member"/>
    <s v="Male"/>
    <s v="Electronic accessories"/>
    <n v="84.25"/>
    <n v="2"/>
    <n v="8.4250000000000007"/>
    <n v="176.92500000000001"/>
    <x v="58"/>
    <d v="1899-12-30T14:13:00"/>
    <s v="Credit card"/>
    <n v="168.5"/>
    <n v="4.7619047620000003"/>
    <n v="8.4250000000000007"/>
    <n v="5.3"/>
    <n v="8.4250000000000114"/>
    <n v="631.87500000000091"/>
    <b v="0"/>
    <b v="1"/>
    <s v="Low Value"/>
    <m/>
    <m/>
    <m/>
    <m/>
    <m/>
    <m/>
    <m/>
    <m/>
    <m/>
    <m/>
    <m/>
    <m/>
  </r>
  <r>
    <s v="676-10-2200"/>
    <x v="2"/>
    <s v="Mandalay"/>
    <s v="Member"/>
    <s v="Male"/>
    <s v="Fashion accessories"/>
    <n v="53.78"/>
    <n v="1"/>
    <n v="2.6890000000000001"/>
    <n v="56.469000000000001"/>
    <x v="36"/>
    <d v="1899-12-30T20:13:00"/>
    <s v="Ewallet"/>
    <n v="53.78"/>
    <n v="4.7619047620000003"/>
    <n v="2.6890000000000001"/>
    <n v="4.7"/>
    <n v="2.6890000000000001"/>
    <n v="201.67500000000001"/>
    <b v="0"/>
    <b v="1"/>
    <s v="Low Value"/>
    <m/>
    <m/>
    <m/>
    <m/>
    <m/>
    <m/>
    <m/>
    <m/>
    <m/>
    <m/>
    <m/>
    <m/>
  </r>
  <r>
    <s v="373-88-1424"/>
    <x v="1"/>
    <s v="Naypyitaw"/>
    <s v="Member"/>
    <s v="Male"/>
    <s v="Home and lifestyle"/>
    <n v="35.81"/>
    <n v="5"/>
    <n v="8.9525000000000006"/>
    <n v="188.0025"/>
    <x v="10"/>
    <d v="1899-12-30T18:44:00"/>
    <s v="Ewallet"/>
    <n v="179.05"/>
    <n v="4.7619047620000003"/>
    <n v="8.9525000000000006"/>
    <n v="7.9"/>
    <n v="8.9524999999999864"/>
    <n v="671.43749999999898"/>
    <b v="0"/>
    <b v="1"/>
    <s v="Low Value"/>
    <m/>
    <m/>
    <m/>
    <m/>
    <m/>
    <m/>
    <m/>
    <m/>
    <m/>
    <m/>
    <m/>
    <m/>
  </r>
  <r>
    <s v="365-16-4334"/>
    <x v="2"/>
    <s v="Mandalay"/>
    <s v="Normal"/>
    <s v="Female"/>
    <s v="Food and beverages"/>
    <n v="26.43"/>
    <n v="8"/>
    <n v="10.571999999999999"/>
    <n v="222.012"/>
    <x v="7"/>
    <d v="1899-12-30T14:26:00"/>
    <s v="Ewallet"/>
    <n v="211.44"/>
    <n v="4.7619047620000003"/>
    <n v="10.571999999999999"/>
    <n v="8.9"/>
    <n v="10.572000000000003"/>
    <n v="792.9000000000002"/>
    <b v="0"/>
    <b v="1"/>
    <s v="High Value"/>
    <m/>
    <m/>
    <m/>
    <m/>
    <m/>
    <m/>
    <m/>
    <m/>
    <m/>
    <m/>
    <m/>
    <m/>
  </r>
  <r>
    <s v="503-21-4385"/>
    <x v="2"/>
    <s v="Mandalay"/>
    <s v="Member"/>
    <s v="Male"/>
    <s v="Health and beauty"/>
    <n v="39.909999999999997"/>
    <n v="3"/>
    <n v="5.9865000000000004"/>
    <n v="125.7165"/>
    <x v="81"/>
    <d v="1899-12-30T12:40:00"/>
    <s v="Ewallet"/>
    <n v="119.73"/>
    <n v="4.7619047620000003"/>
    <n v="5.9865000000000004"/>
    <n v="9.3000000000000007"/>
    <n v="5.9864999999999924"/>
    <n v="448.98749999999944"/>
    <b v="0"/>
    <b v="1"/>
    <s v="High Value"/>
    <m/>
    <m/>
    <m/>
    <m/>
    <m/>
    <m/>
    <m/>
    <m/>
    <m/>
    <m/>
    <m/>
    <m/>
  </r>
  <r>
    <s v="305-89-2768"/>
    <x v="2"/>
    <s v="Mandalay"/>
    <s v="Member"/>
    <s v="Female"/>
    <s v="Home and lifestyle"/>
    <n v="21.9"/>
    <n v="3"/>
    <n v="3.2850000000000001"/>
    <n v="68.984999999999999"/>
    <x v="51"/>
    <d v="1899-12-30T18:43:00"/>
    <s v="Ewallet"/>
    <n v="65.7"/>
    <n v="4.7619047620000003"/>
    <n v="3.2850000000000001"/>
    <n v="4.7"/>
    <n v="3.2849999999999966"/>
    <n v="246.37499999999974"/>
    <b v="0"/>
    <b v="1"/>
    <s v="Low Value"/>
    <m/>
    <m/>
    <m/>
    <m/>
    <m/>
    <m/>
    <m/>
    <m/>
    <m/>
    <m/>
    <m/>
    <m/>
  </r>
  <r>
    <s v="574-80-1489"/>
    <x v="2"/>
    <s v="Mandalay"/>
    <s v="Member"/>
    <s v="Female"/>
    <s v="Food and beverages"/>
    <n v="62.85"/>
    <n v="4"/>
    <n v="12.57"/>
    <n v="263.97000000000003"/>
    <x v="6"/>
    <d v="1899-12-30T13:22:00"/>
    <s v="Ewallet"/>
    <n v="251.4"/>
    <n v="4.7619047620000003"/>
    <n v="12.57"/>
    <n v="8.6999999999999993"/>
    <n v="12.570000000000022"/>
    <n v="942.75000000000159"/>
    <b v="0"/>
    <b v="1"/>
    <s v="High Value"/>
    <m/>
    <m/>
    <m/>
    <m/>
    <m/>
    <m/>
    <m/>
    <m/>
    <m/>
    <m/>
    <m/>
    <m/>
  </r>
  <r>
    <s v="784-08-0310"/>
    <x v="1"/>
    <s v="Naypyitaw"/>
    <s v="Member"/>
    <s v="Female"/>
    <s v="Food and beverages"/>
    <n v="21.04"/>
    <n v="4"/>
    <n v="4.2080000000000002"/>
    <n v="88.367999999999995"/>
    <x v="50"/>
    <d v="1899-12-30T13:58:00"/>
    <s v="Cash"/>
    <n v="84.16"/>
    <n v="4.7619047620000003"/>
    <n v="4.2080000000000002"/>
    <n v="7.6"/>
    <n v="4.2079999999999984"/>
    <n v="315.59999999999991"/>
    <b v="0"/>
    <b v="1"/>
    <s v="Low Value"/>
    <m/>
    <m/>
    <m/>
    <m/>
    <m/>
    <m/>
    <m/>
    <m/>
    <m/>
    <m/>
    <m/>
    <m/>
  </r>
  <r>
    <s v="200-40-6154"/>
    <x v="2"/>
    <s v="Mandalay"/>
    <s v="Member"/>
    <s v="Male"/>
    <s v="Home and lifestyle"/>
    <n v="65.91"/>
    <n v="6"/>
    <n v="19.773"/>
    <n v="415.233"/>
    <x v="57"/>
    <d v="1899-12-30T11:45:00"/>
    <s v="Cash"/>
    <n v="395.46"/>
    <n v="4.7619047620000003"/>
    <n v="19.773"/>
    <n v="5.7"/>
    <n v="19.773000000000025"/>
    <n v="1482.9750000000017"/>
    <b v="0"/>
    <b v="1"/>
    <s v="Low Value"/>
    <m/>
    <m/>
    <m/>
    <m/>
    <m/>
    <m/>
    <m/>
    <m/>
    <m/>
    <m/>
    <m/>
    <m/>
  </r>
  <r>
    <s v="846-10-0341"/>
    <x v="0"/>
    <s v="Yangon"/>
    <s v="Normal"/>
    <s v="Female"/>
    <s v="Fashion accessories"/>
    <n v="42.57"/>
    <n v="7"/>
    <n v="14.8995"/>
    <n v="312.8895"/>
    <x v="47"/>
    <d v="1899-12-30T11:51:00"/>
    <s v="Cash"/>
    <n v="297.99"/>
    <n v="4.7619047620000003"/>
    <n v="14.8995"/>
    <n v="6.8"/>
    <n v="14.899499999999989"/>
    <n v="1117.4624999999992"/>
    <b v="0"/>
    <b v="1"/>
    <s v="Low Value"/>
    <m/>
    <m/>
    <m/>
    <m/>
    <m/>
    <m/>
    <m/>
    <m/>
    <m/>
    <m/>
    <m/>
    <m/>
  </r>
  <r>
    <s v="577-34-7579"/>
    <x v="1"/>
    <s v="Naypyitaw"/>
    <s v="Member"/>
    <s v="Male"/>
    <s v="Food and beverages"/>
    <n v="50.49"/>
    <n v="9"/>
    <n v="22.720500000000001"/>
    <n v="477.13049999999998"/>
    <x v="8"/>
    <d v="1899-12-30T17:16:00"/>
    <s v="Cash"/>
    <n v="454.41"/>
    <n v="4.7619047620000003"/>
    <n v="22.720500000000001"/>
    <n v="5.4"/>
    <n v="22.720499999999959"/>
    <n v="1704.037499999997"/>
    <b v="0"/>
    <b v="1"/>
    <s v="Low Value"/>
    <m/>
    <m/>
    <m/>
    <m/>
    <m/>
    <m/>
    <m/>
    <m/>
    <m/>
    <m/>
    <m/>
    <m/>
  </r>
  <r>
    <s v="430-02-3888"/>
    <x v="2"/>
    <s v="Mandalay"/>
    <s v="Normal"/>
    <s v="Male"/>
    <s v="Electronic accessories"/>
    <n v="46.02"/>
    <n v="6"/>
    <n v="13.805999999999999"/>
    <n v="289.92599999999999"/>
    <x v="13"/>
    <d v="1899-12-30T15:55:00"/>
    <s v="Cash"/>
    <n v="276.12"/>
    <n v="4.7619047620000003"/>
    <n v="13.805999999999999"/>
    <n v="7.1"/>
    <n v="13.805999999999983"/>
    <n v="1035.4499999999987"/>
    <b v="0"/>
    <b v="1"/>
    <s v="Low Value"/>
    <m/>
    <m/>
    <m/>
    <m/>
    <m/>
    <m/>
    <m/>
    <m/>
    <m/>
    <m/>
    <m/>
    <m/>
  </r>
  <r>
    <s v="867-47-1948"/>
    <x v="1"/>
    <s v="Naypyitaw"/>
    <s v="Normal"/>
    <s v="Female"/>
    <s v="Home and lifestyle"/>
    <n v="15.8"/>
    <n v="10"/>
    <n v="7.9"/>
    <n v="165.9"/>
    <x v="51"/>
    <d v="1899-12-30T12:07:00"/>
    <s v="Cash"/>
    <n v="158"/>
    <n v="4.7619047620000003"/>
    <n v="7.9"/>
    <n v="7.8"/>
    <n v="7.9000000000000057"/>
    <n v="592.50000000000045"/>
    <b v="0"/>
    <b v="1"/>
    <s v="Low Value"/>
    <m/>
    <m/>
    <m/>
    <m/>
    <m/>
    <m/>
    <m/>
    <m/>
    <m/>
    <m/>
    <m/>
    <m/>
  </r>
  <r>
    <s v="384-59-6655"/>
    <x v="0"/>
    <s v="Yangon"/>
    <s v="Member"/>
    <s v="Female"/>
    <s v="Food and beverages"/>
    <n v="98.66"/>
    <n v="9"/>
    <n v="44.396999999999998"/>
    <n v="932.33699999999999"/>
    <x v="88"/>
    <d v="1899-12-30T15:07:00"/>
    <s v="Cash"/>
    <n v="887.94"/>
    <n v="4.7619047620000003"/>
    <n v="44.396999999999998"/>
    <n v="8.4"/>
    <n v="44.396999999999935"/>
    <n v="3329.7749999999951"/>
    <b v="1"/>
    <b v="1"/>
    <s v="Low Value"/>
    <m/>
    <m/>
    <m/>
    <m/>
    <m/>
    <m/>
    <m/>
    <m/>
    <m/>
    <m/>
    <m/>
    <m/>
  </r>
  <r>
    <s v="256-58-3609"/>
    <x v="1"/>
    <s v="Naypyitaw"/>
    <s v="Member"/>
    <s v="Male"/>
    <s v="Fashion accessories"/>
    <n v="91.98"/>
    <n v="1"/>
    <n v="4.5990000000000002"/>
    <n v="96.578999999999994"/>
    <x v="79"/>
    <d v="1899-12-30T15:29:00"/>
    <s v="Cash"/>
    <n v="91.98"/>
    <n v="4.7619047620000003"/>
    <n v="4.5990000000000002"/>
    <n v="9.8000000000000007"/>
    <n v="4.5989999999999895"/>
    <n v="344.92499999999922"/>
    <b v="0"/>
    <b v="1"/>
    <s v="High Value"/>
    <m/>
    <m/>
    <m/>
    <m/>
    <m/>
    <m/>
    <m/>
    <m/>
    <m/>
    <m/>
    <m/>
    <m/>
  </r>
  <r>
    <s v="324-92-3863"/>
    <x v="0"/>
    <s v="Yangon"/>
    <s v="Member"/>
    <s v="Male"/>
    <s v="Electronic accessories"/>
    <n v="20.89"/>
    <n v="2"/>
    <n v="2.089"/>
    <n v="43.869"/>
    <x v="63"/>
    <d v="1899-12-30T18:45:00"/>
    <s v="Cash"/>
    <n v="41.78"/>
    <n v="4.7619047620000003"/>
    <n v="2.089"/>
    <n v="9.8000000000000007"/>
    <n v="2.0889999999999986"/>
    <n v="156.6749999999999"/>
    <b v="0"/>
    <b v="1"/>
    <s v="High Value"/>
    <m/>
    <m/>
    <m/>
    <m/>
    <m/>
    <m/>
    <m/>
    <m/>
    <m/>
    <m/>
    <m/>
    <m/>
  </r>
  <r>
    <s v="593-08-5916"/>
    <x v="0"/>
    <s v="Yangon"/>
    <s v="Normal"/>
    <s v="Female"/>
    <s v="Fashion accessories"/>
    <n v="15.5"/>
    <n v="1"/>
    <n v="0.77500000000000002"/>
    <n v="16.274999999999999"/>
    <x v="35"/>
    <d v="1899-12-30T15:23:00"/>
    <s v="Credit card"/>
    <n v="15.5"/>
    <n v="4.7619047620000003"/>
    <n v="0.77500000000000002"/>
    <n v="7.4"/>
    <n v="0.77499999999999858"/>
    <n v="58.124999999999893"/>
    <b v="0"/>
    <b v="1"/>
    <s v="Low Value"/>
    <m/>
    <m/>
    <m/>
    <m/>
    <m/>
    <m/>
    <m/>
    <m/>
    <m/>
    <m/>
    <m/>
    <m/>
  </r>
  <r>
    <s v="364-34-2972"/>
    <x v="1"/>
    <s v="Naypyitaw"/>
    <s v="Member"/>
    <s v="Male"/>
    <s v="Electronic accessories"/>
    <n v="96.82"/>
    <n v="3"/>
    <n v="14.523"/>
    <n v="304.983"/>
    <x v="73"/>
    <d v="1899-12-30T20:37:00"/>
    <s v="Cash"/>
    <n v="290.45999999999998"/>
    <n v="4.7619047620000003"/>
    <n v="14.523"/>
    <n v="6.7"/>
    <n v="14.523000000000025"/>
    <n v="1089.2250000000017"/>
    <b v="0"/>
    <b v="1"/>
    <s v="Low Value"/>
    <m/>
    <m/>
    <m/>
    <m/>
    <m/>
    <m/>
    <m/>
    <m/>
    <m/>
    <m/>
    <m/>
    <m/>
  </r>
  <r>
    <s v="794-42-3736"/>
    <x v="2"/>
    <s v="Mandalay"/>
    <s v="Normal"/>
    <s v="Male"/>
    <s v="Food and beverages"/>
    <n v="33.33"/>
    <n v="2"/>
    <n v="3.3330000000000002"/>
    <n v="69.992999999999995"/>
    <x v="53"/>
    <d v="1899-12-30T14:41:00"/>
    <s v="Credit card"/>
    <n v="66.66"/>
    <n v="4.7619047620000003"/>
    <n v="3.3330000000000002"/>
    <n v="6.4"/>
    <n v="3.3329999999999984"/>
    <n v="249.97499999999988"/>
    <b v="0"/>
    <b v="1"/>
    <s v="Low Value"/>
    <m/>
    <m/>
    <m/>
    <m/>
    <m/>
    <m/>
    <m/>
    <m/>
    <m/>
    <m/>
    <m/>
    <m/>
  </r>
  <r>
    <s v="172-42-8274"/>
    <x v="2"/>
    <s v="Mandalay"/>
    <s v="Normal"/>
    <s v="Female"/>
    <s v="Electronic accessories"/>
    <n v="38.270000000000003"/>
    <n v="2"/>
    <n v="3.827"/>
    <n v="80.367000000000004"/>
    <x v="22"/>
    <d v="1899-12-30T18:18:00"/>
    <s v="Credit card"/>
    <n v="76.540000000000006"/>
    <n v="4.7619047620000003"/>
    <n v="3.827"/>
    <n v="5.8"/>
    <n v="3.8269999999999982"/>
    <n v="287.02499999999986"/>
    <b v="0"/>
    <b v="1"/>
    <s v="Low Value"/>
    <m/>
    <m/>
    <m/>
    <m/>
    <m/>
    <m/>
    <m/>
    <m/>
    <m/>
    <m/>
    <m/>
    <m/>
  </r>
  <r>
    <s v="558-60-5016"/>
    <x v="0"/>
    <s v="Yangon"/>
    <s v="Normal"/>
    <s v="Female"/>
    <s v="Home and lifestyle"/>
    <n v="33.299999999999997"/>
    <n v="9"/>
    <n v="14.984999999999999"/>
    <n v="314.685"/>
    <x v="31"/>
    <d v="1899-12-30T15:27:00"/>
    <s v="Ewallet"/>
    <n v="299.7"/>
    <n v="4.7619047620000003"/>
    <n v="14.984999999999999"/>
    <n v="7.2"/>
    <n v="14.985000000000014"/>
    <n v="1123.8750000000009"/>
    <b v="0"/>
    <b v="1"/>
    <s v="Low Value"/>
    <m/>
    <m/>
    <m/>
    <m/>
    <m/>
    <m/>
    <m/>
    <m/>
    <m/>
    <m/>
    <m/>
    <m/>
  </r>
  <r>
    <s v="195-06-0432"/>
    <x v="0"/>
    <s v="Yangon"/>
    <s v="Member"/>
    <s v="Male"/>
    <s v="Home and lifestyle"/>
    <n v="81.010000000000005"/>
    <n v="3"/>
    <n v="12.1515"/>
    <n v="255.1815"/>
    <x v="50"/>
    <d v="1899-12-30T12:55:00"/>
    <s v="Credit card"/>
    <n v="243.03"/>
    <n v="4.7619047620000003"/>
    <n v="12.1515"/>
    <n v="9.3000000000000007"/>
    <n v="12.151499999999999"/>
    <n v="911.36249999999995"/>
    <b v="0"/>
    <b v="1"/>
    <s v="High Value"/>
    <m/>
    <m/>
    <m/>
    <m/>
    <m/>
    <m/>
    <m/>
    <m/>
    <m/>
    <m/>
    <m/>
    <m/>
  </r>
  <r>
    <s v="605-03-2706"/>
    <x v="0"/>
    <s v="Yangon"/>
    <s v="Normal"/>
    <s v="Female"/>
    <s v="Health and beauty"/>
    <n v="15.8"/>
    <n v="3"/>
    <n v="2.37"/>
    <n v="49.77"/>
    <x v="5"/>
    <d v="1899-12-30T18:02:00"/>
    <s v="Cash"/>
    <n v="47.4"/>
    <n v="4.7619047620000003"/>
    <n v="2.37"/>
    <n v="9.5"/>
    <n v="2.3700000000000045"/>
    <n v="177.75000000000034"/>
    <b v="0"/>
    <b v="1"/>
    <s v="High Value"/>
    <m/>
    <m/>
    <m/>
    <m/>
    <m/>
    <m/>
    <m/>
    <m/>
    <m/>
    <m/>
    <m/>
    <m/>
  </r>
  <r>
    <s v="214-30-2776"/>
    <x v="2"/>
    <s v="Mandalay"/>
    <s v="Member"/>
    <s v="Female"/>
    <s v="Electronic accessories"/>
    <n v="34.49"/>
    <n v="5"/>
    <n v="8.6225000000000005"/>
    <n v="181.07249999999999"/>
    <x v="16"/>
    <d v="1899-12-30T19:44:00"/>
    <s v="Credit card"/>
    <n v="172.45"/>
    <n v="4.7619047620000003"/>
    <n v="8.6225000000000005"/>
    <n v="9"/>
    <n v="8.6225000000000023"/>
    <n v="646.68750000000023"/>
    <b v="0"/>
    <b v="1"/>
    <s v="High Value"/>
    <m/>
    <m/>
    <m/>
    <m/>
    <m/>
    <m/>
    <m/>
    <m/>
    <m/>
    <m/>
    <m/>
    <m/>
  </r>
  <r>
    <s v="746-04-1077"/>
    <x v="2"/>
    <s v="Mandalay"/>
    <s v="Member"/>
    <s v="Female"/>
    <s v="Food and beverages"/>
    <n v="84.63"/>
    <n v="10"/>
    <n v="42.314999999999998"/>
    <n v="888.61500000000001"/>
    <x v="17"/>
    <d v="1899-12-30T11:36:00"/>
    <s v="Credit card"/>
    <n v="846.3"/>
    <n v="4.7619047620000003"/>
    <n v="42.314999999999998"/>
    <n v="9"/>
    <n v="42.315000000000055"/>
    <n v="3173.6250000000041"/>
    <b v="1"/>
    <b v="1"/>
    <s v="High Value"/>
    <m/>
    <m/>
    <m/>
    <m/>
    <m/>
    <m/>
    <m/>
    <m/>
    <m/>
    <m/>
    <m/>
    <m/>
  </r>
  <r>
    <s v="448-34-8700"/>
    <x v="2"/>
    <s v="Mandalay"/>
    <s v="Member"/>
    <s v="Male"/>
    <s v="Home and lifestyle"/>
    <n v="36.909999999999997"/>
    <n v="7"/>
    <n v="12.9185"/>
    <n v="271.2885"/>
    <x v="34"/>
    <d v="1899-12-30T13:51:00"/>
    <s v="Ewallet"/>
    <n v="258.37"/>
    <n v="4.7619047620000003"/>
    <n v="12.9185"/>
    <n v="6.7"/>
    <n v="12.918499999999995"/>
    <n v="968.88749999999959"/>
    <b v="0"/>
    <b v="1"/>
    <s v="Low Value"/>
    <m/>
    <m/>
    <m/>
    <m/>
    <m/>
    <m/>
    <m/>
    <m/>
    <m/>
    <m/>
    <m/>
    <m/>
  </r>
  <r>
    <s v="452-04-8808"/>
    <x v="2"/>
    <s v="Mandalay"/>
    <s v="Normal"/>
    <s v="Male"/>
    <s v="Electronic accessories"/>
    <n v="87.08"/>
    <n v="7"/>
    <n v="30.478000000000002"/>
    <n v="640.03800000000001"/>
    <x v="53"/>
    <d v="1899-12-30T15:17:00"/>
    <s v="Cash"/>
    <n v="609.55999999999995"/>
    <n v="4.7619047620000003"/>
    <n v="30.478000000000002"/>
    <n v="5.5"/>
    <n v="30.478000000000065"/>
    <n v="2285.8500000000049"/>
    <b v="1"/>
    <b v="1"/>
    <s v="Low Value"/>
    <m/>
    <m/>
    <m/>
    <m/>
    <m/>
    <m/>
    <m/>
    <m/>
    <m/>
    <m/>
    <m/>
    <m/>
  </r>
  <r>
    <s v="531-56-4728"/>
    <x v="0"/>
    <s v="Yangon"/>
    <s v="Normal"/>
    <s v="Male"/>
    <s v="Home and lifestyle"/>
    <n v="80.08"/>
    <n v="3"/>
    <n v="12.012"/>
    <n v="252.25200000000001"/>
    <x v="48"/>
    <d v="1899-12-30T15:29:00"/>
    <s v="Cash"/>
    <n v="240.24"/>
    <n v="4.7619047620000003"/>
    <n v="12.012"/>
    <n v="5.4"/>
    <n v="12.012"/>
    <n v="900.90000000000009"/>
    <b v="0"/>
    <b v="1"/>
    <s v="Low Value"/>
    <m/>
    <m/>
    <m/>
    <m/>
    <m/>
    <m/>
    <m/>
    <m/>
    <m/>
    <m/>
    <m/>
    <m/>
  </r>
  <r>
    <s v="744-82-9138"/>
    <x v="1"/>
    <s v="Naypyitaw"/>
    <s v="Normal"/>
    <s v="Male"/>
    <s v="Fashion accessories"/>
    <n v="86.13"/>
    <n v="2"/>
    <n v="8.6129999999999995"/>
    <n v="180.87299999999999"/>
    <x v="13"/>
    <d v="1899-12-30T17:59:00"/>
    <s v="Cash"/>
    <n v="172.26"/>
    <n v="4.7619047620000003"/>
    <n v="8.6129999999999995"/>
    <n v="8.1999999999999993"/>
    <n v="8.6129999999999995"/>
    <n v="645.97499999999991"/>
    <b v="0"/>
    <b v="1"/>
    <s v="Low Value"/>
    <m/>
    <m/>
    <m/>
    <m/>
    <m/>
    <m/>
    <m/>
    <m/>
    <m/>
    <m/>
    <m/>
    <m/>
  </r>
  <r>
    <s v="883-69-1285"/>
    <x v="2"/>
    <s v="Mandalay"/>
    <s v="Member"/>
    <s v="Male"/>
    <s v="Fashion accessories"/>
    <n v="49.92"/>
    <n v="2"/>
    <n v="4.992"/>
    <n v="104.83199999999999"/>
    <x v="43"/>
    <d v="1899-12-30T11:55:00"/>
    <s v="Credit card"/>
    <n v="99.84"/>
    <n v="4.7619047620000003"/>
    <n v="4.992"/>
    <n v="7"/>
    <n v="4.9919999999999902"/>
    <n v="374.3999999999993"/>
    <b v="0"/>
    <b v="1"/>
    <s v="Low Value"/>
    <m/>
    <m/>
    <m/>
    <m/>
    <m/>
    <m/>
    <m/>
    <m/>
    <m/>
    <m/>
    <m/>
    <m/>
  </r>
  <r>
    <s v="221-25-5073"/>
    <x v="0"/>
    <s v="Yangon"/>
    <s v="Normal"/>
    <s v="Female"/>
    <s v="Food and beverages"/>
    <n v="74.66"/>
    <n v="4"/>
    <n v="14.932"/>
    <n v="313.572"/>
    <x v="31"/>
    <d v="1899-12-30T10:39:00"/>
    <s v="Cash"/>
    <n v="298.64"/>
    <n v="4.7619047620000003"/>
    <n v="14.932"/>
    <n v="8.5"/>
    <n v="14.932000000000016"/>
    <n v="1119.9000000000012"/>
    <b v="0"/>
    <b v="1"/>
    <s v="Low Value"/>
    <m/>
    <m/>
    <m/>
    <m/>
    <m/>
    <m/>
    <m/>
    <m/>
    <m/>
    <m/>
    <m/>
    <m/>
  </r>
  <r>
    <s v="518-71-6847"/>
    <x v="2"/>
    <s v="Mandalay"/>
    <s v="Member"/>
    <s v="Male"/>
    <s v="Food and beverages"/>
    <n v="26.6"/>
    <n v="6"/>
    <n v="7.98"/>
    <n v="167.58"/>
    <x v="84"/>
    <d v="1899-12-30T15:10:00"/>
    <s v="Ewallet"/>
    <n v="159.6"/>
    <n v="4.7619047620000003"/>
    <n v="7.98"/>
    <n v="4.9000000000000004"/>
    <n v="7.9800000000000182"/>
    <n v="598.50000000000136"/>
    <b v="0"/>
    <b v="1"/>
    <s v="Low Value"/>
    <m/>
    <m/>
    <m/>
    <m/>
    <m/>
    <m/>
    <m/>
    <m/>
    <m/>
    <m/>
    <m/>
    <m/>
  </r>
  <r>
    <s v="156-20-0370"/>
    <x v="2"/>
    <s v="Mandalay"/>
    <s v="Normal"/>
    <s v="Female"/>
    <s v="Electronic accessories"/>
    <n v="25.45"/>
    <n v="1"/>
    <n v="1.2725"/>
    <n v="26.7225"/>
    <x v="24"/>
    <d v="1899-12-30T18:10:00"/>
    <s v="Credit card"/>
    <n v="25.45"/>
    <n v="4.7619047620000003"/>
    <n v="1.2725"/>
    <n v="5.0999999999999996"/>
    <n v="1.2725000000000009"/>
    <n v="95.437500000000057"/>
    <b v="0"/>
    <b v="1"/>
    <s v="Low Value"/>
    <m/>
    <m/>
    <m/>
    <m/>
    <m/>
    <m/>
    <m/>
    <m/>
    <m/>
    <m/>
    <m/>
    <m/>
  </r>
  <r>
    <s v="151-33-7434"/>
    <x v="2"/>
    <s v="Mandalay"/>
    <s v="Normal"/>
    <s v="Female"/>
    <s v="Food and beverages"/>
    <n v="67.77"/>
    <n v="1"/>
    <n v="3.3885000000000001"/>
    <n v="71.158500000000004"/>
    <x v="87"/>
    <d v="1899-12-30T20:43:00"/>
    <s v="Credit card"/>
    <n v="67.77"/>
    <n v="4.7619047620000003"/>
    <n v="3.3885000000000001"/>
    <n v="6.5"/>
    <n v="3.3885000000000076"/>
    <n v="254.13750000000056"/>
    <b v="0"/>
    <b v="1"/>
    <s v="Low Value"/>
    <m/>
    <m/>
    <m/>
    <m/>
    <m/>
    <m/>
    <m/>
    <m/>
    <m/>
    <m/>
    <m/>
    <m/>
  </r>
  <r>
    <s v="728-47-9078"/>
    <x v="1"/>
    <s v="Naypyitaw"/>
    <s v="Member"/>
    <s v="Male"/>
    <s v="Food and beverages"/>
    <n v="59.59"/>
    <n v="4"/>
    <n v="11.917999999999999"/>
    <n v="250.27799999999999"/>
    <x v="64"/>
    <d v="1899-12-30T12:46:00"/>
    <s v="Cash"/>
    <n v="238.36"/>
    <n v="4.7619047620000003"/>
    <n v="11.917999999999999"/>
    <n v="9.8000000000000007"/>
    <n v="11.917999999999978"/>
    <n v="893.84999999999832"/>
    <b v="0"/>
    <b v="1"/>
    <s v="High Value"/>
    <m/>
    <m/>
    <m/>
    <m/>
    <m/>
    <m/>
    <m/>
    <m/>
    <m/>
    <m/>
    <m/>
    <m/>
  </r>
  <r>
    <s v="809-46-1866"/>
    <x v="0"/>
    <s v="Yangon"/>
    <s v="Normal"/>
    <s v="Male"/>
    <s v="Health and beauty"/>
    <n v="58.15"/>
    <n v="4"/>
    <n v="11.63"/>
    <n v="244.23"/>
    <x v="54"/>
    <d v="1899-12-30T17:44:00"/>
    <s v="Cash"/>
    <n v="232.6"/>
    <n v="4.7619047620000003"/>
    <n v="11.63"/>
    <n v="8.4"/>
    <n v="11.629999999999995"/>
    <n v="872.24999999999966"/>
    <b v="0"/>
    <b v="1"/>
    <s v="Low Value"/>
    <m/>
    <m/>
    <m/>
    <m/>
    <m/>
    <m/>
    <m/>
    <m/>
    <m/>
    <m/>
    <m/>
    <m/>
  </r>
  <r>
    <s v="139-32-4183"/>
    <x v="0"/>
    <s v="Yangon"/>
    <s v="Member"/>
    <s v="Female"/>
    <s v="Sports and travel"/>
    <n v="97.48"/>
    <n v="9"/>
    <n v="43.866"/>
    <n v="921.18600000000004"/>
    <x v="86"/>
    <d v="1899-12-30T14:19:00"/>
    <s v="Ewallet"/>
    <n v="877.32"/>
    <n v="4.7619047620000003"/>
    <n v="43.866"/>
    <n v="7.4"/>
    <n v="43.865999999999985"/>
    <n v="3289.9499999999989"/>
    <b v="1"/>
    <b v="1"/>
    <s v="Low Value"/>
    <m/>
    <m/>
    <m/>
    <m/>
    <m/>
    <m/>
    <m/>
    <m/>
    <m/>
    <m/>
    <m/>
    <m/>
  </r>
  <r>
    <s v="148-41-7930"/>
    <x v="1"/>
    <s v="Naypyitaw"/>
    <s v="Normal"/>
    <s v="Male"/>
    <s v="Health and beauty"/>
    <n v="99.96"/>
    <n v="7"/>
    <n v="34.985999999999997"/>
    <n v="734.70600000000002"/>
    <x v="54"/>
    <d v="1899-12-30T10:33:00"/>
    <s v="Cash"/>
    <n v="699.72"/>
    <n v="4.7619047620000003"/>
    <n v="34.985999999999997"/>
    <n v="6.1"/>
    <n v="34.98599999999999"/>
    <n v="2623.9499999999994"/>
    <b v="1"/>
    <b v="1"/>
    <s v="Low Value"/>
    <m/>
    <m/>
    <m/>
    <m/>
    <m/>
    <m/>
    <m/>
    <m/>
    <m/>
    <m/>
    <m/>
    <m/>
  </r>
  <r>
    <s v="189-40-5216"/>
    <x v="1"/>
    <s v="Naypyitaw"/>
    <s v="Normal"/>
    <s v="Male"/>
    <s v="Electronic accessories"/>
    <n v="96.37"/>
    <n v="7"/>
    <n v="33.729500000000002"/>
    <n v="708.31949999999995"/>
    <x v="51"/>
    <d v="1899-12-30T11:40:00"/>
    <s v="Cash"/>
    <n v="674.59"/>
    <n v="4.7619047620000003"/>
    <n v="33.729500000000002"/>
    <n v="6"/>
    <n v="33.729499999999916"/>
    <n v="2529.7124999999937"/>
    <b v="1"/>
    <b v="1"/>
    <s v="Low Value"/>
    <m/>
    <m/>
    <m/>
    <m/>
    <m/>
    <m/>
    <m/>
    <m/>
    <m/>
    <m/>
    <m/>
    <m/>
  </r>
  <r>
    <s v="374-38-5555"/>
    <x v="2"/>
    <s v="Mandalay"/>
    <s v="Normal"/>
    <s v="Female"/>
    <s v="Fashion accessories"/>
    <n v="63.71"/>
    <n v="5"/>
    <n v="15.9275"/>
    <n v="334.47750000000002"/>
    <x v="13"/>
    <d v="1899-12-30T19:30:00"/>
    <s v="Ewallet"/>
    <n v="318.55"/>
    <n v="4.7619047620000003"/>
    <n v="15.9275"/>
    <n v="8.5"/>
    <n v="15.927500000000009"/>
    <n v="1194.5625000000007"/>
    <b v="0"/>
    <b v="1"/>
    <s v="Low Value"/>
    <m/>
    <m/>
    <m/>
    <m/>
    <m/>
    <m/>
    <m/>
    <m/>
    <m/>
    <m/>
    <m/>
    <m/>
  </r>
  <r>
    <s v="764-44-8999"/>
    <x v="2"/>
    <s v="Mandalay"/>
    <s v="Normal"/>
    <s v="Female"/>
    <s v="Health and beauty"/>
    <n v="14.76"/>
    <n v="2"/>
    <n v="1.476"/>
    <n v="30.995999999999999"/>
    <x v="67"/>
    <d v="1899-12-30T14:42:00"/>
    <s v="Ewallet"/>
    <n v="29.52"/>
    <n v="4.7619047620000003"/>
    <n v="1.476"/>
    <n v="4.3"/>
    <n v="1.4759999999999991"/>
    <n v="110.69999999999993"/>
    <b v="0"/>
    <b v="1"/>
    <s v="Low Value"/>
    <m/>
    <m/>
    <m/>
    <m/>
    <m/>
    <m/>
    <m/>
    <m/>
    <m/>
    <m/>
    <m/>
    <m/>
  </r>
  <r>
    <s v="552-44-5977"/>
    <x v="2"/>
    <s v="Mandalay"/>
    <s v="Member"/>
    <s v="Male"/>
    <s v="Health and beauty"/>
    <n v="62"/>
    <n v="8"/>
    <n v="24.8"/>
    <n v="520.79999999999995"/>
    <x v="75"/>
    <d v="1899-12-30T19:08:00"/>
    <s v="Credit card"/>
    <n v="496"/>
    <n v="4.7619047620000003"/>
    <n v="24.8"/>
    <n v="6.2"/>
    <n v="24.799999999999955"/>
    <n v="1859.9999999999966"/>
    <b v="1"/>
    <b v="1"/>
    <s v="Low Value"/>
    <m/>
    <m/>
    <m/>
    <m/>
    <m/>
    <m/>
    <m/>
    <m/>
    <m/>
    <m/>
    <m/>
    <m/>
  </r>
  <r>
    <s v="267-62-7380"/>
    <x v="1"/>
    <s v="Naypyitaw"/>
    <s v="Member"/>
    <s v="Male"/>
    <s v="Electronic accessories"/>
    <n v="82.34"/>
    <n v="10"/>
    <n v="41.17"/>
    <n v="864.57"/>
    <x v="14"/>
    <d v="1899-12-30T19:12:00"/>
    <s v="Ewallet"/>
    <n v="823.4"/>
    <n v="4.7619047620000003"/>
    <n v="41.17"/>
    <n v="4.3"/>
    <n v="41.170000000000073"/>
    <n v="3087.7500000000055"/>
    <b v="1"/>
    <b v="1"/>
    <s v="Low Value"/>
    <m/>
    <m/>
    <m/>
    <m/>
    <m/>
    <m/>
    <m/>
    <m/>
    <m/>
    <m/>
    <m/>
    <m/>
  </r>
  <r>
    <s v="430-53-4718"/>
    <x v="2"/>
    <s v="Mandalay"/>
    <s v="Member"/>
    <s v="Male"/>
    <s v="Health and beauty"/>
    <n v="75.37"/>
    <n v="8"/>
    <n v="30.148"/>
    <n v="633.10799999999995"/>
    <x v="26"/>
    <d v="1899-12-30T15:46:00"/>
    <s v="Credit card"/>
    <n v="602.96"/>
    <n v="4.7619047620000003"/>
    <n v="30.148"/>
    <n v="8.4"/>
    <n v="30.147999999999911"/>
    <n v="2261.0999999999931"/>
    <b v="1"/>
    <b v="1"/>
    <s v="Low Value"/>
    <m/>
    <m/>
    <m/>
    <m/>
    <m/>
    <m/>
    <m/>
    <m/>
    <m/>
    <m/>
    <m/>
    <m/>
  </r>
  <r>
    <s v="886-18-2897"/>
    <x v="0"/>
    <s v="Yangon"/>
    <s v="Normal"/>
    <s v="Female"/>
    <s v="Food and beverages"/>
    <n v="56.56"/>
    <n v="5"/>
    <n v="14.14"/>
    <n v="296.94"/>
    <x v="23"/>
    <d v="1899-12-30T19:06:00"/>
    <s v="Credit card"/>
    <n v="282.8"/>
    <n v="4.7619047620000003"/>
    <n v="14.14"/>
    <n v="4.5"/>
    <n v="14.139999999999986"/>
    <n v="1060.4999999999991"/>
    <b v="0"/>
    <b v="1"/>
    <s v="Low Value"/>
    <m/>
    <m/>
    <m/>
    <m/>
    <m/>
    <m/>
    <m/>
    <m/>
    <m/>
    <m/>
    <m/>
    <m/>
  </r>
  <r>
    <s v="602-16-6955"/>
    <x v="2"/>
    <s v="Mandalay"/>
    <s v="Normal"/>
    <s v="Female"/>
    <s v="Sports and travel"/>
    <n v="76.599999999999994"/>
    <n v="10"/>
    <n v="38.299999999999997"/>
    <n v="804.3"/>
    <x v="46"/>
    <d v="1899-12-30T18:10:00"/>
    <s v="Ewallet"/>
    <n v="766"/>
    <n v="4.7619047620000003"/>
    <n v="38.299999999999997"/>
    <n v="6"/>
    <n v="38.299999999999955"/>
    <n v="2872.4999999999964"/>
    <b v="1"/>
    <b v="1"/>
    <s v="Low Value"/>
    <m/>
    <m/>
    <m/>
    <m/>
    <m/>
    <m/>
    <m/>
    <m/>
    <m/>
    <m/>
    <m/>
    <m/>
  </r>
  <r>
    <s v="745-74-0715"/>
    <x v="0"/>
    <s v="Yangon"/>
    <s v="Normal"/>
    <s v="Male"/>
    <s v="Electronic accessories"/>
    <n v="58.03"/>
    <n v="2"/>
    <n v="5.8029999999999999"/>
    <n v="121.863"/>
    <x v="24"/>
    <d v="1899-12-30T20:46:00"/>
    <s v="Ewallet"/>
    <n v="116.06"/>
    <n v="4.7619047620000003"/>
    <n v="5.8029999999999999"/>
    <n v="8.8000000000000007"/>
    <n v="5.8029999999999973"/>
    <n v="435.2249999999998"/>
    <b v="0"/>
    <b v="1"/>
    <s v="High Value"/>
    <m/>
    <m/>
    <m/>
    <m/>
    <m/>
    <m/>
    <m/>
    <m/>
    <m/>
    <m/>
    <m/>
    <m/>
  </r>
  <r>
    <s v="690-01-6631"/>
    <x v="2"/>
    <s v="Mandalay"/>
    <s v="Normal"/>
    <s v="Male"/>
    <s v="Fashion accessories"/>
    <n v="17.489999999999998"/>
    <n v="10"/>
    <n v="8.7449999999999992"/>
    <n v="183.64500000000001"/>
    <x v="70"/>
    <d v="1899-12-30T18:35:00"/>
    <s v="Ewallet"/>
    <n v="174.9"/>
    <n v="4.7619047620000003"/>
    <n v="8.7449999999999992"/>
    <n v="6.6"/>
    <n v="8.7450000000000045"/>
    <n v="655.87500000000034"/>
    <b v="0"/>
    <b v="1"/>
    <s v="Low Value"/>
    <m/>
    <m/>
    <m/>
    <m/>
    <m/>
    <m/>
    <m/>
    <m/>
    <m/>
    <m/>
    <m/>
    <m/>
  </r>
  <r>
    <s v="652-49-6720"/>
    <x v="1"/>
    <s v="Naypyitaw"/>
    <s v="Member"/>
    <s v="Female"/>
    <s v="Electronic accessories"/>
    <n v="60.95"/>
    <n v="1"/>
    <n v="3.0474999999999999"/>
    <n v="63.997500000000002"/>
    <x v="67"/>
    <d v="1899-12-30T11:40:00"/>
    <s v="Ewallet"/>
    <n v="60.95"/>
    <n v="4.7619047620000003"/>
    <n v="3.0474999999999999"/>
    <n v="5.9"/>
    <n v="3.0474999999999994"/>
    <n v="228.56249999999994"/>
    <b v="0"/>
    <b v="1"/>
    <s v="Low Value"/>
    <m/>
    <m/>
    <m/>
    <m/>
    <m/>
    <m/>
    <m/>
    <m/>
    <m/>
    <m/>
    <m/>
    <m/>
  </r>
  <r>
    <s v="233-67-5758"/>
    <x v="1"/>
    <s v="Naypyitaw"/>
    <s v="Normal"/>
    <s v="Male"/>
    <s v="Health and beauty"/>
    <n v="40.35"/>
    <n v="1"/>
    <n v="2.0175000000000001"/>
    <n v="42.3675"/>
    <x v="71"/>
    <d v="1899-12-30T13:46:00"/>
    <s v="Ewallet"/>
    <n v="40.35"/>
    <n v="4.7619047620000003"/>
    <n v="2.0175000000000001"/>
    <n v="6.2"/>
    <n v="2.0174999999999983"/>
    <n v="151.31249999999989"/>
    <b v="0"/>
    <b v="1"/>
    <s v="Low Value"/>
    <m/>
    <m/>
    <m/>
    <m/>
    <m/>
    <m/>
    <m/>
    <m/>
    <m/>
    <m/>
    <m/>
    <m/>
  </r>
  <r>
    <s v="303-96-2227"/>
    <x v="2"/>
    <s v="Mandalay"/>
    <s v="Normal"/>
    <s v="Female"/>
    <s v="Home and lifestyle"/>
    <n v="97.38"/>
    <n v="10"/>
    <n v="48.69"/>
    <n v="1022.49"/>
    <x v="22"/>
    <d v="1899-12-30T17:16:00"/>
    <s v="Ewallet"/>
    <n v="973.8"/>
    <n v="4.7619047620000003"/>
    <n v="48.69"/>
    <n v="4.4000000000000004"/>
    <n v="48.690000000000055"/>
    <n v="3651.7500000000041"/>
    <b v="1"/>
    <b v="1"/>
    <s v="Low Value"/>
    <m/>
    <m/>
    <m/>
    <m/>
    <m/>
    <m/>
    <m/>
    <m/>
    <m/>
    <m/>
    <m/>
    <m/>
  </r>
  <r>
    <s v="727-02-1313"/>
    <x v="0"/>
    <s v="Yangon"/>
    <s v="Member"/>
    <s v="Male"/>
    <s v="Food and beverages"/>
    <n v="31.84"/>
    <n v="1"/>
    <n v="1.5920000000000001"/>
    <n v="33.432000000000002"/>
    <x v="57"/>
    <d v="1899-12-30T13:22:00"/>
    <s v="Cash"/>
    <n v="31.84"/>
    <n v="4.7619047620000003"/>
    <n v="1.5920000000000001"/>
    <n v="7.7"/>
    <n v="1.5920000000000023"/>
    <n v="119.40000000000018"/>
    <b v="0"/>
    <b v="1"/>
    <s v="Low Value"/>
    <m/>
    <m/>
    <m/>
    <m/>
    <m/>
    <m/>
    <m/>
    <m/>
    <m/>
    <m/>
    <m/>
    <m/>
  </r>
  <r>
    <s v="347-56-2442"/>
    <x v="0"/>
    <s v="Yangon"/>
    <s v="Normal"/>
    <s v="Male"/>
    <s v="Home and lifestyle"/>
    <n v="65.819999999999993"/>
    <n v="1"/>
    <n v="3.2909999999999999"/>
    <n v="69.111000000000004"/>
    <x v="70"/>
    <d v="1899-12-30T15:33:00"/>
    <s v="Cash"/>
    <n v="65.819999999999993"/>
    <n v="4.7619047620000003"/>
    <n v="3.2909999999999999"/>
    <n v="4.0999999999999996"/>
    <n v="3.291000000000011"/>
    <n v="246.82500000000084"/>
    <b v="0"/>
    <b v="1"/>
    <s v="Low Value"/>
    <m/>
    <m/>
    <m/>
    <m/>
    <m/>
    <m/>
    <m/>
    <m/>
    <m/>
    <m/>
    <m/>
    <m/>
  </r>
  <r>
    <s v="849-09-3807"/>
    <x v="0"/>
    <s v="Yangon"/>
    <s v="Member"/>
    <s v="Female"/>
    <s v="Fashion accessories"/>
    <n v="88.34"/>
    <n v="7"/>
    <n v="30.919"/>
    <n v="649.29899999999998"/>
    <x v="67"/>
    <d v="1899-12-30T13:28:00"/>
    <s v="Cash"/>
    <n v="618.38"/>
    <n v="4.7619047620000003"/>
    <n v="30.919"/>
    <n v="6.6"/>
    <n v="30.918999999999983"/>
    <n v="2318.9249999999988"/>
    <b v="1"/>
    <b v="1"/>
    <s v="Low Value"/>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d v="1899-12-30T13:08:00"/>
    <x v="0"/>
    <n v="522.83000000000004"/>
    <n v="4.7619047620000003"/>
    <n v="26.141500000000001"/>
    <n v="9.1"/>
    <n v="26.141499999999951"/>
    <n v="2193.7946799999959"/>
    <b v="0"/>
    <b v="1"/>
    <s v="High Value"/>
    <n v="7.4690000000000003"/>
    <n v="5"/>
    <n v="1"/>
    <n v="2019"/>
    <s v="1-2019"/>
    <x v="0"/>
    <n v="1"/>
    <n v="1"/>
    <s v="2019-1"/>
    <n v="6"/>
    <s v="Weekends"/>
    <d v="1900-01-06T00:00:00"/>
  </r>
  <r>
    <s v="226-31-3081"/>
    <x v="1"/>
    <s v="Naypyitaw"/>
    <x v="1"/>
    <x v="0"/>
    <x v="1"/>
    <n v="15.28"/>
    <n v="5"/>
    <n v="3.82"/>
    <x v="1"/>
    <x v="1"/>
    <d v="1899-12-30T10:29:00"/>
    <x v="1"/>
    <n v="76.400000000000006"/>
    <n v="4.7619047620000003"/>
    <n v="3.82"/>
    <n v="9.6"/>
    <n v="3.8199999999999932"/>
    <n v="320.57439999999946"/>
    <b v="0"/>
    <b v="1"/>
    <s v="High Value"/>
    <n v="1.528"/>
    <n v="8"/>
    <n v="3"/>
    <n v="2019"/>
    <s v="3-2019"/>
    <x v="1"/>
    <n v="1"/>
    <n v="10"/>
    <s v="2019-10"/>
    <n v="5"/>
    <s v="Weekdays"/>
    <d v="1900-01-05T00:00:00"/>
  </r>
  <r>
    <s v="631-41-3108"/>
    <x v="0"/>
    <s v="Yangon"/>
    <x v="1"/>
    <x v="1"/>
    <x v="2"/>
    <n v="46.33"/>
    <n v="7"/>
    <n v="16.215499999999999"/>
    <x v="2"/>
    <x v="2"/>
    <d v="1899-12-30T13:23:00"/>
    <x v="2"/>
    <n v="324.31"/>
    <n v="4.7619047620000003"/>
    <n v="16.215499999999999"/>
    <n v="7.4"/>
    <n v="16.21550000000002"/>
    <n v="1360.8047600000018"/>
    <b v="0"/>
    <b v="1"/>
    <s v="High Value"/>
    <n v="4.633"/>
    <n v="3"/>
    <n v="3"/>
    <n v="2019"/>
    <s v="3-2019"/>
    <x v="2"/>
    <n v="1"/>
    <n v="9"/>
    <s v="2019-9"/>
    <n v="7"/>
    <s v="Weekends"/>
    <d v="1899-12-31T00:00:00"/>
  </r>
  <r>
    <s v="123-19-1176"/>
    <x v="0"/>
    <s v="Yangon"/>
    <x v="0"/>
    <x v="1"/>
    <x v="0"/>
    <n v="58.22"/>
    <n v="8"/>
    <n v="23.288"/>
    <x v="3"/>
    <x v="3"/>
    <d v="1899-12-30T20:33:00"/>
    <x v="0"/>
    <n v="465.76"/>
    <n v="4.7619047620000003"/>
    <n v="23.288"/>
    <n v="8.4"/>
    <n v="23.288000000000011"/>
    <n v="1954.328960000001"/>
    <b v="1"/>
    <b v="1"/>
    <s v="High Value"/>
    <n v="5.8220000000000001"/>
    <n v="27"/>
    <n v="1"/>
    <n v="2019"/>
    <s v="1-2019"/>
    <x v="3"/>
    <n v="1"/>
    <n v="4"/>
    <s v="2019-4"/>
    <n v="7"/>
    <s v="Weekends"/>
    <d v="1899-12-31T00:00:00"/>
  </r>
  <r>
    <s v="373-73-7910"/>
    <x v="0"/>
    <s v="Yangon"/>
    <x v="1"/>
    <x v="1"/>
    <x v="3"/>
    <n v="86.31"/>
    <n v="7"/>
    <n v="30.208500000000001"/>
    <x v="4"/>
    <x v="4"/>
    <d v="1899-12-30T10:37:00"/>
    <x v="0"/>
    <n v="604.16999999999996"/>
    <n v="4.7619047620000003"/>
    <n v="30.208500000000001"/>
    <n v="5.3"/>
    <n v="30.208500000000072"/>
    <n v="2535.0973200000062"/>
    <b v="0"/>
    <b v="0"/>
    <s v="Low Value"/>
    <s v="Value not found"/>
    <n v="8"/>
    <n v="2"/>
    <n v="2019"/>
    <s v="2-2019"/>
    <x v="4"/>
    <n v="1"/>
    <n v="6"/>
    <s v="2019-6"/>
    <n v="5"/>
    <s v="Weekdays"/>
    <d v="1900-01-05T00:00:00"/>
  </r>
  <r>
    <s v="699-14-3026"/>
    <x v="1"/>
    <s v="Naypyitaw"/>
    <x v="1"/>
    <x v="1"/>
    <x v="1"/>
    <n v="85.39"/>
    <n v="7"/>
    <n v="29.886500000000002"/>
    <x v="5"/>
    <x v="5"/>
    <d v="1899-12-30T18:30:00"/>
    <x v="0"/>
    <n v="597.73"/>
    <n v="4.7619047620000003"/>
    <n v="29.886500000000002"/>
    <n v="4.0999999999999996"/>
    <n v="29.886499999999955"/>
    <n v="2508.0750799999964"/>
    <b v="0"/>
    <b v="0"/>
    <s v="Low Value"/>
    <s v="Value not found"/>
    <n v="25"/>
    <n v="3"/>
    <n v="2019"/>
    <s v="3-2019"/>
    <x v="5"/>
    <n v="1"/>
    <n v="13"/>
    <s v="2019-13"/>
    <n v="1"/>
    <s v="Weekdays"/>
    <d v="1900-01-01T00:00:00"/>
  </r>
  <r>
    <s v="355-53-5943"/>
    <x v="0"/>
    <s v="Yangon"/>
    <x v="0"/>
    <x v="0"/>
    <x v="1"/>
    <n v="68.84"/>
    <n v="6"/>
    <n v="20.652000000000001"/>
    <x v="6"/>
    <x v="6"/>
    <d v="1899-12-30T14:36:00"/>
    <x v="0"/>
    <n v="413.04"/>
    <n v="4.7619047620000003"/>
    <n v="20.652000000000001"/>
    <n v="5.8"/>
    <n v="20.651999999999987"/>
    <n v="1733.115839999999"/>
    <b v="0"/>
    <b v="0"/>
    <s v="Low Value"/>
    <s v="Value not found"/>
    <n v="25"/>
    <n v="2"/>
    <n v="2019"/>
    <s v="2-2019"/>
    <x v="6"/>
    <n v="1"/>
    <n v="9"/>
    <s v="2019-9"/>
    <n v="1"/>
    <s v="Weekdays"/>
    <d v="1900-01-01T00:00:00"/>
  </r>
  <r>
    <s v="315-22-5665"/>
    <x v="1"/>
    <s v="Naypyitaw"/>
    <x v="1"/>
    <x v="0"/>
    <x v="2"/>
    <n v="73.56"/>
    <n v="10"/>
    <n v="36.78"/>
    <x v="7"/>
    <x v="7"/>
    <d v="1899-12-30T11:38:00"/>
    <x v="0"/>
    <n v="735.6"/>
    <n v="4.7619047620000003"/>
    <n v="36.78"/>
    <n v="8"/>
    <n v="36.779999999999973"/>
    <n v="3086.5775999999978"/>
    <b v="1"/>
    <b v="1"/>
    <s v="High Value"/>
    <n v="7.3560000000000008"/>
    <n v="24"/>
    <n v="2"/>
    <n v="2019"/>
    <s v="2-2019"/>
    <x v="7"/>
    <n v="1"/>
    <n v="8"/>
    <s v="2019-8"/>
    <n v="7"/>
    <s v="Weekends"/>
    <d v="1899-12-31T00:00:00"/>
  </r>
  <r>
    <s v="665-32-9167"/>
    <x v="0"/>
    <s v="Yangon"/>
    <x v="0"/>
    <x v="0"/>
    <x v="0"/>
    <n v="36.26"/>
    <n v="2"/>
    <n v="3.6259999999999999"/>
    <x v="8"/>
    <x v="8"/>
    <d v="1899-12-30T17:15:00"/>
    <x v="2"/>
    <n v="72.52"/>
    <n v="4.7619047620000003"/>
    <n v="3.6259999999999999"/>
    <n v="7.2"/>
    <n v="3.6260000000000048"/>
    <n v="304.29392000000041"/>
    <b v="0"/>
    <b v="1"/>
    <s v="Low Value"/>
    <n v="3.6259999999999999"/>
    <n v="10"/>
    <n v="1"/>
    <n v="2019"/>
    <s v="1-2019"/>
    <x v="8"/>
    <n v="1"/>
    <n v="2"/>
    <s v="2019-2"/>
    <n v="4"/>
    <s v="Weekdays"/>
    <d v="1900-01-04T00:00:00"/>
  </r>
  <r>
    <s v="692-92-5582"/>
    <x v="2"/>
    <s v="Mandalay"/>
    <x v="0"/>
    <x v="0"/>
    <x v="4"/>
    <n v="54.84"/>
    <n v="3"/>
    <n v="8.2260000000000009"/>
    <x v="9"/>
    <x v="9"/>
    <d v="1899-12-30T13:27:00"/>
    <x v="2"/>
    <n v="164.52"/>
    <n v="4.7619047620000003"/>
    <n v="8.2260000000000009"/>
    <n v="5.9"/>
    <n v="8.2259999999999991"/>
    <n v="690.32591999999988"/>
    <b v="0"/>
    <b v="0"/>
    <s v="Low Value"/>
    <s v="Value not found"/>
    <n v="20"/>
    <n v="2"/>
    <n v="2019"/>
    <s v="2-2019"/>
    <x v="9"/>
    <n v="1"/>
    <n v="8"/>
    <s v="2019-8"/>
    <n v="3"/>
    <s v="Weekdays"/>
    <d v="1900-01-03T00:00:00"/>
  </r>
  <r>
    <s v="351-62-0822"/>
    <x v="2"/>
    <s v="Mandalay"/>
    <x v="0"/>
    <x v="0"/>
    <x v="5"/>
    <n v="14.48"/>
    <n v="4"/>
    <n v="2.8959999999999999"/>
    <x v="10"/>
    <x v="10"/>
    <d v="1899-12-30T18:07:00"/>
    <x v="0"/>
    <n v="57.92"/>
    <n v="4.7619047620000003"/>
    <n v="2.8959999999999999"/>
    <n v="4.5"/>
    <n v="2.8960000000000008"/>
    <n v="243.03232000000008"/>
    <b v="0"/>
    <b v="0"/>
    <s v="Low Value"/>
    <s v="Value not found"/>
    <n v="6"/>
    <n v="2"/>
    <n v="2019"/>
    <s v="2-2019"/>
    <x v="10"/>
    <n v="1"/>
    <n v="6"/>
    <s v="2019-6"/>
    <n v="3"/>
    <s v="Weekdays"/>
    <d v="1900-01-03T00:00:00"/>
  </r>
  <r>
    <s v="529-56-3974"/>
    <x v="2"/>
    <s v="Mandalay"/>
    <x v="0"/>
    <x v="1"/>
    <x v="1"/>
    <n v="25.51"/>
    <n v="4"/>
    <n v="5.1020000000000003"/>
    <x v="11"/>
    <x v="11"/>
    <d v="1899-12-30T17:03:00"/>
    <x v="1"/>
    <n v="102.04"/>
    <n v="4.7619047620000003"/>
    <n v="5.1020000000000003"/>
    <n v="6.8"/>
    <n v="5.1019999999999897"/>
    <n v="428.15983999999912"/>
    <b v="0"/>
    <b v="1"/>
    <s v="Low Value"/>
    <s v="Value not found"/>
    <n v="9"/>
    <n v="3"/>
    <n v="2019"/>
    <s v="3-2019"/>
    <x v="11"/>
    <n v="1"/>
    <n v="10"/>
    <s v="2019-10"/>
    <n v="6"/>
    <s v="Weekends"/>
    <d v="1900-01-06T00:00:00"/>
  </r>
  <r>
    <s v="365-64-0515"/>
    <x v="0"/>
    <s v="Yangon"/>
    <x v="1"/>
    <x v="0"/>
    <x v="1"/>
    <n v="46.95"/>
    <n v="5"/>
    <n v="11.737500000000001"/>
    <x v="12"/>
    <x v="12"/>
    <d v="1899-12-30T10:25:00"/>
    <x v="0"/>
    <n v="234.75"/>
    <n v="4.7619047620000003"/>
    <n v="11.737500000000001"/>
    <n v="7.1"/>
    <n v="11.737500000000011"/>
    <n v="985.01100000000099"/>
    <b v="0"/>
    <b v="1"/>
    <s v="Low Value"/>
    <n v="4.6950000000000003"/>
    <n v="12"/>
    <n v="2"/>
    <n v="2019"/>
    <s v="2-2019"/>
    <x v="12"/>
    <n v="1"/>
    <n v="7"/>
    <s v="2019-7"/>
    <n v="2"/>
    <s v="Weekdays"/>
    <d v="1900-01-02T00:00:00"/>
  </r>
  <r>
    <s v="252-56-2699"/>
    <x v="0"/>
    <s v="Yangon"/>
    <x v="1"/>
    <x v="1"/>
    <x v="4"/>
    <n v="43.19"/>
    <n v="10"/>
    <n v="21.594999999999999"/>
    <x v="13"/>
    <x v="13"/>
    <d v="1899-12-30T16:48:00"/>
    <x v="0"/>
    <n v="431.9"/>
    <n v="4.7619047620000003"/>
    <n v="21.594999999999999"/>
    <n v="8.1999999999999993"/>
    <n v="21.595000000000027"/>
    <n v="1812.2524000000024"/>
    <b v="1"/>
    <b v="1"/>
    <s v="High Value"/>
    <n v="4.319"/>
    <n v="7"/>
    <n v="2"/>
    <n v="2019"/>
    <s v="2-2019"/>
    <x v="13"/>
    <n v="1"/>
    <n v="6"/>
    <s v="2019-6"/>
    <n v="4"/>
    <s v="Weekdays"/>
    <d v="1900-01-04T00:00:00"/>
  </r>
  <r>
    <s v="829-34-3910"/>
    <x v="0"/>
    <s v="Yangon"/>
    <x v="1"/>
    <x v="0"/>
    <x v="0"/>
    <n v="71.38"/>
    <n v="10"/>
    <n v="35.69"/>
    <x v="14"/>
    <x v="14"/>
    <d v="1899-12-30T19:21:00"/>
    <x v="1"/>
    <n v="713.8"/>
    <n v="4.7619047620000003"/>
    <n v="35.69"/>
    <n v="5.7"/>
    <n v="35.690000000000055"/>
    <n v="2995.1048000000046"/>
    <b v="0"/>
    <b v="1"/>
    <s v="Low Value"/>
    <s v="Value not found"/>
    <n v="29"/>
    <n v="3"/>
    <n v="2019"/>
    <s v="3-2019"/>
    <x v="14"/>
    <n v="1"/>
    <n v="13"/>
    <s v="2019-13"/>
    <n v="5"/>
    <s v="Weekdays"/>
    <d v="1900-01-05T00:00:00"/>
  </r>
  <r>
    <s v="299-46-1805"/>
    <x v="2"/>
    <s v="Mandalay"/>
    <x v="0"/>
    <x v="0"/>
    <x v="3"/>
    <n v="93.72"/>
    <n v="6"/>
    <n v="28.116"/>
    <x v="15"/>
    <x v="15"/>
    <d v="1899-12-30T16:19:00"/>
    <x v="1"/>
    <n v="562.32000000000005"/>
    <n v="4.7619047620000003"/>
    <n v="28.116"/>
    <n v="4.5"/>
    <n v="28.115999999999985"/>
    <n v="2359.4947199999988"/>
    <b v="0"/>
    <b v="0"/>
    <s v="Low Value"/>
    <s v="Value not found"/>
    <n v="15"/>
    <n v="1"/>
    <n v="2019"/>
    <s v="1-2019"/>
    <x v="15"/>
    <n v="1"/>
    <n v="3"/>
    <s v="2019-3"/>
    <n v="2"/>
    <s v="Weekdays"/>
    <d v="1900-01-02T00:00:00"/>
  </r>
  <r>
    <s v="656-95-9349"/>
    <x v="0"/>
    <s v="Yangon"/>
    <x v="0"/>
    <x v="0"/>
    <x v="0"/>
    <n v="68.930000000000007"/>
    <n v="7"/>
    <n v="24.125499999999999"/>
    <x v="16"/>
    <x v="16"/>
    <d v="1899-12-30T11:03:00"/>
    <x v="2"/>
    <n v="482.51"/>
    <n v="4.7619047620000003"/>
    <n v="24.125499999999999"/>
    <n v="4.5999999999999996"/>
    <n v="24.125499999999988"/>
    <n v="2024.611959999999"/>
    <b v="0"/>
    <b v="0"/>
    <s v="Low Value"/>
    <s v="Value not found"/>
    <n v="11"/>
    <n v="3"/>
    <n v="2019"/>
    <s v="3-2019"/>
    <x v="16"/>
    <n v="1"/>
    <n v="11"/>
    <s v="2019-11"/>
    <n v="1"/>
    <s v="Weekdays"/>
    <d v="1900-01-01T00:00:00"/>
  </r>
  <r>
    <s v="765-26-6951"/>
    <x v="0"/>
    <s v="Yangon"/>
    <x v="1"/>
    <x v="1"/>
    <x v="3"/>
    <n v="72.61"/>
    <n v="6"/>
    <n v="21.783000000000001"/>
    <x v="17"/>
    <x v="17"/>
    <d v="1899-12-30T10:39:00"/>
    <x v="2"/>
    <n v="435.66"/>
    <n v="4.7619047620000003"/>
    <n v="21.783000000000001"/>
    <n v="6.9"/>
    <n v="21.782999999999959"/>
    <n v="1828.0293599999966"/>
    <b v="0"/>
    <b v="1"/>
    <s v="Low Value"/>
    <s v="Value not found"/>
    <n v="1"/>
    <n v="1"/>
    <n v="2019"/>
    <s v="1-2019"/>
    <x v="17"/>
    <n v="1"/>
    <n v="1"/>
    <s v="2019-1"/>
    <n v="2"/>
    <s v="Weekdays"/>
    <d v="1900-01-02T00:00:00"/>
  </r>
  <r>
    <s v="329-62-1586"/>
    <x v="0"/>
    <s v="Yangon"/>
    <x v="1"/>
    <x v="1"/>
    <x v="4"/>
    <n v="54.67"/>
    <n v="3"/>
    <n v="8.2004999999999999"/>
    <x v="18"/>
    <x v="18"/>
    <d v="1899-12-30T18:00:00"/>
    <x v="2"/>
    <n v="164.01"/>
    <n v="4.7619047620000003"/>
    <n v="8.2004999999999999"/>
    <n v="8.6"/>
    <n v="8.2005000000000052"/>
    <n v="688.18596000000048"/>
    <b v="0"/>
    <b v="1"/>
    <s v="High Value"/>
    <n v="5.4670000000000005"/>
    <n v="21"/>
    <n v="1"/>
    <n v="2019"/>
    <s v="1-2019"/>
    <x v="18"/>
    <n v="1"/>
    <n v="4"/>
    <s v="2019-4"/>
    <n v="1"/>
    <s v="Weekdays"/>
    <d v="1900-01-01T00:00:00"/>
  </r>
  <r>
    <s v="319-50-3348"/>
    <x v="2"/>
    <s v="Mandalay"/>
    <x v="1"/>
    <x v="0"/>
    <x v="2"/>
    <n v="40.299999999999997"/>
    <n v="2"/>
    <n v="4.03"/>
    <x v="19"/>
    <x v="16"/>
    <d v="1899-12-30T15:30:00"/>
    <x v="0"/>
    <n v="80.599999999999994"/>
    <n v="4.7619047620000003"/>
    <n v="4.03"/>
    <n v="4.4000000000000004"/>
    <n v="4.0300000000000011"/>
    <n v="338.19760000000008"/>
    <b v="0"/>
    <b v="0"/>
    <s v="Low Value"/>
    <s v="Value not found"/>
    <n v="11"/>
    <n v="3"/>
    <n v="2019"/>
    <s v="3-2019"/>
    <x v="16"/>
    <n v="1"/>
    <n v="11"/>
    <s v="2019-11"/>
    <n v="1"/>
    <s v="Weekdays"/>
    <d v="1900-01-01T00:00:00"/>
  </r>
  <r>
    <s v="300-71-4605"/>
    <x v="1"/>
    <s v="Naypyitaw"/>
    <x v="0"/>
    <x v="1"/>
    <x v="1"/>
    <n v="86.04"/>
    <n v="5"/>
    <n v="21.51"/>
    <x v="20"/>
    <x v="6"/>
    <d v="1899-12-30T11:24:00"/>
    <x v="0"/>
    <n v="430.2"/>
    <n v="4.7619047620000003"/>
    <n v="21.51"/>
    <n v="4.8"/>
    <n v="21.509999999999991"/>
    <n v="1805.1191999999992"/>
    <b v="0"/>
    <b v="0"/>
    <s v="Low Value"/>
    <s v="Value not found"/>
    <n v="25"/>
    <n v="2"/>
    <n v="2019"/>
    <s v="2-2019"/>
    <x v="6"/>
    <n v="1"/>
    <n v="9"/>
    <s v="2019-9"/>
    <n v="1"/>
    <s v="Weekdays"/>
    <d v="1900-01-01T00:00:00"/>
  </r>
  <r>
    <s v="371-85-5789"/>
    <x v="2"/>
    <s v="Mandalay"/>
    <x v="1"/>
    <x v="1"/>
    <x v="0"/>
    <n v="87.98"/>
    <n v="3"/>
    <n v="13.196999999999999"/>
    <x v="21"/>
    <x v="19"/>
    <d v="1899-12-30T10:40:00"/>
    <x v="0"/>
    <n v="263.94"/>
    <n v="4.7619047620000003"/>
    <n v="13.196999999999999"/>
    <n v="5.0999999999999996"/>
    <n v="13.197000000000003"/>
    <n v="1107.4922400000003"/>
    <b v="0"/>
    <b v="0"/>
    <s v="Low Value"/>
    <s v="Value not found"/>
    <n v="5"/>
    <n v="3"/>
    <n v="2019"/>
    <s v="3-2019"/>
    <x v="19"/>
    <n v="1"/>
    <n v="10"/>
    <s v="2019-10"/>
    <n v="2"/>
    <s v="Weekdays"/>
    <d v="1900-01-02T00:00:00"/>
  </r>
  <r>
    <s v="273-16-6619"/>
    <x v="2"/>
    <s v="Mandalay"/>
    <x v="1"/>
    <x v="1"/>
    <x v="2"/>
    <n v="33.200000000000003"/>
    <n v="2"/>
    <n v="3.32"/>
    <x v="22"/>
    <x v="20"/>
    <d v="1899-12-30T12:20:00"/>
    <x v="2"/>
    <n v="66.400000000000006"/>
    <n v="4.7619047620000003"/>
    <n v="3.32"/>
    <n v="4.4000000000000004"/>
    <n v="3.3199999999999932"/>
    <n v="278.61439999999942"/>
    <b v="0"/>
    <b v="0"/>
    <s v="Low Value"/>
    <s v="Value not found"/>
    <n v="15"/>
    <n v="3"/>
    <n v="2019"/>
    <s v="3-2019"/>
    <x v="20"/>
    <n v="1"/>
    <n v="11"/>
    <s v="2019-11"/>
    <n v="5"/>
    <s v="Weekdays"/>
    <d v="1900-01-05T00:00:00"/>
  </r>
  <r>
    <s v="636-48-8204"/>
    <x v="0"/>
    <s v="Yangon"/>
    <x v="1"/>
    <x v="1"/>
    <x v="1"/>
    <n v="34.56"/>
    <n v="5"/>
    <n v="8.64"/>
    <x v="23"/>
    <x v="21"/>
    <d v="1899-12-30T11:15:00"/>
    <x v="0"/>
    <n v="172.8"/>
    <n v="4.7619047620000003"/>
    <n v="8.64"/>
    <n v="9.9"/>
    <n v="8.6399999999999864"/>
    <n v="725.06879999999887"/>
    <b v="0"/>
    <b v="1"/>
    <s v="High Value"/>
    <n v="3.4560000000000004"/>
    <n v="17"/>
    <n v="2"/>
    <n v="2019"/>
    <s v="2-2019"/>
    <x v="21"/>
    <n v="1"/>
    <n v="7"/>
    <s v="2019-7"/>
    <n v="7"/>
    <s v="Weekends"/>
    <d v="1899-12-31T00:00:00"/>
  </r>
  <r>
    <s v="549-59-1358"/>
    <x v="0"/>
    <s v="Yangon"/>
    <x v="0"/>
    <x v="1"/>
    <x v="3"/>
    <n v="88.63"/>
    <n v="3"/>
    <n v="13.294499999999999"/>
    <x v="24"/>
    <x v="22"/>
    <d v="1899-12-30T17:36:00"/>
    <x v="0"/>
    <n v="265.89"/>
    <n v="4.7619047620000003"/>
    <n v="13.294499999999999"/>
    <n v="6"/>
    <n v="13.294500000000028"/>
    <n v="1115.6744400000023"/>
    <b v="0"/>
    <b v="0"/>
    <s v="Low Value"/>
    <s v="Value not found"/>
    <n v="2"/>
    <n v="3"/>
    <n v="2019"/>
    <s v="3-2019"/>
    <x v="22"/>
    <n v="1"/>
    <n v="9"/>
    <s v="2019-9"/>
    <n v="6"/>
    <s v="Weekends"/>
    <d v="1900-01-06T00:00:00"/>
  </r>
  <r>
    <s v="227-03-5010"/>
    <x v="0"/>
    <s v="Yangon"/>
    <x v="0"/>
    <x v="0"/>
    <x v="2"/>
    <n v="52.59"/>
    <n v="8"/>
    <n v="21.036000000000001"/>
    <x v="25"/>
    <x v="23"/>
    <d v="1899-12-30T19:20:00"/>
    <x v="2"/>
    <n v="420.72"/>
    <n v="4.7619047620000003"/>
    <n v="21.036000000000001"/>
    <n v="8.5"/>
    <n v="21.035999999999945"/>
    <n v="1765.3411199999953"/>
    <b v="1"/>
    <b v="1"/>
    <s v="High Value"/>
    <n v="5.2590000000000003"/>
    <n v="22"/>
    <n v="3"/>
    <n v="2019"/>
    <s v="3-2019"/>
    <x v="23"/>
    <n v="1"/>
    <n v="12"/>
    <s v="2019-12"/>
    <n v="5"/>
    <s v="Weekdays"/>
    <d v="1900-01-05T00:00:00"/>
  </r>
  <r>
    <s v="649-29-6775"/>
    <x v="2"/>
    <s v="Mandalay"/>
    <x v="1"/>
    <x v="1"/>
    <x v="5"/>
    <n v="33.520000000000003"/>
    <n v="1"/>
    <n v="1.6759999999999999"/>
    <x v="26"/>
    <x v="4"/>
    <d v="1899-12-30T15:31:00"/>
    <x v="1"/>
    <n v="33.520000000000003"/>
    <n v="4.7619047620000003"/>
    <n v="1.6759999999999999"/>
    <n v="6.7"/>
    <n v="1.6759999999999948"/>
    <n v="140.64991999999958"/>
    <b v="0"/>
    <b v="1"/>
    <s v="Low Value"/>
    <s v="Value not found"/>
    <n v="8"/>
    <n v="2"/>
    <n v="2019"/>
    <s v="2-2019"/>
    <x v="23"/>
    <n v="1"/>
    <n v="6"/>
    <s v="2019-6"/>
    <n v="5"/>
    <s v="Weekdays"/>
    <d v="1900-01-05T00:00:00"/>
  </r>
  <r>
    <s v="189-17-4241"/>
    <x v="0"/>
    <s v="Yangon"/>
    <x v="1"/>
    <x v="0"/>
    <x v="5"/>
    <n v="87.67"/>
    <n v="2"/>
    <n v="8.7669999999999995"/>
    <x v="27"/>
    <x v="24"/>
    <d v="1899-12-30T12:17:00"/>
    <x v="2"/>
    <n v="175.34"/>
    <n v="4.7619047620000003"/>
    <n v="8.7669999999999995"/>
    <n v="7.7"/>
    <n v="8.7669999999999959"/>
    <n v="735.72663999999963"/>
    <b v="0"/>
    <b v="1"/>
    <s v="High Value"/>
    <n v="8.7670000000000012"/>
    <n v="10"/>
    <n v="3"/>
    <n v="2019"/>
    <s v="3-2019"/>
    <x v="23"/>
    <n v="1"/>
    <n v="10"/>
    <s v="2019-10"/>
    <n v="7"/>
    <s v="Weekends"/>
    <d v="1899-12-31T00:00:00"/>
  </r>
  <r>
    <s v="145-94-9061"/>
    <x v="2"/>
    <s v="Mandalay"/>
    <x v="1"/>
    <x v="0"/>
    <x v="4"/>
    <n v="88.36"/>
    <n v="5"/>
    <n v="22.09"/>
    <x v="28"/>
    <x v="25"/>
    <d v="1899-12-30T19:48:00"/>
    <x v="1"/>
    <n v="441.8"/>
    <n v="4.7619047620000003"/>
    <n v="22.09"/>
    <n v="9.6"/>
    <n v="22.089999999999975"/>
    <n v="1853.7927999999979"/>
    <b v="0"/>
    <b v="1"/>
    <s v="High Value"/>
    <n v="8.8360000000000003"/>
    <n v="25"/>
    <n v="1"/>
    <n v="2019"/>
    <s v="1-2019"/>
    <x v="23"/>
    <n v="1"/>
    <n v="4"/>
    <s v="2019-4"/>
    <n v="5"/>
    <s v="Weekdays"/>
    <d v="1900-01-05T00:00:00"/>
  </r>
  <r>
    <s v="848-62-7243"/>
    <x v="0"/>
    <s v="Yangon"/>
    <x v="1"/>
    <x v="1"/>
    <x v="0"/>
    <n v="24.89"/>
    <n v="9"/>
    <n v="11.2005"/>
    <x v="29"/>
    <x v="20"/>
    <d v="1899-12-30T15:36:00"/>
    <x v="1"/>
    <n v="224.01"/>
    <n v="4.7619047620000003"/>
    <n v="11.2005"/>
    <n v="7.4"/>
    <n v="11.200500000000005"/>
    <n v="939.94596000000047"/>
    <b v="1"/>
    <b v="1"/>
    <s v="High Value"/>
    <n v="2.4890000000000003"/>
    <n v="15"/>
    <n v="3"/>
    <n v="2019"/>
    <s v="3-2019"/>
    <x v="23"/>
    <n v="1"/>
    <n v="11"/>
    <s v="2019-11"/>
    <n v="5"/>
    <s v="Weekdays"/>
    <d v="1900-01-05T00:00:00"/>
  </r>
  <r>
    <s v="871-79-8483"/>
    <x v="2"/>
    <s v="Mandalay"/>
    <x v="1"/>
    <x v="1"/>
    <x v="5"/>
    <n v="94.13"/>
    <n v="5"/>
    <n v="23.532499999999999"/>
    <x v="30"/>
    <x v="6"/>
    <d v="1899-12-30T19:39:00"/>
    <x v="2"/>
    <n v="470.65"/>
    <n v="4.7619047620000003"/>
    <n v="23.532499999999999"/>
    <n v="4.8"/>
    <n v="23.532500000000027"/>
    <n v="1974.8474000000024"/>
    <b v="0"/>
    <b v="0"/>
    <s v="Low Value"/>
    <s v="Value not found"/>
    <n v="25"/>
    <n v="2"/>
    <n v="2019"/>
    <s v="2-2019"/>
    <x v="23"/>
    <n v="1"/>
    <n v="9"/>
    <s v="2019-9"/>
    <n v="1"/>
    <s v="Weekdays"/>
    <d v="1900-01-01T00:00:00"/>
  </r>
  <r>
    <s v="149-71-6266"/>
    <x v="2"/>
    <s v="Mandalay"/>
    <x v="0"/>
    <x v="1"/>
    <x v="3"/>
    <n v="78.069999999999993"/>
    <n v="9"/>
    <n v="35.131500000000003"/>
    <x v="31"/>
    <x v="26"/>
    <d v="1899-12-30T12:43:00"/>
    <x v="1"/>
    <n v="702.63"/>
    <n v="4.7619047620000003"/>
    <n v="35.131500000000003"/>
    <n v="4.5"/>
    <n v="35.13149999999996"/>
    <n v="2948.2354799999966"/>
    <b v="0"/>
    <b v="1"/>
    <s v="Low Value"/>
    <s v="Value not found"/>
    <n v="28"/>
    <n v="1"/>
    <n v="2019"/>
    <s v="1-2019"/>
    <x v="23"/>
    <n v="1"/>
    <n v="5"/>
    <s v="2019-5"/>
    <n v="1"/>
    <s v="Weekdays"/>
    <d v="1900-01-01T00:00:00"/>
  </r>
  <r>
    <s v="640-49-2076"/>
    <x v="2"/>
    <s v="Mandalay"/>
    <x v="1"/>
    <x v="1"/>
    <x v="3"/>
    <n v="83.78"/>
    <n v="8"/>
    <n v="33.512"/>
    <x v="32"/>
    <x v="8"/>
    <d v="1899-12-30T14:49:00"/>
    <x v="1"/>
    <n v="670.24"/>
    <n v="4.7619047620000003"/>
    <n v="33.512"/>
    <n v="5.0999999999999996"/>
    <n v="33.511999999999944"/>
    <n v="2812.3270399999951"/>
    <b v="0"/>
    <b v="1"/>
    <s v="Low Value"/>
    <s v="Value not found"/>
    <n v="10"/>
    <n v="1"/>
    <n v="2019"/>
    <s v="1-2019"/>
    <x v="23"/>
    <n v="1"/>
    <n v="2"/>
    <s v="2019-2"/>
    <n v="4"/>
    <s v="Weekdays"/>
    <d v="1900-01-04T00:00:00"/>
  </r>
  <r>
    <s v="595-11-5460"/>
    <x v="0"/>
    <s v="Yangon"/>
    <x v="1"/>
    <x v="1"/>
    <x v="0"/>
    <n v="96.58"/>
    <n v="2"/>
    <n v="9.6579999999999995"/>
    <x v="33"/>
    <x v="20"/>
    <d v="1899-12-30T10:12:00"/>
    <x v="2"/>
    <n v="193.16"/>
    <n v="4.7619047620000003"/>
    <n v="9.6579999999999995"/>
    <n v="5.0999999999999996"/>
    <n v="9.6580000000000155"/>
    <n v="810.49936000000127"/>
    <b v="0"/>
    <b v="0"/>
    <s v="Low Value"/>
    <s v="Value not found"/>
    <n v="15"/>
    <n v="3"/>
    <n v="2019"/>
    <s v="3-2019"/>
    <x v="23"/>
    <n v="1"/>
    <n v="11"/>
    <s v="2019-11"/>
    <n v="5"/>
    <s v="Weekdays"/>
    <d v="1900-01-05T00:00:00"/>
  </r>
  <r>
    <s v="183-56-6882"/>
    <x v="1"/>
    <s v="Naypyitaw"/>
    <x v="0"/>
    <x v="0"/>
    <x v="4"/>
    <n v="99.42"/>
    <n v="4"/>
    <n v="19.884"/>
    <x v="34"/>
    <x v="10"/>
    <d v="1899-12-30T10:42:00"/>
    <x v="0"/>
    <n v="397.68"/>
    <n v="4.7619047620000003"/>
    <n v="19.884"/>
    <n v="7.5"/>
    <n v="19.884000000000015"/>
    <n v="1668.6652800000013"/>
    <b v="0"/>
    <b v="1"/>
    <s v="High Value"/>
    <n v="9.9420000000000002"/>
    <n v="6"/>
    <n v="2"/>
    <n v="2019"/>
    <s v="2-2019"/>
    <x v="23"/>
    <n v="1"/>
    <n v="6"/>
    <s v="2019-6"/>
    <n v="3"/>
    <s v="Weekdays"/>
    <d v="1900-01-03T00:00:00"/>
  </r>
  <r>
    <s v="232-16-2483"/>
    <x v="1"/>
    <s v="Naypyitaw"/>
    <x v="0"/>
    <x v="0"/>
    <x v="3"/>
    <n v="68.12"/>
    <n v="1"/>
    <n v="3.4060000000000001"/>
    <x v="35"/>
    <x v="27"/>
    <d v="1899-12-30T12:28:00"/>
    <x v="0"/>
    <n v="68.12"/>
    <n v="4.7619047620000003"/>
    <n v="3.4060000000000001"/>
    <n v="6.8"/>
    <n v="3.4059999999999917"/>
    <n v="285.83151999999933"/>
    <b v="0"/>
    <b v="1"/>
    <s v="Low Value"/>
    <s v="Value not found"/>
    <n v="7"/>
    <n v="1"/>
    <n v="2019"/>
    <s v="1-2019"/>
    <x v="23"/>
    <n v="1"/>
    <n v="2"/>
    <s v="2019-2"/>
    <n v="1"/>
    <s v="Weekdays"/>
    <d v="1900-01-01T00:00:00"/>
  </r>
  <r>
    <s v="129-29-8530"/>
    <x v="0"/>
    <s v="Yangon"/>
    <x v="0"/>
    <x v="1"/>
    <x v="3"/>
    <n v="62.62"/>
    <n v="5"/>
    <n v="15.654999999999999"/>
    <x v="36"/>
    <x v="24"/>
    <d v="1899-12-30T19:15:00"/>
    <x v="0"/>
    <n v="313.10000000000002"/>
    <n v="4.7619047620000003"/>
    <n v="15.654999999999999"/>
    <n v="7"/>
    <n v="15.654999999999973"/>
    <n v="1313.7675999999976"/>
    <b v="0"/>
    <b v="1"/>
    <s v="Low Value"/>
    <n v="6.2620000000000005"/>
    <n v="10"/>
    <n v="3"/>
    <n v="2019"/>
    <m/>
    <x v="23"/>
    <n v="1"/>
    <n v="10"/>
    <s v="2019-10"/>
    <n v="7"/>
    <s v="Weekends"/>
    <d v="1899-12-31T00:00:00"/>
  </r>
  <r>
    <s v="272-65-1806"/>
    <x v="0"/>
    <s v="Yangon"/>
    <x v="1"/>
    <x v="0"/>
    <x v="1"/>
    <n v="60.88"/>
    <n v="9"/>
    <n v="27.396000000000001"/>
    <x v="37"/>
    <x v="15"/>
    <d v="1899-12-30T17:17:00"/>
    <x v="0"/>
    <n v="547.91999999999996"/>
    <n v="4.7619047620000003"/>
    <n v="27.396000000000001"/>
    <n v="4.7"/>
    <n v="27.396000000000072"/>
    <n v="2299.0723200000061"/>
    <b v="0"/>
    <b v="0"/>
    <s v="Low Value"/>
    <s v="Value not found"/>
    <n v="15"/>
    <n v="1"/>
    <n v="2019"/>
    <m/>
    <x v="23"/>
    <m/>
    <n v="3"/>
    <s v="2019-3"/>
    <n v="2"/>
    <s v="Weekdays"/>
    <d v="1900-01-02T00:00:00"/>
  </r>
  <r>
    <s v="333-73-7901"/>
    <x v="1"/>
    <s v="Naypyitaw"/>
    <x v="1"/>
    <x v="0"/>
    <x v="0"/>
    <n v="54.92"/>
    <n v="8"/>
    <n v="21.968"/>
    <x v="38"/>
    <x v="28"/>
    <d v="1899-12-30T13:24:00"/>
    <x v="0"/>
    <n v="439.36"/>
    <n v="4.7619047620000003"/>
    <n v="21.968"/>
    <n v="7.6"/>
    <n v="21.967999999999961"/>
    <n v="1843.5545599999969"/>
    <b v="1"/>
    <b v="1"/>
    <s v="High Value"/>
    <n v="5.4920000000000009"/>
    <n v="23"/>
    <n v="3"/>
    <n v="2019"/>
    <m/>
    <x v="23"/>
    <m/>
    <n v="12"/>
    <s v="2019-12"/>
    <n v="6"/>
    <s v="Weekends"/>
    <d v="1900-01-06T00:00:00"/>
  </r>
  <r>
    <s v="777-82-7220"/>
    <x v="2"/>
    <s v="Mandalay"/>
    <x v="0"/>
    <x v="1"/>
    <x v="2"/>
    <n v="30.12"/>
    <n v="8"/>
    <n v="12.048"/>
    <x v="39"/>
    <x v="2"/>
    <d v="1899-12-30T13:01:00"/>
    <x v="1"/>
    <n v="240.96"/>
    <n v="4.7619047620000003"/>
    <n v="12.048"/>
    <n v="7.7"/>
    <n v="12.048000000000002"/>
    <n v="1011.0681600000001"/>
    <b v="1"/>
    <b v="1"/>
    <s v="High Value"/>
    <n v="3.0120000000000005"/>
    <n v="3"/>
    <n v="3"/>
    <n v="2019"/>
    <m/>
    <x v="23"/>
    <m/>
    <n v="9"/>
    <s v="2019-9"/>
    <n v="7"/>
    <s v="Weekends"/>
    <d v="1899-12-31T00:00:00"/>
  </r>
  <r>
    <s v="280-35-5823"/>
    <x v="2"/>
    <s v="Mandalay"/>
    <x v="0"/>
    <x v="0"/>
    <x v="2"/>
    <n v="86.72"/>
    <n v="1"/>
    <n v="4.3360000000000003"/>
    <x v="40"/>
    <x v="29"/>
    <d v="1899-12-30T18:45:00"/>
    <x v="0"/>
    <n v="86.72"/>
    <n v="4.7619047620000003"/>
    <n v="4.3360000000000003"/>
    <n v="7.9"/>
    <n v="4.3359999999999985"/>
    <n v="363.87711999999988"/>
    <b v="0"/>
    <b v="1"/>
    <s v="High Value"/>
    <n v="8.6720000000000006"/>
    <n v="17"/>
    <n v="1"/>
    <n v="2019"/>
    <m/>
    <x v="23"/>
    <m/>
    <n v="3"/>
    <s v="2019-3"/>
    <n v="4"/>
    <s v="Weekdays"/>
    <d v="1900-01-04T00:00:00"/>
  </r>
  <r>
    <s v="554-53-8700"/>
    <x v="1"/>
    <s v="Naypyitaw"/>
    <x v="0"/>
    <x v="1"/>
    <x v="2"/>
    <n v="56.11"/>
    <n v="2"/>
    <n v="5.6109999999999998"/>
    <x v="41"/>
    <x v="30"/>
    <d v="1899-12-30T10:11:00"/>
    <x v="1"/>
    <n v="112.22"/>
    <n v="4.7619047620000003"/>
    <n v="5.6109999999999998"/>
    <n v="6.3"/>
    <n v="5.6110000000000042"/>
    <n v="470.87512000000038"/>
    <b v="0"/>
    <b v="1"/>
    <s v="Low Value"/>
    <s v="Value not found"/>
    <n v="2"/>
    <n v="2"/>
    <n v="2019"/>
    <m/>
    <x v="23"/>
    <m/>
    <n v="5"/>
    <s v="2019-5"/>
    <n v="6"/>
    <s v="Weekends"/>
    <d v="1900-01-06T00:00:00"/>
  </r>
  <r>
    <s v="354-25-5821"/>
    <x v="2"/>
    <s v="Mandalay"/>
    <x v="0"/>
    <x v="0"/>
    <x v="3"/>
    <n v="69.12"/>
    <n v="6"/>
    <n v="20.736000000000001"/>
    <x v="42"/>
    <x v="4"/>
    <d v="1899-12-30T13:03:00"/>
    <x v="1"/>
    <n v="414.72"/>
    <n v="4.7619047620000003"/>
    <n v="20.736000000000001"/>
    <n v="5.6"/>
    <n v="20.73599999999999"/>
    <n v="1740.1651199999992"/>
    <b v="0"/>
    <b v="0"/>
    <s v="Low Value"/>
    <s v="Value not found"/>
    <n v="8"/>
    <n v="2"/>
    <n v="2019"/>
    <m/>
    <x v="23"/>
    <m/>
    <n v="6"/>
    <s v="2019-6"/>
    <n v="5"/>
    <s v="Weekdays"/>
    <d v="1900-01-05T00:00:00"/>
  </r>
  <r>
    <s v="228-96-1411"/>
    <x v="1"/>
    <s v="Naypyitaw"/>
    <x v="0"/>
    <x v="0"/>
    <x v="4"/>
    <n v="98.7"/>
    <n v="8"/>
    <n v="39.479999999999997"/>
    <x v="43"/>
    <x v="31"/>
    <d v="1899-12-30T20:39:00"/>
    <x v="1"/>
    <n v="789.6"/>
    <n v="4.7619047620000003"/>
    <n v="39.479999999999997"/>
    <n v="7.6"/>
    <n v="39.480000000000018"/>
    <n v="3313.1616000000017"/>
    <b v="1"/>
    <b v="1"/>
    <s v="High Value"/>
    <n v="9.870000000000001"/>
    <n v="4"/>
    <n v="3"/>
    <n v="2019"/>
    <m/>
    <x v="23"/>
    <m/>
    <n v="10"/>
    <s v="2019-10"/>
    <n v="1"/>
    <s v="Weekdays"/>
    <d v="1900-01-01T00:00:00"/>
  </r>
  <r>
    <s v="617-15-4209"/>
    <x v="1"/>
    <s v="Naypyitaw"/>
    <x v="0"/>
    <x v="1"/>
    <x v="0"/>
    <n v="15.37"/>
    <n v="2"/>
    <n v="1.5369999999999999"/>
    <x v="44"/>
    <x v="32"/>
    <d v="1899-12-30T19:47:00"/>
    <x v="1"/>
    <n v="30.74"/>
    <n v="4.7619047620000003"/>
    <n v="1.5369999999999999"/>
    <n v="7.2"/>
    <n v="1.5370000000000026"/>
    <n v="128.98504000000023"/>
    <b v="0"/>
    <b v="1"/>
    <s v="Low Value"/>
    <n v="1.5369999999999999"/>
    <n v="16"/>
    <n v="3"/>
    <n v="2019"/>
    <m/>
    <x v="23"/>
    <m/>
    <n v="11"/>
    <s v="2019-11"/>
    <n v="6"/>
    <s v="Weekends"/>
    <d v="1900-01-06T00:00:00"/>
  </r>
  <r>
    <s v="132-32-9879"/>
    <x v="2"/>
    <s v="Mandalay"/>
    <x v="0"/>
    <x v="0"/>
    <x v="1"/>
    <n v="93.96"/>
    <n v="4"/>
    <n v="18.792000000000002"/>
    <x v="45"/>
    <x v="11"/>
    <d v="1899-12-30T18:00:00"/>
    <x v="1"/>
    <n v="375.84"/>
    <n v="4.7619047620000003"/>
    <n v="18.792000000000002"/>
    <n v="9.5"/>
    <n v="18.79200000000003"/>
    <n v="1577.0246400000026"/>
    <b v="0"/>
    <b v="1"/>
    <s v="High Value"/>
    <n v="9.395999999999999"/>
    <n v="9"/>
    <n v="3"/>
    <n v="2019"/>
    <m/>
    <x v="23"/>
    <m/>
    <n v="10"/>
    <s v="2019-10"/>
    <n v="6"/>
    <s v="Weekends"/>
    <d v="1900-01-06T00:00:00"/>
  </r>
  <r>
    <s v="370-41-7321"/>
    <x v="2"/>
    <s v="Mandalay"/>
    <x v="0"/>
    <x v="1"/>
    <x v="0"/>
    <n v="56.69"/>
    <n v="9"/>
    <n v="25.5105"/>
    <x v="46"/>
    <x v="33"/>
    <d v="1899-12-30T17:24:00"/>
    <x v="2"/>
    <n v="510.21"/>
    <n v="4.7619047620000003"/>
    <n v="25.5105"/>
    <n v="8.4"/>
    <n v="25.510500000000036"/>
    <n v="2140.8411600000031"/>
    <b v="1"/>
    <b v="1"/>
    <s v="High Value"/>
    <n v="5.6690000000000005"/>
    <n v="27"/>
    <n v="2"/>
    <n v="2019"/>
    <m/>
    <x v="23"/>
    <m/>
    <n v="9"/>
    <s v="2019-9"/>
    <n v="3"/>
    <s v="Weekdays"/>
    <d v="1900-01-03T00:00:00"/>
  </r>
  <r>
    <s v="727-46-3608"/>
    <x v="2"/>
    <s v="Mandalay"/>
    <x v="0"/>
    <x v="0"/>
    <x v="4"/>
    <n v="20.010000000000002"/>
    <n v="9"/>
    <n v="9.0045000000000002"/>
    <x v="47"/>
    <x v="10"/>
    <d v="1899-12-30T15:47:00"/>
    <x v="0"/>
    <n v="180.09"/>
    <n v="4.7619047620000003"/>
    <n v="9.0045000000000002"/>
    <n v="4.0999999999999996"/>
    <n v="9.0045000000000073"/>
    <n v="755.65764000000058"/>
    <b v="0"/>
    <b v="0"/>
    <s v="Low Value"/>
    <s v="Value not found"/>
    <n v="6"/>
    <n v="2"/>
    <n v="2019"/>
    <m/>
    <x v="23"/>
    <m/>
    <n v="6"/>
    <s v="2019-6"/>
    <n v="3"/>
    <s v="Weekdays"/>
    <d v="1900-01-03T00:00:00"/>
  </r>
  <r>
    <s v="669-54-1719"/>
    <x v="2"/>
    <s v="Mandalay"/>
    <x v="0"/>
    <x v="1"/>
    <x v="1"/>
    <n v="18.93"/>
    <n v="6"/>
    <n v="5.6790000000000003"/>
    <x v="48"/>
    <x v="34"/>
    <d v="1899-12-30T12:45:00"/>
    <x v="2"/>
    <n v="113.58"/>
    <n v="4.7619047620000003"/>
    <n v="5.6790000000000003"/>
    <n v="8.1"/>
    <n v="5.679000000000002"/>
    <n v="476.58168000000018"/>
    <b v="0"/>
    <b v="1"/>
    <s v="High Value"/>
    <n v="1.893"/>
    <n v="10"/>
    <n v="2"/>
    <n v="2019"/>
    <m/>
    <x v="23"/>
    <m/>
    <n v="6"/>
    <s v="2019-6"/>
    <n v="7"/>
    <s v="Weekends"/>
    <d v="1899-12-31T00:00:00"/>
  </r>
  <r>
    <s v="574-22-5561"/>
    <x v="1"/>
    <s v="Naypyitaw"/>
    <x v="0"/>
    <x v="0"/>
    <x v="5"/>
    <n v="82.63"/>
    <n v="10"/>
    <n v="41.314999999999998"/>
    <x v="49"/>
    <x v="35"/>
    <d v="1899-12-30T17:08:00"/>
    <x v="0"/>
    <n v="826.3"/>
    <n v="4.7619047620000003"/>
    <n v="41.314999999999998"/>
    <n v="7.9"/>
    <n v="41.315000000000055"/>
    <n v="3467.1548000000048"/>
    <b v="1"/>
    <b v="1"/>
    <s v="High Value"/>
    <n v="8.2629999999999999"/>
    <n v="19"/>
    <n v="3"/>
    <n v="2019"/>
    <m/>
    <x v="23"/>
    <m/>
    <n v="12"/>
    <s v="2019-12"/>
    <n v="2"/>
    <s v="Weekdays"/>
    <d v="1900-01-02T00:00:00"/>
  </r>
  <r>
    <s v="326-78-5178"/>
    <x v="1"/>
    <s v="Naypyitaw"/>
    <x v="0"/>
    <x v="1"/>
    <x v="4"/>
    <n v="91.4"/>
    <n v="7"/>
    <n v="31.99"/>
    <x v="50"/>
    <x v="36"/>
    <d v="1899-12-30T10:19:00"/>
    <x v="1"/>
    <n v="639.79999999999995"/>
    <n v="4.7619047620000003"/>
    <n v="31.99"/>
    <n v="9.5"/>
    <n v="31.990000000000009"/>
    <n v="2684.6008000000006"/>
    <b v="0"/>
    <b v="1"/>
    <s v="High Value"/>
    <n v="9.14"/>
    <n v="3"/>
    <n v="2"/>
    <n v="2019"/>
    <m/>
    <x v="23"/>
    <m/>
    <n v="5"/>
    <s v="2019-5"/>
    <n v="7"/>
    <s v="Weekends"/>
    <d v="1899-12-31T00:00:00"/>
  </r>
  <r>
    <s v="162-48-8011"/>
    <x v="0"/>
    <s v="Yangon"/>
    <x v="0"/>
    <x v="0"/>
    <x v="4"/>
    <n v="44.59"/>
    <n v="5"/>
    <n v="11.147500000000001"/>
    <x v="51"/>
    <x v="34"/>
    <d v="1899-12-30T15:10:00"/>
    <x v="1"/>
    <n v="222.95"/>
    <n v="4.7619047620000003"/>
    <n v="11.147500000000001"/>
    <n v="8.5"/>
    <n v="11.147500000000008"/>
    <n v="935.49820000000068"/>
    <b v="0"/>
    <b v="1"/>
    <s v="High Value"/>
    <n v="4.4590000000000005"/>
    <n v="10"/>
    <n v="2"/>
    <n v="2019"/>
    <m/>
    <x v="23"/>
    <m/>
    <n v="6"/>
    <s v="2019-6"/>
    <n v="7"/>
    <s v="Weekends"/>
    <d v="1899-12-31T00:00:00"/>
  </r>
  <r>
    <s v="616-24-2851"/>
    <x v="2"/>
    <s v="Mandalay"/>
    <x v="0"/>
    <x v="0"/>
    <x v="5"/>
    <n v="17.87"/>
    <n v="4"/>
    <n v="3.5739999999999998"/>
    <x v="52"/>
    <x v="23"/>
    <d v="1899-12-30T14:42:00"/>
    <x v="0"/>
    <n v="71.48"/>
    <n v="4.7619047620000003"/>
    <n v="3.5739999999999998"/>
    <n v="6.5"/>
    <n v="3.5739999999999981"/>
    <n v="299.93007999999986"/>
    <b v="0"/>
    <b v="1"/>
    <s v="Low Value"/>
    <s v="Value not found"/>
    <n v="22"/>
    <n v="3"/>
    <n v="2019"/>
    <m/>
    <x v="23"/>
    <m/>
    <n v="12"/>
    <s v="2019-12"/>
    <n v="5"/>
    <s v="Weekdays"/>
    <d v="1900-01-05T00:00:00"/>
  </r>
  <r>
    <s v="778-71-5554"/>
    <x v="1"/>
    <s v="Naypyitaw"/>
    <x v="0"/>
    <x v="1"/>
    <x v="5"/>
    <n v="15.43"/>
    <n v="1"/>
    <n v="0.77149999999999996"/>
    <x v="53"/>
    <x v="25"/>
    <d v="1899-12-30T15:46:00"/>
    <x v="2"/>
    <n v="15.43"/>
    <n v="4.7619047620000003"/>
    <n v="0.77149999999999996"/>
    <n v="6.1"/>
    <n v="0.77149999999999963"/>
    <n v="64.744279999999975"/>
    <b v="0"/>
    <b v="0"/>
    <s v="Low Value"/>
    <s v="Value not found"/>
    <n v="25"/>
    <n v="1"/>
    <n v="2019"/>
    <m/>
    <x v="23"/>
    <m/>
    <n v="4"/>
    <s v="2019-4"/>
    <n v="5"/>
    <s v="Weekdays"/>
    <d v="1900-01-05T00:00:00"/>
  </r>
  <r>
    <s v="242-55-6721"/>
    <x v="2"/>
    <s v="Mandalay"/>
    <x v="1"/>
    <x v="1"/>
    <x v="2"/>
    <n v="16.16"/>
    <n v="2"/>
    <n v="1.6160000000000001"/>
    <x v="54"/>
    <x v="37"/>
    <d v="1899-12-30T11:49:00"/>
    <x v="0"/>
    <n v="32.32"/>
    <n v="4.7619047620000003"/>
    <n v="1.6160000000000001"/>
    <n v="6.5"/>
    <n v="1.6159999999999997"/>
    <n v="135.61471999999998"/>
    <b v="0"/>
    <b v="1"/>
    <s v="Low Value"/>
    <s v="Value not found"/>
    <n v="7"/>
    <n v="3"/>
    <n v="2019"/>
    <m/>
    <x v="23"/>
    <m/>
    <n v="10"/>
    <s v="2019-10"/>
    <n v="4"/>
    <s v="Weekdays"/>
    <d v="1900-01-04T00:00:00"/>
  </r>
  <r>
    <s v="399-46-5918"/>
    <x v="1"/>
    <s v="Naypyitaw"/>
    <x v="1"/>
    <x v="0"/>
    <x v="1"/>
    <n v="85.98"/>
    <n v="8"/>
    <n v="34.392000000000003"/>
    <x v="55"/>
    <x v="38"/>
    <d v="1899-12-30T19:01:00"/>
    <x v="1"/>
    <n v="687.84"/>
    <n v="4.7619047620000003"/>
    <n v="34.392000000000003"/>
    <n v="8.1999999999999993"/>
    <n v="34.391999999999939"/>
    <n v="2886.1766399999951"/>
    <b v="1"/>
    <b v="1"/>
    <s v="High Value"/>
    <n v="8.5980000000000008"/>
    <n v="28"/>
    <n v="2"/>
    <n v="2019"/>
    <m/>
    <x v="23"/>
    <m/>
    <n v="9"/>
    <s v="2019-9"/>
    <n v="4"/>
    <s v="Weekdays"/>
    <d v="1900-01-04T00:00:00"/>
  </r>
  <r>
    <s v="106-35-6779"/>
    <x v="0"/>
    <s v="Yangon"/>
    <x v="0"/>
    <x v="1"/>
    <x v="2"/>
    <n v="44.34"/>
    <n v="2"/>
    <n v="4.4340000000000002"/>
    <x v="56"/>
    <x v="39"/>
    <d v="1899-12-30T11:26:00"/>
    <x v="1"/>
    <n v="88.68"/>
    <n v="4.7619047620000003"/>
    <n v="4.4340000000000002"/>
    <n v="5.8"/>
    <n v="4.4339999999999975"/>
    <n v="372.1012799999998"/>
    <b v="0"/>
    <b v="0"/>
    <s v="Low Value"/>
    <s v="Value not found"/>
    <n v="27"/>
    <n v="3"/>
    <n v="2019"/>
    <m/>
    <x v="23"/>
    <m/>
    <n v="13"/>
    <s v="2019-13"/>
    <n v="3"/>
    <s v="Weekdays"/>
    <d v="1900-01-03T00:00:00"/>
  </r>
  <r>
    <s v="635-40-6220"/>
    <x v="0"/>
    <s v="Yangon"/>
    <x v="1"/>
    <x v="1"/>
    <x v="0"/>
    <n v="89.6"/>
    <n v="8"/>
    <n v="35.840000000000003"/>
    <x v="57"/>
    <x v="13"/>
    <d v="1899-12-30T11:28:00"/>
    <x v="0"/>
    <n v="716.8"/>
    <n v="4.7619047620000003"/>
    <n v="35.840000000000003"/>
    <n v="6.6"/>
    <n v="35.840000000000032"/>
    <n v="3007.6928000000025"/>
    <b v="0"/>
    <b v="1"/>
    <s v="Low Value"/>
    <s v="Value not found"/>
    <n v="7"/>
    <n v="2"/>
    <n v="2019"/>
    <m/>
    <x v="23"/>
    <m/>
    <n v="6"/>
    <s v="2019-6"/>
    <n v="4"/>
    <s v="Weekdays"/>
    <d v="1900-01-04T00:00:00"/>
  </r>
  <r>
    <s v="817-48-8732"/>
    <x v="0"/>
    <s v="Yangon"/>
    <x v="0"/>
    <x v="0"/>
    <x v="2"/>
    <n v="72.349999999999994"/>
    <n v="10"/>
    <n v="36.174999999999997"/>
    <x v="58"/>
    <x v="40"/>
    <d v="1899-12-30T15:55:00"/>
    <x v="1"/>
    <n v="723.5"/>
    <n v="4.7619047620000003"/>
    <n v="36.174999999999997"/>
    <n v="5.4"/>
    <n v="36.174999999999955"/>
    <n v="3035.8059999999964"/>
    <b v="0"/>
    <b v="1"/>
    <s v="Low Value"/>
    <s v="Value not found"/>
    <n v="20"/>
    <n v="1"/>
    <n v="2019"/>
    <m/>
    <x v="23"/>
    <m/>
    <n v="3"/>
    <s v="2019-3"/>
    <n v="7"/>
    <s v="Weekends"/>
    <d v="1899-12-31T00:00:00"/>
  </r>
  <r>
    <s v="120-06-4233"/>
    <x v="1"/>
    <s v="Naypyitaw"/>
    <x v="1"/>
    <x v="1"/>
    <x v="1"/>
    <n v="30.61"/>
    <n v="6"/>
    <n v="9.1829999999999998"/>
    <x v="59"/>
    <x v="41"/>
    <d v="1899-12-30T20:36:00"/>
    <x v="1"/>
    <n v="183.66"/>
    <n v="4.7619047620000003"/>
    <n v="9.1829999999999998"/>
    <n v="9.3000000000000007"/>
    <n v="9.1829999999999927"/>
    <n v="770.63735999999938"/>
    <b v="0"/>
    <b v="1"/>
    <s v="High Value"/>
    <n v="3.0609999999999999"/>
    <n v="12"/>
    <n v="3"/>
    <n v="2019"/>
    <m/>
    <x v="23"/>
    <m/>
    <n v="11"/>
    <s v="2019-11"/>
    <n v="2"/>
    <s v="Weekdays"/>
    <d v="1900-01-02T00:00:00"/>
  </r>
  <r>
    <s v="285-68-5083"/>
    <x v="1"/>
    <s v="Naypyitaw"/>
    <x v="0"/>
    <x v="0"/>
    <x v="3"/>
    <n v="24.74"/>
    <n v="3"/>
    <n v="3.7109999999999999"/>
    <x v="60"/>
    <x v="42"/>
    <d v="1899-12-30T17:47:00"/>
    <x v="2"/>
    <n v="74.22"/>
    <n v="4.7619047620000003"/>
    <n v="3.7109999999999999"/>
    <n v="10"/>
    <n v="3.7109999999999985"/>
    <n v="311.42711999999989"/>
    <b v="0"/>
    <b v="1"/>
    <s v="High Value"/>
    <n v="2.4740000000000002"/>
    <n v="15"/>
    <n v="2"/>
    <n v="2019"/>
    <m/>
    <x v="23"/>
    <m/>
    <n v="7"/>
    <s v="2019-7"/>
    <n v="5"/>
    <s v="Weekdays"/>
    <d v="1900-01-05T00:00:00"/>
  </r>
  <r>
    <s v="803-83-5989"/>
    <x v="1"/>
    <s v="Naypyitaw"/>
    <x v="1"/>
    <x v="1"/>
    <x v="2"/>
    <n v="55.73"/>
    <n v="6"/>
    <n v="16.719000000000001"/>
    <x v="61"/>
    <x v="7"/>
    <d v="1899-12-30T10:55:00"/>
    <x v="0"/>
    <n v="334.38"/>
    <n v="4.7619047620000003"/>
    <n v="16.719000000000001"/>
    <n v="7"/>
    <n v="16.718999999999994"/>
    <n v="1403.0584799999995"/>
    <b v="0"/>
    <b v="1"/>
    <s v="Low Value"/>
    <n v="5.5730000000000004"/>
    <n v="24"/>
    <n v="2"/>
    <n v="2019"/>
    <m/>
    <x v="23"/>
    <m/>
    <n v="8"/>
    <s v="2019-8"/>
    <n v="7"/>
    <s v="Weekends"/>
    <d v="1899-12-31T00:00:00"/>
  </r>
  <r>
    <s v="347-34-2234"/>
    <x v="2"/>
    <s v="Mandalay"/>
    <x v="0"/>
    <x v="0"/>
    <x v="3"/>
    <n v="55.07"/>
    <n v="9"/>
    <n v="24.781500000000001"/>
    <x v="62"/>
    <x v="36"/>
    <d v="1899-12-30T13:40:00"/>
    <x v="0"/>
    <n v="495.63"/>
    <n v="4.7619047620000003"/>
    <n v="24.781500000000001"/>
    <n v="10"/>
    <n v="24.781500000000051"/>
    <n v="2079.6634800000043"/>
    <b v="1"/>
    <b v="1"/>
    <s v="High Value"/>
    <n v="5.5070000000000006"/>
    <n v="3"/>
    <n v="2"/>
    <n v="2019"/>
    <m/>
    <x v="23"/>
    <m/>
    <n v="5"/>
    <s v="2019-5"/>
    <n v="7"/>
    <s v="Weekends"/>
    <d v="1899-12-31T00:00:00"/>
  </r>
  <r>
    <s v="199-75-8169"/>
    <x v="0"/>
    <s v="Yangon"/>
    <x v="0"/>
    <x v="1"/>
    <x v="3"/>
    <n v="15.81"/>
    <n v="10"/>
    <n v="7.9050000000000002"/>
    <x v="63"/>
    <x v="43"/>
    <d v="1899-12-30T12:27:00"/>
    <x v="2"/>
    <n v="158.1"/>
    <n v="4.7619047620000003"/>
    <n v="7.9050000000000002"/>
    <n v="8.6"/>
    <n v="7.9050000000000011"/>
    <n v="663.38760000000013"/>
    <b v="1"/>
    <b v="1"/>
    <s v="High Value"/>
    <n v="1.5810000000000002"/>
    <n v="6"/>
    <n v="3"/>
    <n v="2019"/>
    <m/>
    <x v="23"/>
    <m/>
    <n v="10"/>
    <s v="2019-10"/>
    <n v="3"/>
    <s v="Weekdays"/>
    <d v="1900-01-03T00:00:00"/>
  </r>
  <r>
    <s v="853-23-2453"/>
    <x v="2"/>
    <s v="Mandalay"/>
    <x v="0"/>
    <x v="1"/>
    <x v="0"/>
    <n v="75.739999999999995"/>
    <n v="4"/>
    <n v="15.148"/>
    <x v="64"/>
    <x v="44"/>
    <d v="1899-12-30T14:35:00"/>
    <x v="1"/>
    <n v="302.95999999999998"/>
    <n v="4.7619047620000003"/>
    <n v="15.148"/>
    <n v="7.6"/>
    <n v="15.148000000000025"/>
    <n v="1271.2201600000021"/>
    <b v="0"/>
    <b v="1"/>
    <s v="High Value"/>
    <n v="7.5739999999999998"/>
    <n v="14"/>
    <n v="2"/>
    <n v="2019"/>
    <m/>
    <x v="23"/>
    <m/>
    <n v="7"/>
    <s v="2019-7"/>
    <n v="4"/>
    <s v="Weekdays"/>
    <d v="1900-01-04T00:00:00"/>
  </r>
  <r>
    <s v="877-22-3308"/>
    <x v="0"/>
    <s v="Yangon"/>
    <x v="0"/>
    <x v="1"/>
    <x v="0"/>
    <n v="15.87"/>
    <n v="10"/>
    <n v="7.9349999999999996"/>
    <x v="65"/>
    <x v="45"/>
    <d v="1899-12-30T16:40:00"/>
    <x v="1"/>
    <n v="158.69999999999999"/>
    <n v="4.7619047620000003"/>
    <n v="7.9349999999999996"/>
    <n v="5.8"/>
    <n v="7.9350000000000023"/>
    <n v="665.90520000000015"/>
    <b v="0"/>
    <b v="0"/>
    <s v="Low Value"/>
    <s v="Value not found"/>
    <n v="13"/>
    <n v="3"/>
    <n v="2019"/>
    <m/>
    <x v="23"/>
    <m/>
    <n v="11"/>
    <s v="2019-11"/>
    <n v="3"/>
    <s v="Weekdays"/>
    <d v="1900-01-03T00:00:00"/>
  </r>
  <r>
    <s v="838-78-4295"/>
    <x v="1"/>
    <s v="Naypyitaw"/>
    <x v="1"/>
    <x v="0"/>
    <x v="0"/>
    <n v="33.47"/>
    <n v="2"/>
    <n v="3.347"/>
    <x v="66"/>
    <x v="34"/>
    <d v="1899-12-30T15:43:00"/>
    <x v="0"/>
    <n v="66.94"/>
    <n v="4.7619047620000003"/>
    <n v="3.347"/>
    <n v="6.7"/>
    <n v="3.3470000000000084"/>
    <n v="280.8802400000007"/>
    <b v="0"/>
    <b v="1"/>
    <s v="Low Value"/>
    <s v="Value not found"/>
    <n v="10"/>
    <n v="2"/>
    <n v="2019"/>
    <m/>
    <x v="23"/>
    <m/>
    <n v="6"/>
    <s v="2019-6"/>
    <n v="7"/>
    <s v="Weekends"/>
    <d v="1899-12-31T00:00:00"/>
  </r>
  <r>
    <s v="109-28-2512"/>
    <x v="2"/>
    <s v="Mandalay"/>
    <x v="0"/>
    <x v="0"/>
    <x v="5"/>
    <n v="97.61"/>
    <n v="6"/>
    <n v="29.283000000000001"/>
    <x v="67"/>
    <x v="27"/>
    <d v="1899-12-30T15:01:00"/>
    <x v="0"/>
    <n v="585.66"/>
    <n v="4.7619047620000003"/>
    <n v="29.283000000000001"/>
    <n v="9.9"/>
    <n v="29.283000000000015"/>
    <n v="2457.4293600000015"/>
    <b v="0"/>
    <b v="1"/>
    <s v="High Value"/>
    <n v="9.761000000000001"/>
    <n v="7"/>
    <n v="1"/>
    <n v="2019"/>
    <m/>
    <x v="23"/>
    <m/>
    <n v="2"/>
    <s v="2019-2"/>
    <n v="1"/>
    <s v="Weekdays"/>
    <d v="1900-01-01T00:00:00"/>
  </r>
  <r>
    <s v="232-11-3025"/>
    <x v="0"/>
    <s v="Yangon"/>
    <x v="1"/>
    <x v="1"/>
    <x v="3"/>
    <n v="78.77"/>
    <n v="10"/>
    <n v="39.384999999999998"/>
    <x v="68"/>
    <x v="46"/>
    <d v="1899-12-30T10:04:00"/>
    <x v="1"/>
    <n v="787.7"/>
    <n v="4.7619047620000003"/>
    <n v="39.384999999999998"/>
    <n v="6.4"/>
    <n v="39.384999999999991"/>
    <n v="3305.1891999999993"/>
    <b v="0"/>
    <b v="1"/>
    <s v="Low Value"/>
    <s v="Value not found"/>
    <n v="24"/>
    <n v="1"/>
    <n v="2019"/>
    <m/>
    <x v="23"/>
    <m/>
    <n v="4"/>
    <s v="2019-4"/>
    <n v="4"/>
    <s v="Weekdays"/>
    <d v="1900-01-04T00:00:00"/>
  </r>
  <r>
    <s v="382-03-4532"/>
    <x v="0"/>
    <s v="Yangon"/>
    <x v="0"/>
    <x v="0"/>
    <x v="0"/>
    <n v="18.329999999999998"/>
    <n v="1"/>
    <n v="0.91649999999999998"/>
    <x v="69"/>
    <x v="30"/>
    <d v="1899-12-30T18:50:00"/>
    <x v="1"/>
    <n v="18.329999999999998"/>
    <n v="4.7619047620000003"/>
    <n v="0.91649999999999998"/>
    <n v="4.3"/>
    <n v="0.91650000000000276"/>
    <n v="76.912680000000236"/>
    <b v="0"/>
    <b v="0"/>
    <s v="Low Value"/>
    <s v="Value not found"/>
    <n v="2"/>
    <n v="2"/>
    <n v="2019"/>
    <m/>
    <x v="23"/>
    <m/>
    <n v="5"/>
    <s v="2019-5"/>
    <n v="6"/>
    <s v="Weekends"/>
    <d v="1900-01-06T00:00:00"/>
  </r>
  <r>
    <s v="393-65-2792"/>
    <x v="1"/>
    <s v="Naypyitaw"/>
    <x v="1"/>
    <x v="1"/>
    <x v="4"/>
    <n v="89.48"/>
    <n v="10"/>
    <n v="44.74"/>
    <x v="70"/>
    <x v="47"/>
    <d v="1899-12-30T12:46:00"/>
    <x v="2"/>
    <n v="894.8"/>
    <n v="4.7619047620000003"/>
    <n v="44.74"/>
    <n v="9.6"/>
    <n v="44.740000000000009"/>
    <n v="3754.5808000000006"/>
    <b v="1"/>
    <b v="1"/>
    <s v="High Value"/>
    <n v="8.9480000000000004"/>
    <n v="6"/>
    <n v="1"/>
    <n v="2019"/>
    <m/>
    <x v="23"/>
    <m/>
    <n v="1"/>
    <s v="2019-1"/>
    <n v="7"/>
    <s v="Weekends"/>
    <d v="1899-12-31T00:00:00"/>
  </r>
  <r>
    <s v="796-12-2025"/>
    <x v="1"/>
    <s v="Naypyitaw"/>
    <x v="1"/>
    <x v="1"/>
    <x v="5"/>
    <n v="62.12"/>
    <n v="10"/>
    <n v="31.06"/>
    <x v="71"/>
    <x v="48"/>
    <d v="1899-12-30T16:19:00"/>
    <x v="1"/>
    <n v="621.20000000000005"/>
    <n v="4.7619047620000003"/>
    <n v="31.06"/>
    <n v="5.9"/>
    <n v="31.059999999999945"/>
    <n v="2606.5551999999957"/>
    <b v="0"/>
    <b v="0"/>
    <s v="Low Value"/>
    <s v="Value not found"/>
    <n v="11"/>
    <n v="2"/>
    <n v="2019"/>
    <m/>
    <x v="23"/>
    <m/>
    <n v="7"/>
    <s v="2019-7"/>
    <n v="1"/>
    <s v="Weekdays"/>
    <d v="1900-01-01T00:00:00"/>
  </r>
  <r>
    <s v="510-95-6347"/>
    <x v="2"/>
    <s v="Mandalay"/>
    <x v="0"/>
    <x v="0"/>
    <x v="4"/>
    <n v="48.52"/>
    <n v="3"/>
    <n v="7.2779999999999996"/>
    <x v="72"/>
    <x v="19"/>
    <d v="1899-12-30T18:17:00"/>
    <x v="0"/>
    <n v="145.56"/>
    <n v="4.7619047620000003"/>
    <n v="7.2779999999999996"/>
    <n v="4"/>
    <n v="7.2779999999999916"/>
    <n v="610.76975999999934"/>
    <b v="0"/>
    <b v="0"/>
    <s v="Low Value"/>
    <s v="Value not found"/>
    <n v="5"/>
    <n v="3"/>
    <n v="2019"/>
    <m/>
    <x v="23"/>
    <m/>
    <n v="10"/>
    <s v="2019-10"/>
    <n v="2"/>
    <s v="Weekdays"/>
    <d v="1900-01-02T00:00:00"/>
  </r>
  <r>
    <s v="841-35-6630"/>
    <x v="1"/>
    <s v="Naypyitaw"/>
    <x v="1"/>
    <x v="0"/>
    <x v="1"/>
    <n v="75.91"/>
    <n v="6"/>
    <n v="22.773"/>
    <x v="73"/>
    <x v="11"/>
    <d v="1899-12-30T18:21:00"/>
    <x v="1"/>
    <n v="455.46"/>
    <n v="4.7619047620000003"/>
    <n v="22.773"/>
    <n v="8.6999999999999993"/>
    <n v="22.773000000000025"/>
    <n v="1911.110160000002"/>
    <b v="0"/>
    <b v="1"/>
    <s v="High Value"/>
    <n v="7.5910000000000002"/>
    <n v="9"/>
    <n v="3"/>
    <n v="2019"/>
    <m/>
    <x v="23"/>
    <m/>
    <n v="10"/>
    <s v="2019-10"/>
    <n v="6"/>
    <s v="Weekends"/>
    <d v="1900-01-06T00:00:00"/>
  </r>
  <r>
    <s v="287-21-9091"/>
    <x v="0"/>
    <s v="Yangon"/>
    <x v="1"/>
    <x v="1"/>
    <x v="2"/>
    <n v="74.67"/>
    <n v="9"/>
    <n v="33.601500000000001"/>
    <x v="74"/>
    <x v="49"/>
    <d v="1899-12-30T10:55:00"/>
    <x v="0"/>
    <n v="672.03"/>
    <n v="4.7619047620000003"/>
    <n v="33.601500000000001"/>
    <n v="9.4"/>
    <n v="33.601499999999987"/>
    <n v="2819.8378799999991"/>
    <b v="1"/>
    <b v="1"/>
    <s v="High Value"/>
    <n v="7.4670000000000005"/>
    <n v="22"/>
    <n v="1"/>
    <n v="2019"/>
    <m/>
    <x v="23"/>
    <m/>
    <n v="4"/>
    <s v="2019-4"/>
    <n v="2"/>
    <s v="Weekdays"/>
    <d v="1900-01-02T00:00:00"/>
  </r>
  <r>
    <s v="732-94-0499"/>
    <x v="1"/>
    <s v="Naypyitaw"/>
    <x v="1"/>
    <x v="0"/>
    <x v="1"/>
    <n v="41.65"/>
    <n v="10"/>
    <n v="20.824999999999999"/>
    <x v="75"/>
    <x v="50"/>
    <d v="1899-12-30T17:04:00"/>
    <x v="2"/>
    <n v="416.5"/>
    <n v="4.7619047620000003"/>
    <n v="20.824999999999999"/>
    <n v="5.4"/>
    <n v="20.824999999999989"/>
    <n v="1747.6339999999991"/>
    <b v="0"/>
    <b v="0"/>
    <s v="Low Value"/>
    <s v="Value not found"/>
    <n v="13"/>
    <n v="1"/>
    <n v="2019"/>
    <m/>
    <x v="23"/>
    <m/>
    <n v="2"/>
    <s v="2019-2"/>
    <n v="7"/>
    <s v="Weekends"/>
    <d v="1899-12-31T00:00:00"/>
  </r>
  <r>
    <s v="263-10-3913"/>
    <x v="1"/>
    <s v="Naypyitaw"/>
    <x v="0"/>
    <x v="1"/>
    <x v="5"/>
    <n v="49.04"/>
    <n v="9"/>
    <n v="22.068000000000001"/>
    <x v="76"/>
    <x v="51"/>
    <d v="1899-12-30T14:20:00"/>
    <x v="2"/>
    <n v="441.36"/>
    <n v="4.7619047620000003"/>
    <n v="22.068000000000001"/>
    <n v="8.6"/>
    <n v="22.067999999999984"/>
    <n v="1851.9465599999987"/>
    <b v="1"/>
    <b v="1"/>
    <s v="High Value"/>
    <n v="4.9039999999999999"/>
    <n v="9"/>
    <n v="1"/>
    <n v="2019"/>
    <m/>
    <x v="23"/>
    <m/>
    <n v="2"/>
    <s v="2019-2"/>
    <n v="3"/>
    <s v="Weekdays"/>
    <d v="1900-01-03T00:00:00"/>
  </r>
  <r>
    <s v="381-20-0914"/>
    <x v="0"/>
    <s v="Yangon"/>
    <x v="0"/>
    <x v="0"/>
    <x v="5"/>
    <n v="20.010000000000002"/>
    <n v="9"/>
    <n v="9.0045000000000002"/>
    <x v="47"/>
    <x v="52"/>
    <d v="1899-12-30T15:48:00"/>
    <x v="2"/>
    <n v="180.09"/>
    <n v="4.7619047620000003"/>
    <n v="9.0045000000000002"/>
    <n v="5.7"/>
    <n v="9.0045000000000073"/>
    <n v="755.65764000000058"/>
    <b v="0"/>
    <b v="0"/>
    <s v="Low Value"/>
    <s v="Value not found"/>
    <n v="12"/>
    <n v="1"/>
    <n v="2019"/>
    <m/>
    <x v="23"/>
    <m/>
    <n v="2"/>
    <s v="2019-2"/>
    <n v="6"/>
    <s v="Weekends"/>
    <d v="1900-01-06T00:00:00"/>
  </r>
  <r>
    <s v="829-49-1914"/>
    <x v="1"/>
    <s v="Naypyitaw"/>
    <x v="0"/>
    <x v="0"/>
    <x v="4"/>
    <n v="78.31"/>
    <n v="10"/>
    <n v="39.155000000000001"/>
    <x v="77"/>
    <x v="19"/>
    <d v="1899-12-30T16:24:00"/>
    <x v="0"/>
    <n v="783.1"/>
    <n v="4.7619047620000003"/>
    <n v="39.155000000000001"/>
    <n v="6.6"/>
    <n v="39.154999999999973"/>
    <n v="3285.8875999999977"/>
    <b v="0"/>
    <b v="1"/>
    <s v="Low Value"/>
    <s v="Value not found"/>
    <n v="5"/>
    <n v="3"/>
    <n v="2019"/>
    <m/>
    <x v="23"/>
    <m/>
    <n v="10"/>
    <s v="2019-10"/>
    <n v="2"/>
    <s v="Weekdays"/>
    <d v="1900-01-02T00:00:00"/>
  </r>
  <r>
    <s v="756-01-7507"/>
    <x v="1"/>
    <s v="Naypyitaw"/>
    <x v="1"/>
    <x v="0"/>
    <x v="0"/>
    <n v="20.38"/>
    <n v="5"/>
    <n v="5.0949999999999998"/>
    <x v="78"/>
    <x v="49"/>
    <d v="1899-12-30T18:56:00"/>
    <x v="1"/>
    <n v="101.9"/>
    <n v="4.7619047620000003"/>
    <n v="5.0949999999999998"/>
    <n v="6"/>
    <n v="5.0949999999999989"/>
    <n v="427.5723999999999"/>
    <b v="0"/>
    <b v="0"/>
    <s v="Low Value"/>
    <s v="Value not found"/>
    <n v="22"/>
    <n v="1"/>
    <n v="2019"/>
    <m/>
    <x v="23"/>
    <m/>
    <n v="4"/>
    <s v="2019-4"/>
    <n v="2"/>
    <s v="Weekdays"/>
    <d v="1900-01-02T00:00:00"/>
  </r>
  <r>
    <s v="870-72-4431"/>
    <x v="1"/>
    <s v="Naypyitaw"/>
    <x v="1"/>
    <x v="0"/>
    <x v="0"/>
    <n v="99.19"/>
    <n v="6"/>
    <n v="29.757000000000001"/>
    <x v="79"/>
    <x v="18"/>
    <d v="1899-12-30T14:42:00"/>
    <x v="2"/>
    <n v="595.14"/>
    <n v="4.7619047620000003"/>
    <n v="29.757000000000001"/>
    <n v="5.5"/>
    <n v="29.757000000000062"/>
    <n v="2497.2074400000051"/>
    <b v="0"/>
    <b v="0"/>
    <s v="Low Value"/>
    <s v="Value not found"/>
    <n v="21"/>
    <n v="1"/>
    <n v="2019"/>
    <m/>
    <x v="23"/>
    <m/>
    <n v="4"/>
    <s v="2019-4"/>
    <n v="1"/>
    <s v="Weekdays"/>
    <d v="1900-01-01T00:00:00"/>
  </r>
  <r>
    <s v="847-38-7188"/>
    <x v="2"/>
    <s v="Mandalay"/>
    <x v="1"/>
    <x v="0"/>
    <x v="4"/>
    <n v="96.68"/>
    <n v="3"/>
    <n v="14.502000000000001"/>
    <x v="80"/>
    <x v="53"/>
    <d v="1899-12-30T19:56:00"/>
    <x v="0"/>
    <n v="290.04000000000002"/>
    <n v="4.7619047620000003"/>
    <n v="14.502000000000001"/>
    <n v="6.4"/>
    <n v="14.501999999999953"/>
    <n v="1217.0078399999961"/>
    <b v="0"/>
    <b v="1"/>
    <s v="Low Value"/>
    <s v="Value not found"/>
    <n v="26"/>
    <n v="1"/>
    <n v="2019"/>
    <m/>
    <x v="23"/>
    <m/>
    <n v="4"/>
    <s v="2019-4"/>
    <n v="6"/>
    <s v="Weekends"/>
    <d v="1900-01-06T00:00:00"/>
  </r>
  <r>
    <s v="480-63-2856"/>
    <x v="1"/>
    <s v="Naypyitaw"/>
    <x v="1"/>
    <x v="1"/>
    <x v="4"/>
    <n v="19.25"/>
    <n v="8"/>
    <n v="7.7"/>
    <x v="81"/>
    <x v="54"/>
    <d v="1899-12-30T18:37:00"/>
    <x v="0"/>
    <n v="154"/>
    <n v="4.7619047620000003"/>
    <n v="7.7"/>
    <n v="6.6"/>
    <n v="7.6999999999999886"/>
    <n v="646.18399999999906"/>
    <b v="0"/>
    <b v="1"/>
    <s v="Low Value"/>
    <s v="Value not found"/>
    <n v="23"/>
    <n v="1"/>
    <n v="2019"/>
    <m/>
    <x v="23"/>
    <m/>
    <n v="4"/>
    <s v="2019-4"/>
    <n v="3"/>
    <s v="Weekdays"/>
    <d v="1900-01-03T00:00:00"/>
  </r>
  <r>
    <s v="787-56-0757"/>
    <x v="1"/>
    <s v="Naypyitaw"/>
    <x v="0"/>
    <x v="0"/>
    <x v="4"/>
    <n v="80.36"/>
    <n v="4"/>
    <n v="16.071999999999999"/>
    <x v="82"/>
    <x v="55"/>
    <d v="1899-12-30T18:45:00"/>
    <x v="2"/>
    <n v="321.44"/>
    <n v="4.7619047620000003"/>
    <n v="16.071999999999999"/>
    <n v="8.3000000000000007"/>
    <n v="16.072000000000003"/>
    <n v="1348.7622400000002"/>
    <b v="0"/>
    <b v="1"/>
    <s v="High Value"/>
    <n v="8.0359999999999996"/>
    <n v="23"/>
    <n v="2"/>
    <n v="2019"/>
    <m/>
    <x v="23"/>
    <m/>
    <n v="8"/>
    <s v="2019-8"/>
    <n v="6"/>
    <s v="Weekends"/>
    <d v="1900-01-06T00:00:00"/>
  </r>
  <r>
    <s v="360-39-5055"/>
    <x v="1"/>
    <s v="Naypyitaw"/>
    <x v="0"/>
    <x v="1"/>
    <x v="3"/>
    <n v="48.91"/>
    <n v="5"/>
    <n v="12.227499999999999"/>
    <x v="83"/>
    <x v="11"/>
    <d v="1899-12-30T10:17:00"/>
    <x v="1"/>
    <n v="244.55"/>
    <n v="4.7619047620000003"/>
    <n v="12.227499999999999"/>
    <n v="6.6"/>
    <n v="12.227499999999964"/>
    <n v="1026.1317999999969"/>
    <b v="0"/>
    <b v="1"/>
    <s v="Low Value"/>
    <s v="Value not found"/>
    <n v="9"/>
    <n v="3"/>
    <n v="2019"/>
    <m/>
    <x v="23"/>
    <m/>
    <n v="10"/>
    <s v="2019-10"/>
    <n v="6"/>
    <s v="Weekends"/>
    <d v="1900-01-06T00:00:00"/>
  </r>
  <r>
    <s v="730-50-9884"/>
    <x v="1"/>
    <s v="Naypyitaw"/>
    <x v="1"/>
    <x v="0"/>
    <x v="3"/>
    <n v="83.06"/>
    <n v="7"/>
    <n v="29.071000000000002"/>
    <x v="84"/>
    <x v="19"/>
    <d v="1899-12-30T14:31:00"/>
    <x v="0"/>
    <n v="581.41999999999996"/>
    <n v="4.7619047620000003"/>
    <n v="29.071000000000002"/>
    <n v="4"/>
    <n v="29.071000000000026"/>
    <n v="2439.6383200000023"/>
    <b v="0"/>
    <b v="0"/>
    <s v="Low Value"/>
    <s v="Value not found"/>
    <n v="5"/>
    <n v="3"/>
    <n v="2019"/>
    <m/>
    <x v="23"/>
    <m/>
    <n v="10"/>
    <s v="2019-10"/>
    <n v="2"/>
    <s v="Weekdays"/>
    <d v="1900-01-02T00:00:00"/>
  </r>
  <r>
    <s v="362-58-8315"/>
    <x v="1"/>
    <s v="Naypyitaw"/>
    <x v="1"/>
    <x v="1"/>
    <x v="5"/>
    <n v="76.52"/>
    <n v="5"/>
    <n v="19.13"/>
    <x v="85"/>
    <x v="5"/>
    <d v="1899-12-30T10:23:00"/>
    <x v="1"/>
    <n v="382.6"/>
    <n v="4.7619047620000003"/>
    <n v="19.13"/>
    <n v="9.9"/>
    <n v="19.129999999999995"/>
    <n v="1605.3895999999997"/>
    <b v="0"/>
    <b v="1"/>
    <s v="High Value"/>
    <n v="7.6520000000000001"/>
    <n v="25"/>
    <n v="3"/>
    <n v="2019"/>
    <m/>
    <x v="23"/>
    <m/>
    <n v="13"/>
    <s v="2019-13"/>
    <n v="1"/>
    <s v="Weekdays"/>
    <d v="1900-01-01T00:00:00"/>
  </r>
  <r>
    <s v="633-44-8566"/>
    <x v="0"/>
    <s v="Yangon"/>
    <x v="0"/>
    <x v="1"/>
    <x v="4"/>
    <n v="49.38"/>
    <n v="7"/>
    <n v="17.283000000000001"/>
    <x v="86"/>
    <x v="39"/>
    <d v="1899-12-30T20:35:00"/>
    <x v="2"/>
    <n v="345.66"/>
    <n v="4.7619047620000003"/>
    <n v="17.283000000000001"/>
    <n v="7.3"/>
    <n v="17.282999999999959"/>
    <n v="1450.3893599999965"/>
    <b v="0"/>
    <b v="1"/>
    <s v="Low Value"/>
    <n v="4.9380000000000006"/>
    <n v="27"/>
    <n v="3"/>
    <n v="2019"/>
    <m/>
    <x v="23"/>
    <m/>
    <n v="13"/>
    <s v="2019-13"/>
    <n v="3"/>
    <s v="Weekdays"/>
    <d v="1900-01-03T00:00:00"/>
  </r>
  <r>
    <s v="504-35-8843"/>
    <x v="0"/>
    <s v="Yangon"/>
    <x v="1"/>
    <x v="1"/>
    <x v="3"/>
    <n v="42.47"/>
    <n v="1"/>
    <n v="2.1234999999999999"/>
    <x v="87"/>
    <x v="56"/>
    <d v="1899-12-30T16:57:00"/>
    <x v="1"/>
    <n v="42.47"/>
    <n v="4.7619047620000003"/>
    <n v="2.1234999999999999"/>
    <n v="5.7"/>
    <n v="2.1234999999999999"/>
    <n v="178.20411999999999"/>
    <b v="0"/>
    <b v="0"/>
    <s v="Low Value"/>
    <s v="Value not found"/>
    <n v="2"/>
    <n v="1"/>
    <n v="2019"/>
    <m/>
    <x v="23"/>
    <m/>
    <n v="1"/>
    <s v="2019-1"/>
    <n v="3"/>
    <s v="Weekdays"/>
    <d v="1900-01-03T00:00:00"/>
  </r>
  <r>
    <s v="318-68-5053"/>
    <x v="2"/>
    <s v="Mandalay"/>
    <x v="1"/>
    <x v="0"/>
    <x v="0"/>
    <n v="76.989999999999995"/>
    <n v="6"/>
    <n v="23.097000000000001"/>
    <x v="88"/>
    <x v="33"/>
    <d v="1899-12-30T17:55:00"/>
    <x v="1"/>
    <n v="461.94"/>
    <n v="4.7619047620000003"/>
    <n v="23.097000000000001"/>
    <n v="6.1"/>
    <n v="23.09699999999998"/>
    <n v="1938.3002399999984"/>
    <b v="0"/>
    <b v="0"/>
    <s v="Low Value"/>
    <s v="Value not found"/>
    <n v="27"/>
    <n v="2"/>
    <n v="2019"/>
    <m/>
    <x v="23"/>
    <m/>
    <n v="9"/>
    <s v="2019-9"/>
    <n v="3"/>
    <s v="Weekdays"/>
    <d v="1900-01-03T00:00:00"/>
  </r>
  <r>
    <s v="565-80-5980"/>
    <x v="1"/>
    <s v="Naypyitaw"/>
    <x v="0"/>
    <x v="0"/>
    <x v="2"/>
    <n v="47.38"/>
    <n v="4"/>
    <n v="9.4760000000000009"/>
    <x v="89"/>
    <x v="54"/>
    <d v="1899-12-30T10:25:00"/>
    <x v="1"/>
    <n v="189.52"/>
    <n v="4.7619047620000003"/>
    <n v="9.4760000000000009"/>
    <n v="7.1"/>
    <n v="9.4759999999999991"/>
    <n v="795.22591999999997"/>
    <b v="0"/>
    <b v="1"/>
    <s v="Low Value"/>
    <n v="4.7380000000000004"/>
    <n v="23"/>
    <n v="1"/>
    <n v="2019"/>
    <m/>
    <x v="23"/>
    <m/>
    <n v="4"/>
    <s v="2019-4"/>
    <n v="3"/>
    <s v="Weekdays"/>
    <d v="1900-01-03T00:00:00"/>
  </r>
  <r>
    <s v="225-32-0908"/>
    <x v="1"/>
    <s v="Naypyitaw"/>
    <x v="1"/>
    <x v="0"/>
    <x v="3"/>
    <n v="44.86"/>
    <n v="10"/>
    <n v="22.43"/>
    <x v="90"/>
    <x v="53"/>
    <d v="1899-12-30T19:54:00"/>
    <x v="0"/>
    <n v="448.6"/>
    <n v="4.7619047620000003"/>
    <n v="22.43"/>
    <n v="8.1999999999999993"/>
    <n v="22.42999999999995"/>
    <n v="1882.3255999999958"/>
    <b v="1"/>
    <b v="1"/>
    <s v="High Value"/>
    <n v="4.4859999999999998"/>
    <n v="26"/>
    <n v="1"/>
    <n v="2019"/>
    <m/>
    <x v="23"/>
    <m/>
    <n v="4"/>
    <s v="2019-4"/>
    <n v="6"/>
    <s v="Weekends"/>
    <d v="1900-01-06T00:00:00"/>
  </r>
  <r>
    <s v="873-51-0671"/>
    <x v="0"/>
    <s v="Yangon"/>
    <x v="0"/>
    <x v="0"/>
    <x v="3"/>
    <n v="21.98"/>
    <n v="7"/>
    <n v="7.6929999999999996"/>
    <x v="91"/>
    <x v="8"/>
    <d v="1899-12-30T16:42:00"/>
    <x v="0"/>
    <n v="153.86000000000001"/>
    <n v="4.7619047620000003"/>
    <n v="7.6929999999999996"/>
    <n v="5.0999999999999996"/>
    <n v="7.6929999999999836"/>
    <n v="645.59655999999859"/>
    <b v="0"/>
    <b v="0"/>
    <s v="Low Value"/>
    <s v="Value not found"/>
    <n v="10"/>
    <n v="1"/>
    <n v="2019"/>
    <m/>
    <x v="23"/>
    <m/>
    <n v="2"/>
    <s v="2019-2"/>
    <n v="4"/>
    <s v="Weekdays"/>
    <d v="1900-01-04T00:00:00"/>
  </r>
  <r>
    <s v="152-08-9985"/>
    <x v="2"/>
    <s v="Mandalay"/>
    <x v="0"/>
    <x v="1"/>
    <x v="0"/>
    <n v="64.36"/>
    <n v="9"/>
    <n v="28.962"/>
    <x v="92"/>
    <x v="41"/>
    <d v="1899-12-30T12:09:00"/>
    <x v="2"/>
    <n v="579.24"/>
    <n v="4.7619047620000003"/>
    <n v="28.962"/>
    <n v="8.6"/>
    <n v="28.961999999999989"/>
    <n v="2430.491039999999"/>
    <b v="1"/>
    <b v="1"/>
    <s v="High Value"/>
    <n v="6.4359999999999999"/>
    <n v="12"/>
    <n v="3"/>
    <n v="2019"/>
    <m/>
    <x v="23"/>
    <m/>
    <n v="11"/>
    <s v="2019-11"/>
    <n v="2"/>
    <s v="Weekdays"/>
    <d v="1900-01-02T00:00:00"/>
  </r>
  <r>
    <s v="512-91-0811"/>
    <x v="1"/>
    <s v="Naypyitaw"/>
    <x v="1"/>
    <x v="1"/>
    <x v="0"/>
    <n v="89.75"/>
    <n v="1"/>
    <n v="4.4874999999999998"/>
    <x v="93"/>
    <x v="10"/>
    <d v="1899-12-30T20:05:00"/>
    <x v="2"/>
    <n v="89.75"/>
    <n v="4.7619047620000003"/>
    <n v="4.4874999999999998"/>
    <n v="6.6"/>
    <n v="4.4874999999999972"/>
    <n v="376.59099999999978"/>
    <b v="0"/>
    <b v="1"/>
    <s v="Low Value"/>
    <s v="Value not found"/>
    <n v="6"/>
    <n v="2"/>
    <n v="2019"/>
    <m/>
    <x v="23"/>
    <m/>
    <n v="6"/>
    <s v="2019-6"/>
    <n v="3"/>
    <s v="Weekdays"/>
    <d v="1900-01-03T00:00:00"/>
  </r>
  <r>
    <s v="594-34-4444"/>
    <x v="0"/>
    <s v="Yangon"/>
    <x v="1"/>
    <x v="1"/>
    <x v="1"/>
    <n v="97.16"/>
    <n v="1"/>
    <n v="4.8579999999999997"/>
    <x v="94"/>
    <x v="1"/>
    <d v="1899-12-30T20:38:00"/>
    <x v="0"/>
    <n v="97.16"/>
    <n v="4.7619047620000003"/>
    <n v="4.8579999999999997"/>
    <n v="7.2"/>
    <n v="4.8580000000000041"/>
    <n v="407.68336000000033"/>
    <b v="0"/>
    <b v="1"/>
    <s v="Low Value"/>
    <n v="9.7160000000000011"/>
    <n v="8"/>
    <n v="3"/>
    <n v="2019"/>
    <m/>
    <x v="23"/>
    <m/>
    <n v="10"/>
    <s v="2019-10"/>
    <n v="5"/>
    <s v="Weekdays"/>
    <d v="1900-01-05T00:00:00"/>
  </r>
  <r>
    <s v="766-85-7061"/>
    <x v="2"/>
    <s v="Mandalay"/>
    <x v="1"/>
    <x v="1"/>
    <x v="0"/>
    <n v="87.87"/>
    <n v="10"/>
    <n v="43.935000000000002"/>
    <x v="95"/>
    <x v="14"/>
    <d v="1899-12-30T10:25:00"/>
    <x v="0"/>
    <n v="878.7"/>
    <n v="4.7619047620000003"/>
    <n v="43.935000000000002"/>
    <n v="5.0999999999999996"/>
    <n v="43.934999999999945"/>
    <n v="3687.0251999999955"/>
    <b v="0"/>
    <b v="1"/>
    <s v="Low Value"/>
    <s v="Value not found"/>
    <n v="29"/>
    <n v="3"/>
    <n v="2019"/>
    <m/>
    <x v="23"/>
    <m/>
    <n v="13"/>
    <s v="2019-13"/>
    <n v="5"/>
    <s v="Weekdays"/>
    <d v="1900-01-05T00:00:00"/>
  </r>
  <r>
    <s v="871-39-9221"/>
    <x v="1"/>
    <s v="Naypyitaw"/>
    <x v="1"/>
    <x v="0"/>
    <x v="1"/>
    <n v="12.45"/>
    <n v="6"/>
    <n v="3.7349999999999999"/>
    <x v="96"/>
    <x v="57"/>
    <d v="1899-12-30T13:11:00"/>
    <x v="1"/>
    <n v="74.7"/>
    <n v="4.7619047620000003"/>
    <n v="3.7349999999999999"/>
    <n v="4.0999999999999996"/>
    <n v="3.7349999999999994"/>
    <n v="313.44119999999998"/>
    <b v="0"/>
    <b v="0"/>
    <s v="Low Value"/>
    <s v="Value not found"/>
    <n v="9"/>
    <n v="2"/>
    <n v="2019"/>
    <m/>
    <x v="23"/>
    <m/>
    <n v="6"/>
    <s v="2019-6"/>
    <n v="6"/>
    <s v="Weekends"/>
    <d v="1900-01-06T00:00:00"/>
  </r>
  <r>
    <s v="865-92-6136"/>
    <x v="0"/>
    <s v="Yangon"/>
    <x v="1"/>
    <x v="1"/>
    <x v="4"/>
    <n v="52.75"/>
    <n v="3"/>
    <n v="7.9124999999999996"/>
    <x v="97"/>
    <x v="28"/>
    <d v="1899-12-30T10:16:00"/>
    <x v="0"/>
    <n v="158.25"/>
    <n v="4.7619047620000003"/>
    <n v="7.9124999999999996"/>
    <n v="9.3000000000000007"/>
    <n v="7.9124999999999943"/>
    <n v="664.01699999999948"/>
    <b v="0"/>
    <b v="1"/>
    <s v="High Value"/>
    <n v="5.2750000000000004"/>
    <n v="23"/>
    <n v="3"/>
    <n v="2019"/>
    <m/>
    <x v="23"/>
    <m/>
    <n v="12"/>
    <s v="2019-12"/>
    <n v="6"/>
    <s v="Weekends"/>
    <d v="1900-01-06T00:00:00"/>
  </r>
  <r>
    <s v="733-01-9107"/>
    <x v="2"/>
    <s v="Mandalay"/>
    <x v="1"/>
    <x v="1"/>
    <x v="2"/>
    <n v="82.7"/>
    <n v="6"/>
    <n v="24.81"/>
    <x v="98"/>
    <x v="19"/>
    <d v="1899-12-30T18:14:00"/>
    <x v="1"/>
    <n v="496.2"/>
    <n v="4.7619047620000003"/>
    <n v="24.81"/>
    <n v="7.4"/>
    <n v="24.810000000000002"/>
    <n v="2082.0552000000002"/>
    <b v="0"/>
    <b v="1"/>
    <s v="High Value"/>
    <n v="8.2700000000000014"/>
    <n v="5"/>
    <n v="3"/>
    <n v="2019"/>
    <m/>
    <x v="23"/>
    <m/>
    <n v="10"/>
    <s v="2019-10"/>
    <n v="2"/>
    <s v="Weekdays"/>
    <d v="1900-01-02T00:00:00"/>
  </r>
  <r>
    <s v="163-56-7055"/>
    <x v="1"/>
    <s v="Naypyitaw"/>
    <x v="0"/>
    <x v="1"/>
    <x v="5"/>
    <n v="48.71"/>
    <n v="1"/>
    <n v="2.4355000000000002"/>
    <x v="99"/>
    <x v="58"/>
    <d v="1899-12-30T19:20:00"/>
    <x v="1"/>
    <n v="48.71"/>
    <n v="4.7619047620000003"/>
    <n v="2.4355000000000002"/>
    <n v="4.0999999999999996"/>
    <n v="2.4354999999999976"/>
    <n v="204.3871599999998"/>
    <b v="0"/>
    <b v="0"/>
    <s v="Low Value"/>
    <s v="Value not found"/>
    <n v="26"/>
    <n v="3"/>
    <n v="2019"/>
    <m/>
    <x v="23"/>
    <m/>
    <n v="13"/>
    <s v="2019-13"/>
    <n v="2"/>
    <s v="Weekdays"/>
    <d v="1900-01-02T00:00:00"/>
  </r>
  <r>
    <s v="189-98-2939"/>
    <x v="1"/>
    <s v="Naypyitaw"/>
    <x v="1"/>
    <x v="1"/>
    <x v="5"/>
    <n v="78.55"/>
    <n v="9"/>
    <n v="35.347499999999997"/>
    <x v="100"/>
    <x v="59"/>
    <d v="1899-12-30T13:22:00"/>
    <x v="1"/>
    <n v="706.95"/>
    <n v="4.7619047620000003"/>
    <n v="35.347499999999997"/>
    <n v="7.2"/>
    <n v="35.347499999999968"/>
    <n v="2966.3621999999973"/>
    <b v="1"/>
    <b v="1"/>
    <s v="Low Value"/>
    <n v="7.8550000000000004"/>
    <n v="1"/>
    <n v="3"/>
    <n v="2019"/>
    <m/>
    <x v="23"/>
    <m/>
    <n v="9"/>
    <s v="2019-9"/>
    <n v="5"/>
    <s v="Weekdays"/>
    <d v="1900-01-05T00:00:00"/>
  </r>
  <r>
    <s v="551-21-3069"/>
    <x v="1"/>
    <s v="Naypyitaw"/>
    <x v="1"/>
    <x v="0"/>
    <x v="1"/>
    <n v="23.07"/>
    <n v="9"/>
    <n v="10.381500000000001"/>
    <x v="101"/>
    <x v="60"/>
    <d v="1899-12-30T11:27:00"/>
    <x v="1"/>
    <n v="207.63"/>
    <n v="4.7619047620000003"/>
    <n v="10.381500000000001"/>
    <n v="4.9000000000000004"/>
    <n v="10.381500000000017"/>
    <n v="871.21548000000143"/>
    <b v="0"/>
    <b v="0"/>
    <s v="Low Value"/>
    <s v="Value not found"/>
    <n v="1"/>
    <n v="2"/>
    <n v="2019"/>
    <m/>
    <x v="23"/>
    <m/>
    <n v="5"/>
    <s v="2019-5"/>
    <n v="5"/>
    <s v="Weekdays"/>
    <d v="1900-01-05T00:00:00"/>
  </r>
  <r>
    <s v="212-62-1842"/>
    <x v="0"/>
    <s v="Yangon"/>
    <x v="1"/>
    <x v="1"/>
    <x v="4"/>
    <n v="58.26"/>
    <n v="6"/>
    <n v="17.478000000000002"/>
    <x v="102"/>
    <x v="61"/>
    <d v="1899-12-30T16:44:00"/>
    <x v="1"/>
    <n v="349.56"/>
    <n v="4.7619047620000003"/>
    <n v="17.478000000000002"/>
    <n v="9.9"/>
    <n v="17.478000000000009"/>
    <n v="1466.7537600000007"/>
    <b v="0"/>
    <b v="1"/>
    <s v="High Value"/>
    <n v="5.8260000000000005"/>
    <n v="28"/>
    <n v="3"/>
    <n v="2019"/>
    <m/>
    <x v="23"/>
    <m/>
    <n v="13"/>
    <s v="2019-13"/>
    <n v="4"/>
    <s v="Weekdays"/>
    <d v="1900-01-04T00:00:00"/>
  </r>
  <r>
    <s v="716-39-1409"/>
    <x v="2"/>
    <s v="Mandalay"/>
    <x v="1"/>
    <x v="1"/>
    <x v="0"/>
    <n v="30.35"/>
    <n v="7"/>
    <n v="10.6225"/>
    <x v="103"/>
    <x v="35"/>
    <d v="1899-12-30T18:19:00"/>
    <x v="1"/>
    <n v="212.45"/>
    <n v="4.7619047620000003"/>
    <n v="10.6225"/>
    <n v="8"/>
    <n v="10.622500000000002"/>
    <n v="891.44020000000023"/>
    <b v="0"/>
    <b v="1"/>
    <s v="High Value"/>
    <n v="3.0350000000000001"/>
    <n v="19"/>
    <n v="3"/>
    <n v="2019"/>
    <m/>
    <x v="23"/>
    <m/>
    <n v="12"/>
    <s v="2019-12"/>
    <n v="2"/>
    <s v="Weekdays"/>
    <d v="1900-01-02T00:00:00"/>
  </r>
  <r>
    <s v="704-48-3927"/>
    <x v="0"/>
    <s v="Yangon"/>
    <x v="0"/>
    <x v="1"/>
    <x v="1"/>
    <n v="88.67"/>
    <n v="10"/>
    <n v="44.335000000000001"/>
    <x v="104"/>
    <x v="52"/>
    <d v="1899-12-30T14:50:00"/>
    <x v="0"/>
    <n v="886.7"/>
    <n v="4.7619047620000003"/>
    <n v="44.335000000000001"/>
    <n v="7.3"/>
    <n v="44.334999999999923"/>
    <n v="3720.5931999999934"/>
    <b v="1"/>
    <b v="1"/>
    <s v="Low Value"/>
    <n v="8.8670000000000009"/>
    <n v="12"/>
    <n v="1"/>
    <n v="2019"/>
    <m/>
    <x v="23"/>
    <m/>
    <n v="2"/>
    <s v="2019-2"/>
    <n v="6"/>
    <s v="Weekends"/>
    <d v="1900-01-06T00:00:00"/>
  </r>
  <r>
    <s v="628-34-3388"/>
    <x v="1"/>
    <s v="Naypyitaw"/>
    <x v="1"/>
    <x v="1"/>
    <x v="5"/>
    <n v="27.38"/>
    <n v="6"/>
    <n v="8.2140000000000004"/>
    <x v="105"/>
    <x v="0"/>
    <d v="1899-12-30T20:54:00"/>
    <x v="2"/>
    <n v="164.28"/>
    <n v="4.7619047620000003"/>
    <n v="8.2140000000000004"/>
    <n v="7.9"/>
    <n v="8.2139999999999986"/>
    <n v="689.31887999999992"/>
    <b v="0"/>
    <b v="1"/>
    <s v="High Value"/>
    <n v="2.738"/>
    <n v="5"/>
    <n v="1"/>
    <n v="2019"/>
    <m/>
    <x v="23"/>
    <m/>
    <n v="1"/>
    <s v="2019-1"/>
    <n v="6"/>
    <s v="Weekends"/>
    <d v="1900-01-06T00:00:00"/>
  </r>
  <r>
    <s v="630-74-5166"/>
    <x v="0"/>
    <s v="Yangon"/>
    <x v="1"/>
    <x v="1"/>
    <x v="3"/>
    <n v="62.13"/>
    <n v="6"/>
    <n v="18.638999999999999"/>
    <x v="106"/>
    <x v="23"/>
    <d v="1899-12-30T20:19:00"/>
    <x v="1"/>
    <n v="372.78"/>
    <n v="4.7619047620000003"/>
    <n v="18.638999999999999"/>
    <n v="7.4"/>
    <n v="18.63900000000001"/>
    <n v="1564.1848800000009"/>
    <b v="0"/>
    <b v="1"/>
    <s v="High Value"/>
    <n v="6.213000000000001"/>
    <n v="22"/>
    <n v="3"/>
    <n v="2019"/>
    <m/>
    <x v="23"/>
    <m/>
    <n v="12"/>
    <s v="2019-12"/>
    <n v="5"/>
    <s v="Weekdays"/>
    <d v="1900-01-05T00:00:00"/>
  </r>
  <r>
    <s v="588-01-7461"/>
    <x v="1"/>
    <s v="Naypyitaw"/>
    <x v="1"/>
    <x v="0"/>
    <x v="4"/>
    <n v="33.979999999999997"/>
    <n v="9"/>
    <n v="15.291"/>
    <x v="107"/>
    <x v="62"/>
    <d v="1899-12-30T10:43:00"/>
    <x v="1"/>
    <n v="305.82"/>
    <n v="4.7619047620000003"/>
    <n v="15.291"/>
    <n v="4.2"/>
    <n v="15.290999999999997"/>
    <n v="1283.2207199999998"/>
    <b v="0"/>
    <b v="0"/>
    <s v="Low Value"/>
    <s v="Value not found"/>
    <n v="24"/>
    <n v="3"/>
    <n v="2019"/>
    <m/>
    <x v="23"/>
    <m/>
    <n v="12"/>
    <s v="2019-12"/>
    <n v="7"/>
    <s v="Weekends"/>
    <d v="1899-12-31T00:00:00"/>
  </r>
  <r>
    <s v="861-77-0145"/>
    <x v="1"/>
    <s v="Naypyitaw"/>
    <x v="0"/>
    <x v="1"/>
    <x v="1"/>
    <n v="81.97"/>
    <n v="10"/>
    <n v="40.984999999999999"/>
    <x v="108"/>
    <x v="2"/>
    <d v="1899-12-30T14:30:00"/>
    <x v="1"/>
    <n v="819.7"/>
    <n v="4.7619047620000003"/>
    <n v="40.984999999999999"/>
    <n v="9.1999999999999993"/>
    <n v="40.9849999999999"/>
    <n v="3439.4611999999915"/>
    <b v="1"/>
    <b v="1"/>
    <s v="High Value"/>
    <n v="8.197000000000001"/>
    <n v="3"/>
    <n v="3"/>
    <n v="2019"/>
    <m/>
    <x v="23"/>
    <m/>
    <n v="9"/>
    <s v="2019-9"/>
    <n v="7"/>
    <s v="Weekends"/>
    <d v="1899-12-31T00:00:00"/>
  </r>
  <r>
    <s v="479-26-8945"/>
    <x v="2"/>
    <s v="Mandalay"/>
    <x v="0"/>
    <x v="0"/>
    <x v="3"/>
    <n v="16.489999999999998"/>
    <n v="2"/>
    <n v="1.649"/>
    <x v="109"/>
    <x v="63"/>
    <d v="1899-12-30T11:32:00"/>
    <x v="0"/>
    <n v="32.979999999999997"/>
    <n v="4.7619047620000003"/>
    <n v="1.649"/>
    <n v="4.5999999999999996"/>
    <n v="1.6490000000000009"/>
    <n v="138.38408000000007"/>
    <b v="0"/>
    <b v="0"/>
    <s v="Low Value"/>
    <s v="Value not found"/>
    <n v="5"/>
    <n v="2"/>
    <n v="2019"/>
    <m/>
    <x v="23"/>
    <m/>
    <n v="6"/>
    <s v="2019-6"/>
    <n v="2"/>
    <s v="Weekdays"/>
    <d v="1900-01-02T00:00:00"/>
  </r>
  <r>
    <s v="210-67-5886"/>
    <x v="1"/>
    <s v="Naypyitaw"/>
    <x v="0"/>
    <x v="0"/>
    <x v="0"/>
    <n v="98.21"/>
    <n v="3"/>
    <n v="14.7315"/>
    <x v="110"/>
    <x v="63"/>
    <d v="1899-12-30T10:41:00"/>
    <x v="2"/>
    <n v="294.63"/>
    <n v="4.7619047620000003"/>
    <n v="14.7315"/>
    <n v="7.8"/>
    <n v="14.731499999999983"/>
    <n v="1236.2674799999986"/>
    <b v="0"/>
    <b v="1"/>
    <s v="High Value"/>
    <n v="9.8209999999999997"/>
    <n v="5"/>
    <n v="2"/>
    <n v="2019"/>
    <m/>
    <x v="23"/>
    <m/>
    <n v="6"/>
    <s v="2019-6"/>
    <n v="2"/>
    <s v="Weekdays"/>
    <d v="1900-01-02T00:00:00"/>
  </r>
  <r>
    <s v="227-78-1148"/>
    <x v="2"/>
    <s v="Mandalay"/>
    <x v="1"/>
    <x v="0"/>
    <x v="5"/>
    <n v="72.84"/>
    <n v="7"/>
    <n v="25.494"/>
    <x v="111"/>
    <x v="42"/>
    <d v="1899-12-30T12:44:00"/>
    <x v="1"/>
    <n v="509.88"/>
    <n v="4.7619047620000003"/>
    <n v="25.494"/>
    <n v="8.4"/>
    <n v="25.494000000000028"/>
    <n v="2139.4564800000026"/>
    <b v="0"/>
    <b v="1"/>
    <s v="High Value"/>
    <n v="7.2840000000000007"/>
    <n v="15"/>
    <n v="2"/>
    <n v="2019"/>
    <m/>
    <x v="23"/>
    <m/>
    <n v="7"/>
    <s v="2019-7"/>
    <n v="5"/>
    <s v="Weekdays"/>
    <d v="1900-01-05T00:00:00"/>
  </r>
  <r>
    <s v="645-44-1170"/>
    <x v="0"/>
    <s v="Yangon"/>
    <x v="0"/>
    <x v="1"/>
    <x v="2"/>
    <n v="58.07"/>
    <n v="9"/>
    <n v="26.131499999999999"/>
    <x v="112"/>
    <x v="64"/>
    <d v="1899-12-30T20:07:00"/>
    <x v="0"/>
    <n v="522.63"/>
    <n v="4.7619047620000003"/>
    <n v="26.131499999999999"/>
    <n v="4.3"/>
    <n v="26.13149999999996"/>
    <n v="2192.9554799999969"/>
    <b v="0"/>
    <b v="0"/>
    <s v="Low Value"/>
    <s v="Value not found"/>
    <n v="19"/>
    <n v="1"/>
    <n v="2019"/>
    <m/>
    <x v="23"/>
    <m/>
    <n v="3"/>
    <s v="2019-3"/>
    <n v="6"/>
    <s v="Weekends"/>
    <d v="1900-01-06T00:00:00"/>
  </r>
  <r>
    <s v="237-01-6122"/>
    <x v="1"/>
    <s v="Naypyitaw"/>
    <x v="0"/>
    <x v="0"/>
    <x v="2"/>
    <n v="80.790000000000006"/>
    <n v="9"/>
    <n v="36.355499999999999"/>
    <x v="113"/>
    <x v="60"/>
    <d v="1899-12-30T20:31:00"/>
    <x v="2"/>
    <n v="727.11"/>
    <n v="4.7619047620000003"/>
    <n v="36.355499999999999"/>
    <n v="9.5"/>
    <n v="36.355500000000006"/>
    <n v="3050.9535600000004"/>
    <b v="1"/>
    <b v="1"/>
    <s v="High Value"/>
    <n v="8.0790000000000006"/>
    <n v="1"/>
    <n v="2"/>
    <n v="2019"/>
    <m/>
    <x v="23"/>
    <m/>
    <n v="5"/>
    <s v="2019-5"/>
    <n v="5"/>
    <s v="Weekdays"/>
    <d v="1900-01-05T00:00:00"/>
  </r>
  <r>
    <s v="225-98-1496"/>
    <x v="1"/>
    <s v="Naypyitaw"/>
    <x v="1"/>
    <x v="0"/>
    <x v="5"/>
    <n v="27.02"/>
    <n v="3"/>
    <n v="4.0529999999999999"/>
    <x v="114"/>
    <x v="22"/>
    <d v="1899-12-30T13:01:00"/>
    <x v="2"/>
    <n v="81.06"/>
    <n v="4.7619047620000003"/>
    <n v="4.0529999999999999"/>
    <n v="7.1"/>
    <n v="4.0529999999999973"/>
    <n v="340.1277599999998"/>
    <b v="0"/>
    <b v="1"/>
    <s v="Low Value"/>
    <n v="2.702"/>
    <n v="2"/>
    <n v="3"/>
    <n v="2019"/>
    <m/>
    <x v="23"/>
    <m/>
    <n v="9"/>
    <s v="2019-9"/>
    <n v="6"/>
    <s v="Weekends"/>
    <d v="1900-01-06T00:00:00"/>
  </r>
  <r>
    <s v="291-32-1427"/>
    <x v="2"/>
    <s v="Mandalay"/>
    <x v="0"/>
    <x v="1"/>
    <x v="5"/>
    <n v="21.94"/>
    <n v="5"/>
    <n v="5.4850000000000003"/>
    <x v="115"/>
    <x v="19"/>
    <d v="1899-12-30T12:29:00"/>
    <x v="0"/>
    <n v="109.7"/>
    <n v="4.7619047620000003"/>
    <n v="5.4850000000000003"/>
    <n v="5.3"/>
    <n v="5.4849999999999994"/>
    <n v="460.30119999999994"/>
    <b v="0"/>
    <b v="0"/>
    <s v="Low Value"/>
    <s v="Value not found"/>
    <n v="5"/>
    <n v="3"/>
    <n v="2019"/>
    <m/>
    <x v="23"/>
    <m/>
    <n v="10"/>
    <s v="2019-10"/>
    <n v="2"/>
    <s v="Weekdays"/>
    <d v="1900-01-02T00:00:00"/>
  </r>
  <r>
    <s v="659-65-8956"/>
    <x v="2"/>
    <s v="Mandalay"/>
    <x v="0"/>
    <x v="1"/>
    <x v="5"/>
    <n v="51.36"/>
    <n v="1"/>
    <n v="2.5680000000000001"/>
    <x v="116"/>
    <x v="65"/>
    <d v="1899-12-30T15:26:00"/>
    <x v="0"/>
    <n v="51.36"/>
    <n v="4.7619047620000003"/>
    <n v="2.5680000000000001"/>
    <n v="5.2"/>
    <n v="2.5679999999999978"/>
    <n v="215.50655999999984"/>
    <b v="0"/>
    <b v="0"/>
    <s v="Low Value"/>
    <s v="Value not found"/>
    <n v="16"/>
    <n v="1"/>
    <n v="2019"/>
    <m/>
    <x v="23"/>
    <m/>
    <n v="3"/>
    <s v="2019-3"/>
    <n v="3"/>
    <s v="Weekdays"/>
    <d v="1900-01-03T00:00:00"/>
  </r>
  <r>
    <s v="642-32-2990"/>
    <x v="0"/>
    <s v="Yangon"/>
    <x v="1"/>
    <x v="0"/>
    <x v="4"/>
    <n v="10.96"/>
    <n v="10"/>
    <n v="5.48"/>
    <x v="117"/>
    <x v="30"/>
    <d v="1899-12-30T20:48:00"/>
    <x v="0"/>
    <n v="109.6"/>
    <n v="4.7619047620000003"/>
    <n v="5.48"/>
    <n v="6"/>
    <n v="5.480000000000004"/>
    <n v="459.88160000000033"/>
    <b v="0"/>
    <b v="0"/>
    <s v="Low Value"/>
    <s v="Value not found"/>
    <n v="2"/>
    <n v="2"/>
    <n v="2019"/>
    <m/>
    <x v="23"/>
    <m/>
    <n v="5"/>
    <s v="2019-5"/>
    <n v="6"/>
    <s v="Weekends"/>
    <d v="1900-01-06T00:00:00"/>
  </r>
  <r>
    <s v="378-24-2715"/>
    <x v="2"/>
    <s v="Mandalay"/>
    <x v="1"/>
    <x v="1"/>
    <x v="2"/>
    <n v="53.44"/>
    <n v="2"/>
    <n v="5.3440000000000003"/>
    <x v="118"/>
    <x v="40"/>
    <d v="1899-12-30T20:38:00"/>
    <x v="0"/>
    <n v="106.88"/>
    <n v="4.7619047620000003"/>
    <n v="5.3440000000000003"/>
    <n v="4.0999999999999996"/>
    <n v="5.3440000000000083"/>
    <n v="448.46848000000068"/>
    <b v="0"/>
    <b v="0"/>
    <s v="Low Value"/>
    <s v="Value not found"/>
    <n v="20"/>
    <n v="1"/>
    <n v="2019"/>
    <m/>
    <x v="23"/>
    <m/>
    <n v="3"/>
    <s v="2019-3"/>
    <n v="7"/>
    <s v="Weekends"/>
    <d v="1899-12-31T00:00:00"/>
  </r>
  <r>
    <s v="638-60-7125"/>
    <x v="0"/>
    <s v="Yangon"/>
    <x v="1"/>
    <x v="0"/>
    <x v="1"/>
    <n v="99.56"/>
    <n v="8"/>
    <n v="39.823999999999998"/>
    <x v="119"/>
    <x v="44"/>
    <d v="1899-12-30T17:03:00"/>
    <x v="2"/>
    <n v="796.48"/>
    <n v="4.7619047620000003"/>
    <n v="39.823999999999998"/>
    <n v="5.2"/>
    <n v="39.823999999999955"/>
    <n v="3342.0300799999964"/>
    <b v="0"/>
    <b v="1"/>
    <s v="Low Value"/>
    <s v="Value not found"/>
    <n v="14"/>
    <n v="2"/>
    <n v="2019"/>
    <m/>
    <x v="23"/>
    <m/>
    <n v="7"/>
    <s v="2019-7"/>
    <n v="4"/>
    <s v="Weekdays"/>
    <d v="1900-01-04T00:00:00"/>
  </r>
  <r>
    <s v="659-36-1684"/>
    <x v="1"/>
    <s v="Naypyitaw"/>
    <x v="0"/>
    <x v="1"/>
    <x v="3"/>
    <n v="57.12"/>
    <n v="7"/>
    <n v="19.992000000000001"/>
    <x v="120"/>
    <x v="52"/>
    <d v="1899-12-30T12:02:00"/>
    <x v="2"/>
    <n v="399.84"/>
    <n v="4.7619047620000003"/>
    <n v="19.992000000000001"/>
    <n v="6.5"/>
    <n v="19.992000000000019"/>
    <n v="1677.7286400000016"/>
    <b v="0"/>
    <b v="1"/>
    <s v="Low Value"/>
    <s v="Value not found"/>
    <n v="12"/>
    <n v="1"/>
    <n v="2019"/>
    <m/>
    <x v="23"/>
    <m/>
    <n v="2"/>
    <s v="2019-2"/>
    <n v="6"/>
    <s v="Weekends"/>
    <d v="1900-01-06T00:00:00"/>
  </r>
  <r>
    <s v="219-22-9386"/>
    <x v="2"/>
    <s v="Mandalay"/>
    <x v="0"/>
    <x v="1"/>
    <x v="3"/>
    <n v="99.96"/>
    <n v="9"/>
    <n v="44.981999999999999"/>
    <x v="121"/>
    <x v="11"/>
    <d v="1899-12-30T17:26:00"/>
    <x v="2"/>
    <n v="899.64"/>
    <n v="4.7619047620000003"/>
    <n v="44.981999999999999"/>
    <n v="4.2"/>
    <n v="44.981999999999971"/>
    <n v="3774.8894399999976"/>
    <b v="0"/>
    <b v="1"/>
    <s v="Low Value"/>
    <s v="Value not found"/>
    <n v="9"/>
    <n v="3"/>
    <n v="2019"/>
    <m/>
    <x v="23"/>
    <m/>
    <n v="10"/>
    <s v="2019-10"/>
    <n v="6"/>
    <s v="Weekends"/>
    <d v="1900-01-06T00:00:00"/>
  </r>
  <r>
    <s v="336-78-2147"/>
    <x v="1"/>
    <s v="Naypyitaw"/>
    <x v="0"/>
    <x v="1"/>
    <x v="2"/>
    <n v="63.91"/>
    <n v="8"/>
    <n v="25.564"/>
    <x v="122"/>
    <x v="45"/>
    <d v="1899-12-30T19:52:00"/>
    <x v="2"/>
    <n v="511.28"/>
    <n v="4.7619047620000003"/>
    <n v="25.564"/>
    <n v="4.5999999999999996"/>
    <n v="25.564000000000078"/>
    <n v="2145.3308800000068"/>
    <b v="0"/>
    <b v="0"/>
    <s v="Low Value"/>
    <s v="Value not found"/>
    <n v="13"/>
    <n v="3"/>
    <n v="2019"/>
    <m/>
    <x v="23"/>
    <m/>
    <n v="11"/>
    <s v="2019-11"/>
    <n v="3"/>
    <s v="Weekdays"/>
    <d v="1900-01-03T00:00:00"/>
  </r>
  <r>
    <s v="268-27-6179"/>
    <x v="2"/>
    <s v="Mandalay"/>
    <x v="0"/>
    <x v="0"/>
    <x v="5"/>
    <n v="56.47"/>
    <n v="8"/>
    <n v="22.588000000000001"/>
    <x v="123"/>
    <x v="11"/>
    <d v="1899-12-30T14:57:00"/>
    <x v="0"/>
    <n v="451.76"/>
    <n v="4.7619047620000003"/>
    <n v="22.588000000000001"/>
    <n v="7.3"/>
    <n v="22.588000000000022"/>
    <n v="1895.584960000002"/>
    <b v="1"/>
    <b v="1"/>
    <s v="Low Value"/>
    <n v="5.6470000000000002"/>
    <n v="9"/>
    <n v="3"/>
    <n v="2019"/>
    <m/>
    <x v="23"/>
    <m/>
    <n v="10"/>
    <s v="2019-10"/>
    <n v="6"/>
    <s v="Weekends"/>
    <d v="1900-01-06T00:00:00"/>
  </r>
  <r>
    <s v="668-90-8900"/>
    <x v="0"/>
    <s v="Yangon"/>
    <x v="1"/>
    <x v="0"/>
    <x v="2"/>
    <n v="93.69"/>
    <n v="7"/>
    <n v="32.791499999999999"/>
    <x v="124"/>
    <x v="24"/>
    <d v="1899-12-30T18:44:00"/>
    <x v="2"/>
    <n v="655.83"/>
    <n v="4.7619047620000003"/>
    <n v="32.791499999999999"/>
    <n v="4.5"/>
    <n v="32.791499999999928"/>
    <n v="2751.8626799999938"/>
    <b v="0"/>
    <b v="0"/>
    <s v="Low Value"/>
    <s v="Value not found"/>
    <n v="10"/>
    <n v="3"/>
    <n v="2019"/>
    <m/>
    <x v="23"/>
    <m/>
    <n v="10"/>
    <s v="2019-10"/>
    <n v="7"/>
    <s v="Weekends"/>
    <d v="1899-12-31T00:00:00"/>
  </r>
  <r>
    <s v="870-54-3162"/>
    <x v="0"/>
    <s v="Yangon"/>
    <x v="1"/>
    <x v="0"/>
    <x v="3"/>
    <n v="32.25"/>
    <n v="5"/>
    <n v="8.0625"/>
    <x v="125"/>
    <x v="3"/>
    <d v="1899-12-30T13:26:00"/>
    <x v="1"/>
    <n v="161.25"/>
    <n v="4.7619047620000003"/>
    <n v="8.0625"/>
    <n v="9"/>
    <n v="8.0625"/>
    <n v="676.60500000000002"/>
    <b v="0"/>
    <b v="1"/>
    <s v="High Value"/>
    <n v="3.2250000000000001"/>
    <n v="27"/>
    <n v="1"/>
    <n v="2019"/>
    <m/>
    <x v="23"/>
    <m/>
    <n v="4"/>
    <s v="2019-4"/>
    <n v="7"/>
    <s v="Weekends"/>
    <d v="1899-12-31T00:00:00"/>
  </r>
  <r>
    <s v="189-08-9157"/>
    <x v="1"/>
    <s v="Naypyitaw"/>
    <x v="1"/>
    <x v="0"/>
    <x v="5"/>
    <n v="31.73"/>
    <n v="9"/>
    <n v="14.278499999999999"/>
    <x v="126"/>
    <x v="66"/>
    <d v="1899-12-30T16:17:00"/>
    <x v="2"/>
    <n v="285.57"/>
    <n v="4.7619047620000003"/>
    <n v="14.278499999999999"/>
    <n v="5.9"/>
    <n v="14.278500000000008"/>
    <n v="1198.2517200000007"/>
    <b v="0"/>
    <b v="0"/>
    <s v="Low Value"/>
    <s v="Value not found"/>
    <n v="8"/>
    <n v="1"/>
    <n v="2019"/>
    <m/>
    <x v="23"/>
    <m/>
    <n v="2"/>
    <s v="2019-2"/>
    <n v="2"/>
    <s v="Weekdays"/>
    <d v="1900-01-02T00:00:00"/>
  </r>
  <r>
    <s v="663-86-9076"/>
    <x v="1"/>
    <s v="Naypyitaw"/>
    <x v="0"/>
    <x v="0"/>
    <x v="4"/>
    <n v="68.540000000000006"/>
    <n v="8"/>
    <n v="27.416"/>
    <x v="127"/>
    <x v="66"/>
    <d v="1899-12-30T15:57:00"/>
    <x v="0"/>
    <n v="548.32000000000005"/>
    <n v="4.7619047620000003"/>
    <n v="27.416"/>
    <n v="8.5"/>
    <n v="27.41599999999994"/>
    <n v="2300.750719999995"/>
    <b v="1"/>
    <b v="1"/>
    <s v="High Value"/>
    <n v="6.854000000000001"/>
    <n v="8"/>
    <n v="1"/>
    <n v="2019"/>
    <m/>
    <x v="23"/>
    <m/>
    <n v="2"/>
    <s v="2019-2"/>
    <n v="2"/>
    <s v="Weekdays"/>
    <d v="1900-01-02T00:00:00"/>
  </r>
  <r>
    <s v="549-84-7482"/>
    <x v="2"/>
    <s v="Mandalay"/>
    <x v="1"/>
    <x v="0"/>
    <x v="3"/>
    <n v="90.28"/>
    <n v="9"/>
    <n v="40.625999999999998"/>
    <x v="128"/>
    <x v="4"/>
    <d v="1899-12-30T11:15:00"/>
    <x v="0"/>
    <n v="812.52"/>
    <n v="4.7619047620000003"/>
    <n v="40.625999999999998"/>
    <n v="7.2"/>
    <n v="40.625999999999976"/>
    <n v="3409.3339199999982"/>
    <b v="1"/>
    <b v="1"/>
    <s v="Low Value"/>
    <n v="9.0280000000000005"/>
    <n v="8"/>
    <n v="2"/>
    <n v="2019"/>
    <m/>
    <x v="23"/>
    <m/>
    <n v="6"/>
    <s v="2019-6"/>
    <n v="5"/>
    <s v="Weekdays"/>
    <d v="1900-01-05T00:00:00"/>
  </r>
  <r>
    <s v="191-10-6171"/>
    <x v="2"/>
    <s v="Mandalay"/>
    <x v="1"/>
    <x v="0"/>
    <x v="5"/>
    <n v="39.619999999999997"/>
    <n v="7"/>
    <n v="13.867000000000001"/>
    <x v="129"/>
    <x v="25"/>
    <d v="1899-12-30T13:18:00"/>
    <x v="1"/>
    <n v="277.33999999999997"/>
    <n v="4.7619047620000003"/>
    <n v="13.867000000000001"/>
    <n v="7.5"/>
    <n v="13.867000000000019"/>
    <n v="1163.7186400000016"/>
    <b v="0"/>
    <b v="1"/>
    <s v="High Value"/>
    <n v="3.9619999999999997"/>
    <n v="25"/>
    <n v="1"/>
    <n v="2019"/>
    <m/>
    <x v="23"/>
    <m/>
    <n v="4"/>
    <s v="2019-4"/>
    <n v="5"/>
    <s v="Weekdays"/>
    <d v="1900-01-05T00:00:00"/>
  </r>
  <r>
    <s v="802-70-5316"/>
    <x v="0"/>
    <s v="Yangon"/>
    <x v="0"/>
    <x v="0"/>
    <x v="3"/>
    <n v="92.13"/>
    <n v="6"/>
    <n v="27.638999999999999"/>
    <x v="130"/>
    <x v="43"/>
    <d v="1899-12-30T20:34:00"/>
    <x v="1"/>
    <n v="552.78"/>
    <n v="4.7619047620000003"/>
    <n v="27.638999999999999"/>
    <n v="8.3000000000000007"/>
    <n v="27.63900000000001"/>
    <n v="2319.4648800000009"/>
    <b v="0"/>
    <b v="1"/>
    <s v="High Value"/>
    <n v="9.2129999999999992"/>
    <n v="6"/>
    <n v="3"/>
    <n v="2019"/>
    <m/>
    <x v="23"/>
    <m/>
    <n v="10"/>
    <s v="2019-10"/>
    <n v="3"/>
    <s v="Weekdays"/>
    <d v="1900-01-03T00:00:00"/>
  </r>
  <r>
    <s v="695-51-0018"/>
    <x v="2"/>
    <s v="Mandalay"/>
    <x v="1"/>
    <x v="0"/>
    <x v="3"/>
    <n v="34.840000000000003"/>
    <n v="4"/>
    <n v="6.968"/>
    <x v="131"/>
    <x v="34"/>
    <d v="1899-12-30T18:36:00"/>
    <x v="1"/>
    <n v="139.36000000000001"/>
    <n v="4.7619047620000003"/>
    <n v="6.968"/>
    <n v="7.4"/>
    <n v="6.9679999999999893"/>
    <n v="584.75455999999906"/>
    <b v="0"/>
    <b v="1"/>
    <s v="High Value"/>
    <n v="3.4840000000000004"/>
    <n v="10"/>
    <n v="2"/>
    <n v="2019"/>
    <m/>
    <x v="23"/>
    <m/>
    <n v="6"/>
    <s v="2019-6"/>
    <n v="7"/>
    <s v="Weekends"/>
    <d v="1899-12-31T00:00:00"/>
  </r>
  <r>
    <s v="590-83-4591"/>
    <x v="2"/>
    <s v="Mandalay"/>
    <x v="0"/>
    <x v="1"/>
    <x v="1"/>
    <n v="87.45"/>
    <n v="6"/>
    <n v="26.234999999999999"/>
    <x v="132"/>
    <x v="21"/>
    <d v="1899-12-30T14:40:00"/>
    <x v="2"/>
    <n v="524.70000000000005"/>
    <n v="4.7619047620000003"/>
    <n v="26.234999999999999"/>
    <n v="8.8000000000000007"/>
    <n v="26.2349999999999"/>
    <n v="2201.6411999999918"/>
    <b v="0"/>
    <b v="1"/>
    <s v="High Value"/>
    <n v="8.745000000000001"/>
    <n v="17"/>
    <n v="2"/>
    <n v="2019"/>
    <m/>
    <x v="23"/>
    <m/>
    <n v="7"/>
    <s v="2019-7"/>
    <n v="7"/>
    <s v="Weekends"/>
    <d v="1899-12-31T00:00:00"/>
  </r>
  <r>
    <s v="483-71-1164"/>
    <x v="1"/>
    <s v="Naypyitaw"/>
    <x v="1"/>
    <x v="0"/>
    <x v="0"/>
    <n v="81.3"/>
    <n v="6"/>
    <n v="24.39"/>
    <x v="133"/>
    <x v="1"/>
    <d v="1899-12-30T16:43:00"/>
    <x v="0"/>
    <n v="487.8"/>
    <n v="4.7619047620000003"/>
    <n v="24.39"/>
    <n v="5.3"/>
    <n v="24.390000000000043"/>
    <n v="2046.8088000000037"/>
    <b v="0"/>
    <b v="0"/>
    <s v="Low Value"/>
    <s v="Value not found"/>
    <n v="8"/>
    <n v="3"/>
    <n v="2019"/>
    <m/>
    <x v="23"/>
    <m/>
    <n v="10"/>
    <s v="2019-10"/>
    <n v="5"/>
    <s v="Weekdays"/>
    <d v="1900-01-05T00:00:00"/>
  </r>
  <r>
    <s v="597-78-7908"/>
    <x v="1"/>
    <s v="Naypyitaw"/>
    <x v="1"/>
    <x v="1"/>
    <x v="5"/>
    <n v="90.22"/>
    <n v="3"/>
    <n v="13.532999999999999"/>
    <x v="134"/>
    <x v="67"/>
    <d v="1899-12-30T19:39:00"/>
    <x v="1"/>
    <n v="270.66000000000003"/>
    <n v="4.7619047620000003"/>
    <n v="13.532999999999999"/>
    <n v="6.2"/>
    <n v="13.532999999999959"/>
    <n v="1135.6893599999964"/>
    <b v="0"/>
    <b v="0"/>
    <s v="Low Value"/>
    <s v="Value not found"/>
    <n v="18"/>
    <n v="2"/>
    <n v="2019"/>
    <m/>
    <x v="23"/>
    <m/>
    <n v="8"/>
    <s v="2019-8"/>
    <n v="1"/>
    <s v="Weekdays"/>
    <d v="1900-01-01T00:00:00"/>
  </r>
  <r>
    <s v="700-81-1757"/>
    <x v="0"/>
    <s v="Yangon"/>
    <x v="1"/>
    <x v="0"/>
    <x v="1"/>
    <n v="26.31"/>
    <n v="5"/>
    <n v="6.5774999999999997"/>
    <x v="135"/>
    <x v="68"/>
    <d v="1899-12-30T20:59:00"/>
    <x v="2"/>
    <n v="131.55000000000001"/>
    <n v="4.7619047620000003"/>
    <n v="6.5774999999999997"/>
    <n v="8.8000000000000007"/>
    <n v="6.5774999999999864"/>
    <n v="551.98379999999884"/>
    <b v="0"/>
    <b v="1"/>
    <s v="High Value"/>
    <n v="2.6310000000000002"/>
    <n v="18"/>
    <n v="1"/>
    <n v="2019"/>
    <m/>
    <x v="23"/>
    <m/>
    <n v="3"/>
    <s v="2019-3"/>
    <n v="5"/>
    <s v="Weekdays"/>
    <d v="1900-01-05T00:00:00"/>
  </r>
  <r>
    <s v="354-39-5160"/>
    <x v="0"/>
    <s v="Yangon"/>
    <x v="0"/>
    <x v="0"/>
    <x v="2"/>
    <n v="34.42"/>
    <n v="6"/>
    <n v="10.326000000000001"/>
    <x v="136"/>
    <x v="67"/>
    <d v="1899-12-30T15:39:00"/>
    <x v="1"/>
    <n v="206.52"/>
    <n v="4.7619047620000003"/>
    <n v="10.326000000000001"/>
    <n v="9.8000000000000007"/>
    <n v="10.325999999999993"/>
    <n v="866.55791999999951"/>
    <b v="0"/>
    <b v="1"/>
    <s v="High Value"/>
    <n v="3.4420000000000002"/>
    <n v="18"/>
    <n v="2"/>
    <n v="2019"/>
    <m/>
    <x v="23"/>
    <m/>
    <n v="8"/>
    <s v="2019-8"/>
    <n v="1"/>
    <s v="Weekdays"/>
    <d v="1900-01-01T00:00:00"/>
  </r>
  <r>
    <s v="241-72-9525"/>
    <x v="2"/>
    <s v="Mandalay"/>
    <x v="1"/>
    <x v="1"/>
    <x v="3"/>
    <n v="51.91"/>
    <n v="10"/>
    <n v="25.954999999999998"/>
    <x v="137"/>
    <x v="69"/>
    <d v="1899-12-30T12:21:00"/>
    <x v="1"/>
    <n v="519.1"/>
    <n v="4.7619047620000003"/>
    <n v="25.954999999999998"/>
    <n v="8.1999999999999993"/>
    <n v="25.954999999999927"/>
    <n v="2178.143599999994"/>
    <b v="1"/>
    <b v="1"/>
    <s v="High Value"/>
    <n v="5.1909999999999998"/>
    <n v="16"/>
    <n v="2"/>
    <n v="2019"/>
    <m/>
    <x v="23"/>
    <m/>
    <n v="7"/>
    <s v="2019-7"/>
    <n v="6"/>
    <s v="Weekends"/>
    <d v="1900-01-06T00:00:00"/>
  </r>
  <r>
    <s v="575-30-8091"/>
    <x v="0"/>
    <s v="Yangon"/>
    <x v="1"/>
    <x v="1"/>
    <x v="3"/>
    <n v="72.5"/>
    <n v="8"/>
    <n v="29"/>
    <x v="138"/>
    <x v="32"/>
    <d v="1899-12-30T19:25:00"/>
    <x v="0"/>
    <n v="580"/>
    <n v="4.7619047620000003"/>
    <n v="29"/>
    <n v="9.1999999999999993"/>
    <n v="29"/>
    <n v="2433.6799999999998"/>
    <b v="1"/>
    <b v="1"/>
    <s v="High Value"/>
    <n v="7.25"/>
    <n v="16"/>
    <n v="3"/>
    <n v="2019"/>
    <m/>
    <x v="23"/>
    <m/>
    <n v="11"/>
    <s v="2019-11"/>
    <n v="6"/>
    <s v="Weekends"/>
    <d v="1900-01-06T00:00:00"/>
  </r>
  <r>
    <s v="731-81-9469"/>
    <x v="1"/>
    <s v="Naypyitaw"/>
    <x v="0"/>
    <x v="0"/>
    <x v="3"/>
    <n v="89.8"/>
    <n v="10"/>
    <n v="44.9"/>
    <x v="139"/>
    <x v="54"/>
    <d v="1899-12-30T13:00:00"/>
    <x v="2"/>
    <n v="898"/>
    <n v="4.7619047620000003"/>
    <n v="44.9"/>
    <n v="5.4"/>
    <n v="44.899999999999977"/>
    <n v="3768.007999999998"/>
    <b v="0"/>
    <b v="1"/>
    <s v="Low Value"/>
    <s v="Value not found"/>
    <n v="23"/>
    <n v="1"/>
    <n v="2019"/>
    <m/>
    <x v="23"/>
    <m/>
    <n v="4"/>
    <s v="2019-4"/>
    <n v="3"/>
    <s v="Weekdays"/>
    <d v="1900-01-03T00:00:00"/>
  </r>
  <r>
    <s v="280-17-4359"/>
    <x v="1"/>
    <s v="Naypyitaw"/>
    <x v="0"/>
    <x v="1"/>
    <x v="0"/>
    <n v="90.5"/>
    <n v="10"/>
    <n v="45.25"/>
    <x v="140"/>
    <x v="25"/>
    <d v="1899-12-30T13:48:00"/>
    <x v="1"/>
    <n v="905"/>
    <n v="4.7619047620000003"/>
    <n v="45.25"/>
    <n v="8.1"/>
    <n v="45.25"/>
    <n v="3797.38"/>
    <b v="1"/>
    <b v="1"/>
    <s v="High Value"/>
    <n v="9.0500000000000007"/>
    <n v="25"/>
    <n v="1"/>
    <n v="2019"/>
    <m/>
    <x v="23"/>
    <m/>
    <n v="4"/>
    <s v="2019-4"/>
    <n v="5"/>
    <s v="Weekdays"/>
    <d v="1900-01-05T00:00:00"/>
  </r>
  <r>
    <s v="338-65-2210"/>
    <x v="1"/>
    <s v="Naypyitaw"/>
    <x v="0"/>
    <x v="0"/>
    <x v="0"/>
    <n v="68.599999999999994"/>
    <n v="10"/>
    <n v="34.299999999999997"/>
    <x v="141"/>
    <x v="63"/>
    <d v="1899-12-30T19:57:00"/>
    <x v="1"/>
    <n v="686"/>
    <n v="4.7619047620000003"/>
    <n v="34.299999999999997"/>
    <n v="9.1"/>
    <n v="34.299999999999955"/>
    <n v="2878.455999999996"/>
    <b v="1"/>
    <b v="1"/>
    <s v="High Value"/>
    <n v="6.8599999999999994"/>
    <n v="5"/>
    <n v="2"/>
    <n v="2019"/>
    <m/>
    <x v="23"/>
    <m/>
    <n v="6"/>
    <s v="2019-6"/>
    <n v="2"/>
    <s v="Weekdays"/>
    <d v="1900-01-02T00:00:00"/>
  </r>
  <r>
    <s v="488-25-4221"/>
    <x v="1"/>
    <s v="Naypyitaw"/>
    <x v="0"/>
    <x v="0"/>
    <x v="4"/>
    <n v="30.41"/>
    <n v="1"/>
    <n v="1.5205"/>
    <x v="142"/>
    <x v="70"/>
    <d v="1899-12-30T10:36:00"/>
    <x v="2"/>
    <n v="30.41"/>
    <n v="4.7619047620000003"/>
    <n v="1.5205"/>
    <n v="8.4"/>
    <n v="1.5204999999999984"/>
    <n v="127.60035999999987"/>
    <b v="0"/>
    <b v="1"/>
    <s v="High Value"/>
    <n v="3.0410000000000004"/>
    <n v="22"/>
    <n v="2"/>
    <n v="2019"/>
    <m/>
    <x v="23"/>
    <m/>
    <n v="8"/>
    <s v="2019-8"/>
    <n v="5"/>
    <s v="Weekdays"/>
    <d v="1900-01-05T00:00:00"/>
  </r>
  <r>
    <s v="239-10-7476"/>
    <x v="0"/>
    <s v="Yangon"/>
    <x v="1"/>
    <x v="0"/>
    <x v="2"/>
    <n v="77.95"/>
    <n v="6"/>
    <n v="23.385000000000002"/>
    <x v="143"/>
    <x v="18"/>
    <d v="1899-12-30T16:37:00"/>
    <x v="0"/>
    <n v="467.7"/>
    <n v="4.7619047620000003"/>
    <n v="23.385000000000002"/>
    <n v="8"/>
    <n v="23.384999999999991"/>
    <n v="1962.4691999999993"/>
    <b v="0"/>
    <b v="1"/>
    <s v="High Value"/>
    <n v="7.7950000000000008"/>
    <n v="21"/>
    <n v="1"/>
    <n v="2019"/>
    <m/>
    <x v="23"/>
    <m/>
    <n v="4"/>
    <s v="2019-4"/>
    <n v="1"/>
    <s v="Weekdays"/>
    <d v="1900-01-01T00:00:00"/>
  </r>
  <r>
    <s v="458-41-1477"/>
    <x v="1"/>
    <s v="Naypyitaw"/>
    <x v="1"/>
    <x v="0"/>
    <x v="0"/>
    <n v="46.26"/>
    <n v="6"/>
    <n v="13.878"/>
    <x v="144"/>
    <x v="1"/>
    <d v="1899-12-30T17:11:00"/>
    <x v="2"/>
    <n v="277.56"/>
    <n v="4.7619047620000003"/>
    <n v="13.878"/>
    <n v="9.5"/>
    <n v="13.877999999999986"/>
    <n v="1164.6417599999988"/>
    <b v="0"/>
    <b v="1"/>
    <s v="High Value"/>
    <n v="4.6260000000000003"/>
    <n v="8"/>
    <n v="3"/>
    <n v="2019"/>
    <m/>
    <x v="23"/>
    <m/>
    <n v="10"/>
    <s v="2019-10"/>
    <n v="5"/>
    <s v="Weekdays"/>
    <d v="1900-01-05T00:00:00"/>
  </r>
  <r>
    <s v="685-64-1609"/>
    <x v="0"/>
    <s v="Yangon"/>
    <x v="0"/>
    <x v="0"/>
    <x v="5"/>
    <n v="30.14"/>
    <n v="10"/>
    <n v="15.07"/>
    <x v="145"/>
    <x v="34"/>
    <d v="1899-12-30T12:28:00"/>
    <x v="0"/>
    <n v="301.39999999999998"/>
    <n v="4.7619047620000003"/>
    <n v="15.07"/>
    <n v="9.1999999999999993"/>
    <n v="15.07000000000005"/>
    <n v="1264.6744000000042"/>
    <b v="1"/>
    <b v="1"/>
    <s v="High Value"/>
    <n v="3.0140000000000002"/>
    <n v="10"/>
    <n v="2"/>
    <n v="2019"/>
    <m/>
    <x v="23"/>
    <m/>
    <n v="6"/>
    <s v="2019-6"/>
    <n v="7"/>
    <s v="Weekends"/>
    <d v="1899-12-31T00:00:00"/>
  </r>
  <r>
    <s v="568-90-5112"/>
    <x v="1"/>
    <s v="Naypyitaw"/>
    <x v="1"/>
    <x v="1"/>
    <x v="0"/>
    <n v="66.14"/>
    <n v="4"/>
    <n v="13.228"/>
    <x v="146"/>
    <x v="35"/>
    <d v="1899-12-30T12:46:00"/>
    <x v="2"/>
    <n v="264.56"/>
    <n v="4.7619047620000003"/>
    <n v="13.228"/>
    <n v="5.6"/>
    <n v="13.228000000000009"/>
    <n v="1110.0937600000007"/>
    <b v="0"/>
    <b v="0"/>
    <s v="Low Value"/>
    <s v="Value not found"/>
    <n v="19"/>
    <n v="3"/>
    <n v="2019"/>
    <m/>
    <x v="23"/>
    <m/>
    <n v="12"/>
    <s v="2019-12"/>
    <n v="2"/>
    <s v="Weekdays"/>
    <d v="1900-01-02T00:00:00"/>
  </r>
  <r>
    <s v="262-47-2794"/>
    <x v="2"/>
    <s v="Mandalay"/>
    <x v="0"/>
    <x v="1"/>
    <x v="2"/>
    <n v="71.86"/>
    <n v="8"/>
    <n v="28.744"/>
    <x v="147"/>
    <x v="43"/>
    <d v="1899-12-30T15:07:00"/>
    <x v="2"/>
    <n v="574.88"/>
    <n v="4.7619047620000003"/>
    <n v="28.744"/>
    <n v="6.2"/>
    <n v="28.744000000000028"/>
    <n v="2412.1964800000023"/>
    <b v="0"/>
    <b v="0"/>
    <s v="Low Value"/>
    <s v="Value not found"/>
    <n v="6"/>
    <n v="3"/>
    <n v="2019"/>
    <m/>
    <x v="23"/>
    <m/>
    <n v="10"/>
    <s v="2019-10"/>
    <n v="3"/>
    <s v="Weekdays"/>
    <d v="1900-01-03T00:00:00"/>
  </r>
  <r>
    <s v="238-49-0436"/>
    <x v="0"/>
    <s v="Yangon"/>
    <x v="1"/>
    <x v="1"/>
    <x v="0"/>
    <n v="32.46"/>
    <n v="8"/>
    <n v="12.984"/>
    <x v="148"/>
    <x v="39"/>
    <d v="1899-12-30T13:48:00"/>
    <x v="2"/>
    <n v="259.68"/>
    <n v="4.7619047620000003"/>
    <n v="12.984"/>
    <n v="4.9000000000000004"/>
    <n v="12.98399999999998"/>
    <n v="1089.6172799999983"/>
    <b v="0"/>
    <b v="0"/>
    <s v="Low Value"/>
    <s v="Value not found"/>
    <n v="27"/>
    <n v="3"/>
    <n v="2019"/>
    <m/>
    <x v="23"/>
    <m/>
    <n v="13"/>
    <s v="2019-13"/>
    <n v="3"/>
    <s v="Weekdays"/>
    <d v="1900-01-03T00:00:00"/>
  </r>
  <r>
    <s v="608-96-3517"/>
    <x v="2"/>
    <s v="Mandalay"/>
    <x v="0"/>
    <x v="0"/>
    <x v="5"/>
    <n v="91.54"/>
    <n v="4"/>
    <n v="18.308"/>
    <x v="149"/>
    <x v="28"/>
    <d v="1899-12-30T19:20:00"/>
    <x v="2"/>
    <n v="366.16"/>
    <n v="4.7619047620000003"/>
    <n v="18.308"/>
    <n v="4.8"/>
    <n v="18.307999999999993"/>
    <n v="1536.4073599999995"/>
    <b v="0"/>
    <b v="0"/>
    <s v="Low Value"/>
    <s v="Value not found"/>
    <n v="23"/>
    <n v="3"/>
    <n v="2019"/>
    <m/>
    <x v="23"/>
    <m/>
    <n v="12"/>
    <s v="2019-12"/>
    <n v="6"/>
    <s v="Weekends"/>
    <d v="1900-01-06T00:00:00"/>
  </r>
  <r>
    <s v="584-86-7256"/>
    <x v="1"/>
    <s v="Naypyitaw"/>
    <x v="0"/>
    <x v="1"/>
    <x v="3"/>
    <n v="34.56"/>
    <n v="7"/>
    <n v="12.096"/>
    <x v="150"/>
    <x v="16"/>
    <d v="1899-12-30T16:07:00"/>
    <x v="2"/>
    <n v="241.92"/>
    <n v="4.7619047620000003"/>
    <n v="12.096"/>
    <n v="7.3"/>
    <n v="12.096000000000004"/>
    <n v="1015.0963200000003"/>
    <b v="0"/>
    <b v="1"/>
    <s v="Low Value"/>
    <n v="3.4560000000000004"/>
    <n v="11"/>
    <n v="3"/>
    <n v="2019"/>
    <m/>
    <x v="23"/>
    <m/>
    <n v="11"/>
    <s v="2019-11"/>
    <n v="1"/>
    <s v="Weekdays"/>
    <d v="1900-01-01T00:00:00"/>
  </r>
  <r>
    <s v="746-94-0204"/>
    <x v="0"/>
    <s v="Yangon"/>
    <x v="1"/>
    <x v="1"/>
    <x v="5"/>
    <n v="83.24"/>
    <n v="9"/>
    <n v="37.457999999999998"/>
    <x v="151"/>
    <x v="71"/>
    <d v="1899-12-30T11:56:00"/>
    <x v="2"/>
    <n v="749.16"/>
    <n v="4.7619047620000003"/>
    <n v="37.457999999999998"/>
    <n v="7.4"/>
    <n v="37.458000000000084"/>
    <n v="3143.4753600000072"/>
    <b v="1"/>
    <b v="1"/>
    <s v="High Value"/>
    <n v="8.3239999999999998"/>
    <n v="29"/>
    <n v="1"/>
    <n v="2019"/>
    <m/>
    <x v="23"/>
    <m/>
    <n v="5"/>
    <s v="2019-5"/>
    <n v="2"/>
    <s v="Weekdays"/>
    <d v="1900-01-02T00:00:00"/>
  </r>
  <r>
    <s v="214-17-6927"/>
    <x v="1"/>
    <s v="Naypyitaw"/>
    <x v="1"/>
    <x v="0"/>
    <x v="4"/>
    <n v="16.48"/>
    <n v="6"/>
    <n v="4.944"/>
    <x v="152"/>
    <x v="13"/>
    <d v="1899-12-30T18:23:00"/>
    <x v="0"/>
    <n v="98.88"/>
    <n v="4.7619047620000003"/>
    <n v="4.944"/>
    <n v="9.9"/>
    <n v="4.9440000000000026"/>
    <n v="414.90048000000024"/>
    <b v="0"/>
    <b v="1"/>
    <s v="High Value"/>
    <n v="1.6480000000000001"/>
    <n v="7"/>
    <n v="2"/>
    <n v="2019"/>
    <m/>
    <x v="23"/>
    <m/>
    <n v="6"/>
    <s v="2019-6"/>
    <n v="4"/>
    <s v="Weekdays"/>
    <d v="1900-01-04T00:00:00"/>
  </r>
  <r>
    <s v="400-89-4171"/>
    <x v="1"/>
    <s v="Naypyitaw"/>
    <x v="1"/>
    <x v="0"/>
    <x v="3"/>
    <n v="80.97"/>
    <n v="8"/>
    <n v="32.387999999999998"/>
    <x v="153"/>
    <x v="26"/>
    <d v="1899-12-30T13:05:00"/>
    <x v="1"/>
    <n v="647.76"/>
    <n v="4.7619047620000003"/>
    <n v="32.387999999999998"/>
    <n v="9.3000000000000007"/>
    <n v="32.388000000000034"/>
    <n v="2718.000960000003"/>
    <b v="1"/>
    <b v="1"/>
    <s v="High Value"/>
    <n v="8.0969999999999995"/>
    <n v="28"/>
    <n v="1"/>
    <n v="2019"/>
    <m/>
    <x v="23"/>
    <m/>
    <n v="5"/>
    <s v="2019-5"/>
    <n v="1"/>
    <s v="Weekdays"/>
    <d v="1900-01-01T00:00:00"/>
  </r>
  <r>
    <s v="782-95-9291"/>
    <x v="0"/>
    <s v="Yangon"/>
    <x v="0"/>
    <x v="1"/>
    <x v="4"/>
    <n v="92.29"/>
    <n v="5"/>
    <n v="23.072500000000002"/>
    <x v="154"/>
    <x v="9"/>
    <d v="1899-12-30T15:55:00"/>
    <x v="2"/>
    <n v="461.45"/>
    <n v="4.7619047620000003"/>
    <n v="23.072500000000002"/>
    <n v="9"/>
    <n v="23.072499999999991"/>
    <n v="1936.2441999999992"/>
    <b v="0"/>
    <b v="1"/>
    <s v="High Value"/>
    <n v="9.229000000000001"/>
    <n v="20"/>
    <n v="2"/>
    <n v="2019"/>
    <m/>
    <x v="23"/>
    <m/>
    <n v="8"/>
    <s v="2019-8"/>
    <n v="3"/>
    <s v="Weekdays"/>
    <d v="1900-01-03T00:00:00"/>
  </r>
  <r>
    <s v="279-74-2924"/>
    <x v="2"/>
    <s v="Mandalay"/>
    <x v="0"/>
    <x v="1"/>
    <x v="1"/>
    <n v="72.17"/>
    <n v="1"/>
    <n v="3.6084999999999998"/>
    <x v="155"/>
    <x v="72"/>
    <d v="1899-12-30T19:40:00"/>
    <x v="1"/>
    <n v="72.17"/>
    <n v="4.7619047620000003"/>
    <n v="3.6084999999999998"/>
    <n v="6.1"/>
    <n v="3.6084999999999923"/>
    <n v="302.82531999999935"/>
    <b v="0"/>
    <b v="0"/>
    <s v="Low Value"/>
    <s v="Value not found"/>
    <n v="4"/>
    <n v="1"/>
    <n v="2019"/>
    <m/>
    <x v="23"/>
    <m/>
    <n v="1"/>
    <s v="2019-1"/>
    <n v="5"/>
    <s v="Weekdays"/>
    <d v="1900-01-05T00:00:00"/>
  </r>
  <r>
    <s v="307-85-2293"/>
    <x v="2"/>
    <s v="Mandalay"/>
    <x v="1"/>
    <x v="1"/>
    <x v="2"/>
    <n v="50.28"/>
    <n v="5"/>
    <n v="12.57"/>
    <x v="156"/>
    <x v="37"/>
    <d v="1899-12-30T13:58:00"/>
    <x v="0"/>
    <n v="251.4"/>
    <n v="4.7619047620000003"/>
    <n v="12.57"/>
    <n v="9.6999999999999993"/>
    <n v="12.570000000000022"/>
    <n v="1054.8744000000017"/>
    <b v="0"/>
    <b v="1"/>
    <s v="High Value"/>
    <n v="5.0280000000000005"/>
    <n v="7"/>
    <n v="3"/>
    <n v="2019"/>
    <m/>
    <x v="23"/>
    <m/>
    <n v="10"/>
    <s v="2019-10"/>
    <n v="4"/>
    <s v="Weekdays"/>
    <d v="1900-01-04T00:00:00"/>
  </r>
  <r>
    <s v="743-04-1105"/>
    <x v="2"/>
    <s v="Mandalay"/>
    <x v="0"/>
    <x v="1"/>
    <x v="0"/>
    <n v="97.22"/>
    <n v="9"/>
    <n v="43.749000000000002"/>
    <x v="157"/>
    <x v="73"/>
    <d v="1899-12-30T14:43:00"/>
    <x v="0"/>
    <n v="874.98"/>
    <n v="4.7619047620000003"/>
    <n v="43.749000000000002"/>
    <n v="6"/>
    <n v="43.749000000000024"/>
    <n v="3671.4160800000022"/>
    <b v="0"/>
    <b v="1"/>
    <s v="Low Value"/>
    <s v="Value not found"/>
    <n v="30"/>
    <n v="3"/>
    <n v="2019"/>
    <m/>
    <x v="23"/>
    <m/>
    <n v="13"/>
    <s v="2019-13"/>
    <n v="6"/>
    <s v="Weekends"/>
    <d v="1900-01-06T00:00:00"/>
  </r>
  <r>
    <s v="423-57-2993"/>
    <x v="2"/>
    <s v="Mandalay"/>
    <x v="1"/>
    <x v="1"/>
    <x v="3"/>
    <n v="93.39"/>
    <n v="6"/>
    <n v="28.016999999999999"/>
    <x v="158"/>
    <x v="39"/>
    <d v="1899-12-30T19:18:00"/>
    <x v="0"/>
    <n v="560.34"/>
    <n v="4.7619047620000003"/>
    <n v="28.016999999999999"/>
    <n v="10"/>
    <n v="28.016999999999939"/>
    <n v="2351.1866399999949"/>
    <b v="0"/>
    <b v="1"/>
    <s v="High Value"/>
    <n v="9.3390000000000004"/>
    <n v="27"/>
    <n v="3"/>
    <n v="2019"/>
    <m/>
    <x v="23"/>
    <m/>
    <n v="13"/>
    <s v="2019-13"/>
    <n v="3"/>
    <s v="Weekdays"/>
    <d v="1900-01-03T00:00:00"/>
  </r>
  <r>
    <s v="894-41-5205"/>
    <x v="1"/>
    <s v="Naypyitaw"/>
    <x v="1"/>
    <x v="0"/>
    <x v="4"/>
    <n v="43.18"/>
    <n v="8"/>
    <n v="17.271999999999998"/>
    <x v="159"/>
    <x v="64"/>
    <d v="1899-12-30T19:39:00"/>
    <x v="2"/>
    <n v="345.44"/>
    <n v="4.7619047620000003"/>
    <n v="17.271999999999998"/>
    <n v="8.3000000000000007"/>
    <n v="17.271999999999991"/>
    <n v="1449.4662399999993"/>
    <b v="1"/>
    <b v="1"/>
    <s v="High Value"/>
    <n v="4.3180000000000005"/>
    <n v="19"/>
    <n v="1"/>
    <n v="2019"/>
    <m/>
    <x v="23"/>
    <m/>
    <n v="3"/>
    <s v="2019-3"/>
    <n v="6"/>
    <s v="Weekends"/>
    <d v="1900-01-06T00:00:00"/>
  </r>
  <r>
    <s v="275-28-0149"/>
    <x v="0"/>
    <s v="Yangon"/>
    <x v="1"/>
    <x v="1"/>
    <x v="3"/>
    <n v="63.69"/>
    <n v="1"/>
    <n v="3.1844999999999999"/>
    <x v="160"/>
    <x v="6"/>
    <d v="1899-12-30T16:21:00"/>
    <x v="1"/>
    <n v="63.69"/>
    <n v="4.7619047620000003"/>
    <n v="3.1844999999999999"/>
    <n v="6"/>
    <n v="3.1844999999999999"/>
    <n v="267.24324000000001"/>
    <b v="0"/>
    <b v="0"/>
    <s v="Low Value"/>
    <s v="Value not found"/>
    <n v="25"/>
    <n v="2"/>
    <n v="2019"/>
    <m/>
    <x v="23"/>
    <m/>
    <n v="9"/>
    <s v="2019-9"/>
    <n v="1"/>
    <s v="Weekdays"/>
    <d v="1900-01-01T00:00:00"/>
  </r>
  <r>
    <s v="101-17-6199"/>
    <x v="0"/>
    <s v="Yangon"/>
    <x v="1"/>
    <x v="1"/>
    <x v="4"/>
    <n v="45.79"/>
    <n v="7"/>
    <n v="16.026499999999999"/>
    <x v="161"/>
    <x v="45"/>
    <d v="1899-12-30T19:44:00"/>
    <x v="2"/>
    <n v="320.52999999999997"/>
    <n v="4.7619047620000003"/>
    <n v="16.026499999999999"/>
    <n v="7"/>
    <n v="16.026500000000055"/>
    <n v="1344.9438800000046"/>
    <b v="0"/>
    <b v="1"/>
    <s v="Low Value"/>
    <n v="4.5789999999999997"/>
    <n v="13"/>
    <n v="3"/>
    <n v="2019"/>
    <m/>
    <x v="23"/>
    <m/>
    <n v="11"/>
    <s v="2019-11"/>
    <n v="3"/>
    <s v="Weekdays"/>
    <d v="1900-01-03T00:00:00"/>
  </r>
  <r>
    <s v="423-80-0988"/>
    <x v="1"/>
    <s v="Naypyitaw"/>
    <x v="1"/>
    <x v="1"/>
    <x v="3"/>
    <n v="76.400000000000006"/>
    <n v="2"/>
    <n v="7.64"/>
    <x v="162"/>
    <x v="74"/>
    <d v="1899-12-30T19:42:00"/>
    <x v="0"/>
    <n v="152.80000000000001"/>
    <n v="4.7619047620000003"/>
    <n v="7.64"/>
    <n v="6.5"/>
    <n v="7.6399999999999864"/>
    <n v="641.14879999999891"/>
    <b v="0"/>
    <b v="1"/>
    <s v="Low Value"/>
    <s v="Value not found"/>
    <n v="30"/>
    <n v="1"/>
    <n v="2019"/>
    <m/>
    <x v="23"/>
    <m/>
    <n v="5"/>
    <s v="2019-5"/>
    <n v="3"/>
    <s v="Weekdays"/>
    <d v="1900-01-03T00:00:00"/>
  </r>
  <r>
    <s v="548-46-9322"/>
    <x v="2"/>
    <s v="Mandalay"/>
    <x v="1"/>
    <x v="1"/>
    <x v="4"/>
    <n v="39.9"/>
    <n v="10"/>
    <n v="19.95"/>
    <x v="163"/>
    <x v="9"/>
    <d v="1899-12-30T15:24:00"/>
    <x v="2"/>
    <n v="399"/>
    <n v="4.7619047620000003"/>
    <n v="19.95"/>
    <n v="5.9"/>
    <n v="19.949999999999989"/>
    <n v="1674.203999999999"/>
    <b v="0"/>
    <b v="0"/>
    <s v="Low Value"/>
    <s v="Value not found"/>
    <n v="20"/>
    <n v="2"/>
    <n v="2019"/>
    <m/>
    <x v="23"/>
    <m/>
    <n v="8"/>
    <s v="2019-8"/>
    <n v="3"/>
    <s v="Weekdays"/>
    <d v="1900-01-03T00:00:00"/>
  </r>
  <r>
    <s v="505-02-0892"/>
    <x v="2"/>
    <s v="Mandalay"/>
    <x v="0"/>
    <x v="1"/>
    <x v="0"/>
    <n v="42.57"/>
    <n v="8"/>
    <n v="17.027999999999999"/>
    <x v="164"/>
    <x v="6"/>
    <d v="1899-12-30T14:12:00"/>
    <x v="0"/>
    <n v="340.56"/>
    <n v="4.7619047620000003"/>
    <n v="17.027999999999999"/>
    <n v="5.6"/>
    <n v="17.02800000000002"/>
    <n v="1428.9897600000018"/>
    <b v="0"/>
    <b v="0"/>
    <s v="Low Value"/>
    <s v="Value not found"/>
    <n v="25"/>
    <n v="2"/>
    <n v="2019"/>
    <m/>
    <x v="23"/>
    <m/>
    <n v="9"/>
    <s v="2019-9"/>
    <n v="1"/>
    <s v="Weekdays"/>
    <d v="1900-01-01T00:00:00"/>
  </r>
  <r>
    <s v="234-65-2137"/>
    <x v="1"/>
    <s v="Naypyitaw"/>
    <x v="1"/>
    <x v="1"/>
    <x v="2"/>
    <n v="95.58"/>
    <n v="10"/>
    <n v="47.79"/>
    <x v="165"/>
    <x v="65"/>
    <d v="1899-12-30T13:32:00"/>
    <x v="1"/>
    <n v="955.8"/>
    <n v="4.7619047620000003"/>
    <n v="47.79"/>
    <n v="4.8"/>
    <n v="47.790000000000077"/>
    <n v="4010.5368000000067"/>
    <b v="0"/>
    <b v="1"/>
    <s v="Low Value"/>
    <s v="Value not found"/>
    <n v="16"/>
    <n v="1"/>
    <n v="2019"/>
    <m/>
    <x v="23"/>
    <m/>
    <n v="3"/>
    <s v="2019-3"/>
    <n v="3"/>
    <s v="Weekdays"/>
    <d v="1900-01-03T00:00:00"/>
  </r>
  <r>
    <s v="687-47-8271"/>
    <x v="0"/>
    <s v="Yangon"/>
    <x v="1"/>
    <x v="1"/>
    <x v="5"/>
    <n v="98.98"/>
    <n v="10"/>
    <n v="49.49"/>
    <x v="166"/>
    <x v="4"/>
    <d v="1899-12-30T16:20:00"/>
    <x v="2"/>
    <n v="989.8"/>
    <n v="4.7619047620000003"/>
    <n v="49.49"/>
    <n v="8.6999999999999993"/>
    <n v="49.490000000000009"/>
    <n v="4153.2008000000005"/>
    <b v="1"/>
    <b v="1"/>
    <s v="High Value"/>
    <n v="9.8980000000000015"/>
    <n v="8"/>
    <n v="2"/>
    <n v="2019"/>
    <m/>
    <x v="23"/>
    <m/>
    <n v="6"/>
    <s v="2019-6"/>
    <n v="5"/>
    <s v="Weekdays"/>
    <d v="1900-01-05T00:00:00"/>
  </r>
  <r>
    <s v="796-32-9050"/>
    <x v="0"/>
    <s v="Yangon"/>
    <x v="1"/>
    <x v="1"/>
    <x v="4"/>
    <n v="51.28"/>
    <n v="6"/>
    <n v="15.384"/>
    <x v="167"/>
    <x v="64"/>
    <d v="1899-12-30T16:31:00"/>
    <x v="1"/>
    <n v="307.68"/>
    <n v="4.7619047620000003"/>
    <n v="15.384"/>
    <n v="6.5"/>
    <n v="15.384000000000015"/>
    <n v="1291.0252800000012"/>
    <b v="0"/>
    <b v="1"/>
    <s v="Low Value"/>
    <s v="Value not found"/>
    <n v="19"/>
    <n v="1"/>
    <n v="2019"/>
    <m/>
    <x v="23"/>
    <m/>
    <n v="3"/>
    <s v="2019-3"/>
    <n v="6"/>
    <s v="Weekends"/>
    <d v="1900-01-06T00:00:00"/>
  </r>
  <r>
    <s v="105-31-1824"/>
    <x v="0"/>
    <s v="Yangon"/>
    <x v="0"/>
    <x v="1"/>
    <x v="3"/>
    <n v="69.52"/>
    <n v="7"/>
    <n v="24.332000000000001"/>
    <x v="168"/>
    <x v="60"/>
    <d v="1899-12-30T15:10:00"/>
    <x v="2"/>
    <n v="486.64"/>
    <n v="4.7619047620000003"/>
    <n v="24.332000000000001"/>
    <n v="8.5"/>
    <n v="24.331999999999994"/>
    <n v="2041.9414399999996"/>
    <b v="0"/>
    <b v="1"/>
    <s v="High Value"/>
    <n v="6.952"/>
    <n v="1"/>
    <n v="2"/>
    <n v="2019"/>
    <m/>
    <x v="23"/>
    <m/>
    <n v="5"/>
    <s v="2019-5"/>
    <n v="5"/>
    <s v="Weekdays"/>
    <d v="1900-01-05T00:00:00"/>
  </r>
  <r>
    <s v="249-42-3782"/>
    <x v="0"/>
    <s v="Yangon"/>
    <x v="1"/>
    <x v="1"/>
    <x v="0"/>
    <n v="70.010000000000005"/>
    <n v="5"/>
    <n v="17.502500000000001"/>
    <x v="169"/>
    <x v="75"/>
    <d v="1899-12-30T11:36:00"/>
    <x v="0"/>
    <n v="350.05"/>
    <n v="4.7619047620000003"/>
    <n v="17.502500000000001"/>
    <n v="5.5"/>
    <n v="17.502499999999998"/>
    <n v="1468.8097999999998"/>
    <b v="0"/>
    <b v="0"/>
    <s v="Low Value"/>
    <s v="Value not found"/>
    <n v="3"/>
    <n v="1"/>
    <n v="2019"/>
    <m/>
    <x v="23"/>
    <m/>
    <n v="1"/>
    <s v="2019-1"/>
    <n v="4"/>
    <s v="Weekdays"/>
    <d v="1900-01-04T00:00:00"/>
  </r>
  <r>
    <s v="316-55-4634"/>
    <x v="2"/>
    <s v="Mandalay"/>
    <x v="0"/>
    <x v="1"/>
    <x v="4"/>
    <n v="80.05"/>
    <n v="5"/>
    <n v="20.012499999999999"/>
    <x v="170"/>
    <x v="53"/>
    <d v="1899-12-30T12:45:00"/>
    <x v="2"/>
    <n v="400.25"/>
    <n v="4.7619047620000003"/>
    <n v="20.012499999999999"/>
    <n v="9.4"/>
    <n v="20.012499999999989"/>
    <n v="1679.4489999999992"/>
    <b v="0"/>
    <b v="1"/>
    <s v="High Value"/>
    <n v="8.0050000000000008"/>
    <n v="26"/>
    <n v="1"/>
    <n v="2019"/>
    <m/>
    <x v="23"/>
    <m/>
    <n v="4"/>
    <s v="2019-4"/>
    <n v="6"/>
    <s v="Weekends"/>
    <d v="1900-01-06T00:00:00"/>
  </r>
  <r>
    <s v="733-33-4967"/>
    <x v="1"/>
    <s v="Naypyitaw"/>
    <x v="1"/>
    <x v="1"/>
    <x v="1"/>
    <n v="20.85"/>
    <n v="8"/>
    <n v="8.34"/>
    <x v="171"/>
    <x v="2"/>
    <d v="1899-12-30T19:17:00"/>
    <x v="1"/>
    <n v="166.8"/>
    <n v="4.7619047620000003"/>
    <n v="8.34"/>
    <n v="6.3"/>
    <n v="8.339999999999975"/>
    <n v="699.89279999999792"/>
    <b v="0"/>
    <b v="1"/>
    <s v="Low Value"/>
    <s v="Value not found"/>
    <n v="3"/>
    <n v="3"/>
    <n v="2019"/>
    <m/>
    <x v="23"/>
    <m/>
    <n v="9"/>
    <s v="2019-9"/>
    <n v="7"/>
    <s v="Weekends"/>
    <d v="1899-12-31T00:00:00"/>
  </r>
  <r>
    <s v="608-27-6295"/>
    <x v="2"/>
    <s v="Mandalay"/>
    <x v="0"/>
    <x v="1"/>
    <x v="1"/>
    <n v="52.89"/>
    <n v="6"/>
    <n v="15.867000000000001"/>
    <x v="172"/>
    <x v="64"/>
    <d v="1899-12-30T17:34:00"/>
    <x v="2"/>
    <n v="317.33999999999997"/>
    <n v="4.7619047620000003"/>
    <n v="15.867000000000001"/>
    <n v="9.8000000000000007"/>
    <n v="15.867000000000019"/>
    <n v="1331.5586400000016"/>
    <b v="0"/>
    <b v="1"/>
    <s v="High Value"/>
    <n v="5.2890000000000006"/>
    <n v="19"/>
    <n v="1"/>
    <n v="2019"/>
    <m/>
    <x v="23"/>
    <m/>
    <n v="3"/>
    <s v="2019-3"/>
    <n v="6"/>
    <s v="Weekends"/>
    <d v="1900-01-06T00:00:00"/>
  </r>
  <r>
    <s v="414-12-7047"/>
    <x v="2"/>
    <s v="Mandalay"/>
    <x v="1"/>
    <x v="1"/>
    <x v="4"/>
    <n v="19.79"/>
    <n v="8"/>
    <n v="7.9160000000000004"/>
    <x v="173"/>
    <x v="68"/>
    <d v="1899-12-30T12:04:00"/>
    <x v="0"/>
    <n v="158.32"/>
    <n v="4.7619047620000003"/>
    <n v="7.9160000000000004"/>
    <n v="8.6999999999999993"/>
    <n v="7.9159999999999968"/>
    <n v="664.31071999999972"/>
    <b v="1"/>
    <b v="1"/>
    <s v="High Value"/>
    <n v="1.9790000000000001"/>
    <n v="18"/>
    <n v="1"/>
    <n v="2019"/>
    <m/>
    <x v="23"/>
    <m/>
    <n v="3"/>
    <s v="2019-3"/>
    <n v="5"/>
    <s v="Weekdays"/>
    <d v="1900-01-05T00:00:00"/>
  </r>
  <r>
    <s v="827-26-2100"/>
    <x v="0"/>
    <s v="Yangon"/>
    <x v="0"/>
    <x v="1"/>
    <x v="2"/>
    <n v="33.840000000000003"/>
    <n v="9"/>
    <n v="15.228"/>
    <x v="174"/>
    <x v="76"/>
    <d v="1899-12-30T16:21:00"/>
    <x v="0"/>
    <n v="304.56"/>
    <n v="4.7619047620000003"/>
    <n v="15.228"/>
    <n v="8.8000000000000007"/>
    <n v="15.228000000000009"/>
    <n v="1277.9337600000008"/>
    <b v="1"/>
    <b v="1"/>
    <s v="High Value"/>
    <n v="3.3840000000000003"/>
    <n v="21"/>
    <n v="3"/>
    <n v="2019"/>
    <m/>
    <x v="23"/>
    <m/>
    <n v="12"/>
    <s v="2019-12"/>
    <n v="4"/>
    <s v="Weekdays"/>
    <d v="1900-01-04T00:00:00"/>
  </r>
  <r>
    <s v="175-54-2529"/>
    <x v="0"/>
    <s v="Yangon"/>
    <x v="0"/>
    <x v="1"/>
    <x v="4"/>
    <n v="22.17"/>
    <n v="8"/>
    <n v="8.8680000000000003"/>
    <x v="175"/>
    <x v="2"/>
    <d v="1899-12-30T17:01:00"/>
    <x v="2"/>
    <n v="177.36"/>
    <n v="4.7619047620000003"/>
    <n v="8.8680000000000003"/>
    <n v="9.6"/>
    <n v="8.867999999999995"/>
    <n v="744.20255999999961"/>
    <b v="1"/>
    <b v="1"/>
    <s v="High Value"/>
    <n v="2.2170000000000001"/>
    <n v="3"/>
    <n v="3"/>
    <n v="2019"/>
    <m/>
    <x v="23"/>
    <m/>
    <n v="9"/>
    <s v="2019-9"/>
    <n v="7"/>
    <s v="Weekends"/>
    <d v="1899-12-31T00:00:00"/>
  </r>
  <r>
    <s v="139-52-2867"/>
    <x v="1"/>
    <s v="Naypyitaw"/>
    <x v="1"/>
    <x v="0"/>
    <x v="5"/>
    <n v="22.51"/>
    <n v="7"/>
    <n v="7.8784999999999998"/>
    <x v="176"/>
    <x v="77"/>
    <d v="1899-12-30T10:50:00"/>
    <x v="2"/>
    <n v="157.57"/>
    <n v="4.7619047620000003"/>
    <n v="7.8784999999999998"/>
    <n v="4.8"/>
    <n v="7.8785000000000025"/>
    <n v="661.16372000000024"/>
    <b v="0"/>
    <b v="0"/>
    <s v="Low Value"/>
    <s v="Value not found"/>
    <n v="13"/>
    <n v="2"/>
    <n v="2019"/>
    <m/>
    <x v="23"/>
    <m/>
    <n v="7"/>
    <s v="2019-7"/>
    <n v="3"/>
    <s v="Weekdays"/>
    <d v="1900-01-03T00:00:00"/>
  </r>
  <r>
    <s v="407-63-8975"/>
    <x v="0"/>
    <s v="Yangon"/>
    <x v="1"/>
    <x v="1"/>
    <x v="4"/>
    <n v="73.88"/>
    <n v="6"/>
    <n v="22.164000000000001"/>
    <x v="177"/>
    <x v="28"/>
    <d v="1899-12-30T19:16:00"/>
    <x v="0"/>
    <n v="443.28"/>
    <n v="4.7619047620000003"/>
    <n v="22.164000000000001"/>
    <n v="4.4000000000000004"/>
    <n v="22.164000000000044"/>
    <n v="1860.0028800000036"/>
    <b v="0"/>
    <b v="0"/>
    <s v="Low Value"/>
    <s v="Value not found"/>
    <n v="23"/>
    <n v="3"/>
    <n v="2019"/>
    <m/>
    <x v="23"/>
    <m/>
    <n v="12"/>
    <s v="2019-12"/>
    <n v="6"/>
    <s v="Weekends"/>
    <d v="1900-01-06T00:00:00"/>
  </r>
  <r>
    <s v="342-65-4817"/>
    <x v="1"/>
    <s v="Naypyitaw"/>
    <x v="0"/>
    <x v="1"/>
    <x v="0"/>
    <n v="86.8"/>
    <n v="3"/>
    <n v="13.02"/>
    <x v="178"/>
    <x v="26"/>
    <d v="1899-12-30T16:47:00"/>
    <x v="0"/>
    <n v="260.39999999999998"/>
    <n v="4.7619047620000003"/>
    <n v="13.02"/>
    <n v="9.9"/>
    <n v="13.020000000000039"/>
    <n v="1092.6384000000032"/>
    <b v="0"/>
    <b v="1"/>
    <s v="High Value"/>
    <n v="8.68"/>
    <n v="28"/>
    <n v="1"/>
    <n v="2019"/>
    <m/>
    <x v="23"/>
    <m/>
    <n v="5"/>
    <s v="2019-5"/>
    <n v="1"/>
    <s v="Weekdays"/>
    <d v="1900-01-01T00:00:00"/>
  </r>
  <r>
    <s v="130-98-8941"/>
    <x v="1"/>
    <s v="Naypyitaw"/>
    <x v="1"/>
    <x v="1"/>
    <x v="5"/>
    <n v="64.260000000000005"/>
    <n v="7"/>
    <n v="22.491"/>
    <x v="179"/>
    <x v="57"/>
    <d v="1899-12-30T10:00:00"/>
    <x v="1"/>
    <n v="449.82"/>
    <n v="4.7619047620000003"/>
    <n v="22.491"/>
    <n v="5.7"/>
    <n v="22.490999999999985"/>
    <n v="1887.4447199999988"/>
    <b v="0"/>
    <b v="0"/>
    <s v="Low Value"/>
    <s v="Value not found"/>
    <n v="9"/>
    <n v="2"/>
    <n v="2019"/>
    <m/>
    <x v="23"/>
    <m/>
    <n v="6"/>
    <s v="2019-6"/>
    <n v="6"/>
    <s v="Weekends"/>
    <d v="1900-01-06T00:00:00"/>
  </r>
  <r>
    <s v="434-83-9547"/>
    <x v="1"/>
    <s v="Naypyitaw"/>
    <x v="0"/>
    <x v="1"/>
    <x v="4"/>
    <n v="38.47"/>
    <n v="8"/>
    <n v="15.388"/>
    <x v="180"/>
    <x v="54"/>
    <d v="1899-12-30T11:51:00"/>
    <x v="1"/>
    <n v="307.76"/>
    <n v="4.7619047620000003"/>
    <n v="15.388"/>
    <n v="7.7"/>
    <n v="15.388000000000034"/>
    <n v="1291.3609600000029"/>
    <b v="1"/>
    <b v="1"/>
    <s v="High Value"/>
    <n v="3.847"/>
    <n v="23"/>
    <n v="1"/>
    <n v="2019"/>
    <m/>
    <x v="23"/>
    <m/>
    <n v="4"/>
    <s v="2019-4"/>
    <n v="3"/>
    <s v="Weekdays"/>
    <d v="1900-01-03T00:00:00"/>
  </r>
  <r>
    <s v="851-28-6367"/>
    <x v="0"/>
    <s v="Yangon"/>
    <x v="0"/>
    <x v="1"/>
    <x v="3"/>
    <n v="15.5"/>
    <n v="10"/>
    <n v="7.75"/>
    <x v="181"/>
    <x v="28"/>
    <d v="1899-12-30T10:55:00"/>
    <x v="0"/>
    <n v="155"/>
    <n v="4.7619047620000003"/>
    <n v="7.75"/>
    <n v="8"/>
    <n v="7.75"/>
    <n v="650.38"/>
    <b v="1"/>
    <b v="1"/>
    <s v="High Value"/>
    <n v="1.55"/>
    <n v="23"/>
    <n v="3"/>
    <n v="2019"/>
    <m/>
    <x v="23"/>
    <m/>
    <n v="12"/>
    <s v="2019-12"/>
    <n v="6"/>
    <s v="Weekends"/>
    <d v="1900-01-06T00:00:00"/>
  </r>
  <r>
    <s v="824-88-3614"/>
    <x v="1"/>
    <s v="Naypyitaw"/>
    <x v="1"/>
    <x v="1"/>
    <x v="0"/>
    <n v="34.31"/>
    <n v="8"/>
    <n v="13.724"/>
    <x v="182"/>
    <x v="25"/>
    <d v="1899-12-30T15:00:00"/>
    <x v="0"/>
    <n v="274.48"/>
    <n v="4.7619047620000003"/>
    <n v="13.724"/>
    <n v="5.7"/>
    <n v="13.72399999999999"/>
    <n v="1151.7180799999992"/>
    <b v="0"/>
    <b v="0"/>
    <s v="Low Value"/>
    <s v="Value not found"/>
    <n v="25"/>
    <n v="1"/>
    <n v="2019"/>
    <m/>
    <x v="23"/>
    <m/>
    <n v="4"/>
    <s v="2019-4"/>
    <n v="5"/>
    <s v="Weekdays"/>
    <d v="1900-01-05T00:00:00"/>
  </r>
  <r>
    <s v="586-25-0848"/>
    <x v="0"/>
    <s v="Yangon"/>
    <x v="1"/>
    <x v="0"/>
    <x v="3"/>
    <n v="12.34"/>
    <n v="7"/>
    <n v="4.319"/>
    <x v="183"/>
    <x v="31"/>
    <d v="1899-12-30T11:19:00"/>
    <x v="2"/>
    <n v="86.38"/>
    <n v="4.7619047620000003"/>
    <n v="4.319"/>
    <n v="6.7"/>
    <n v="4.3190000000000026"/>
    <n v="362.45048000000025"/>
    <b v="0"/>
    <b v="1"/>
    <s v="Low Value"/>
    <s v="Value not found"/>
    <n v="4"/>
    <n v="3"/>
    <n v="2019"/>
    <m/>
    <x v="23"/>
    <m/>
    <n v="10"/>
    <s v="2019-10"/>
    <n v="1"/>
    <s v="Weekdays"/>
    <d v="1900-01-01T00:00:00"/>
  </r>
  <r>
    <s v="895-66-0685"/>
    <x v="2"/>
    <s v="Mandalay"/>
    <x v="0"/>
    <x v="1"/>
    <x v="4"/>
    <n v="18.079999999999998"/>
    <n v="3"/>
    <n v="2.7120000000000002"/>
    <x v="184"/>
    <x v="19"/>
    <d v="1899-12-30T19:46:00"/>
    <x v="0"/>
    <n v="54.24"/>
    <n v="4.7619047620000003"/>
    <n v="2.7120000000000002"/>
    <n v="8"/>
    <n v="2.7119999999999962"/>
    <n v="227.59103999999968"/>
    <b v="0"/>
    <b v="1"/>
    <s v="High Value"/>
    <n v="1.8079999999999998"/>
    <n v="5"/>
    <n v="3"/>
    <n v="2019"/>
    <m/>
    <x v="23"/>
    <m/>
    <n v="10"/>
    <s v="2019-10"/>
    <n v="2"/>
    <s v="Weekdays"/>
    <d v="1900-01-02T00:00:00"/>
  </r>
  <r>
    <s v="305-14-0245"/>
    <x v="2"/>
    <s v="Mandalay"/>
    <x v="0"/>
    <x v="0"/>
    <x v="2"/>
    <n v="94.49"/>
    <n v="8"/>
    <n v="37.795999999999999"/>
    <x v="185"/>
    <x v="2"/>
    <d v="1899-12-30T19:00:00"/>
    <x v="0"/>
    <n v="755.92"/>
    <n v="4.7619047620000003"/>
    <n v="37.795999999999999"/>
    <n v="7.5"/>
    <n v="37.796000000000049"/>
    <n v="3171.8403200000043"/>
    <b v="1"/>
    <b v="1"/>
    <s v="High Value"/>
    <n v="9.4489999999999998"/>
    <n v="3"/>
    <n v="3"/>
    <n v="2019"/>
    <m/>
    <x v="23"/>
    <m/>
    <n v="9"/>
    <s v="2019-9"/>
    <n v="7"/>
    <s v="Weekends"/>
    <d v="1899-12-31T00:00:00"/>
  </r>
  <r>
    <s v="732-04-5373"/>
    <x v="2"/>
    <s v="Mandalay"/>
    <x v="0"/>
    <x v="1"/>
    <x v="2"/>
    <n v="46.47"/>
    <n v="4"/>
    <n v="9.2940000000000005"/>
    <x v="186"/>
    <x v="4"/>
    <d v="1899-12-30T10:53:00"/>
    <x v="1"/>
    <n v="185.88"/>
    <n v="4.7619047620000003"/>
    <n v="9.2940000000000005"/>
    <n v="7"/>
    <n v="9.2940000000000111"/>
    <n v="779.95248000000095"/>
    <b v="0"/>
    <b v="1"/>
    <s v="Low Value"/>
    <n v="4.6470000000000002"/>
    <n v="8"/>
    <n v="2"/>
    <n v="2019"/>
    <m/>
    <x v="23"/>
    <m/>
    <n v="6"/>
    <s v="2019-6"/>
    <n v="5"/>
    <s v="Weekdays"/>
    <d v="1900-01-05T00:00:00"/>
  </r>
  <r>
    <s v="400-60-7251"/>
    <x v="0"/>
    <s v="Yangon"/>
    <x v="1"/>
    <x v="1"/>
    <x v="2"/>
    <n v="74.069999999999993"/>
    <n v="1"/>
    <n v="3.7035"/>
    <x v="187"/>
    <x v="34"/>
    <d v="1899-12-30T12:50:00"/>
    <x v="0"/>
    <n v="74.069999999999993"/>
    <n v="4.7619047620000003"/>
    <n v="3.7035"/>
    <n v="9.9"/>
    <n v="3.7035000000000053"/>
    <n v="310.79772000000048"/>
    <b v="0"/>
    <b v="1"/>
    <s v="High Value"/>
    <n v="7.407"/>
    <n v="10"/>
    <n v="2"/>
    <n v="2019"/>
    <m/>
    <x v="23"/>
    <m/>
    <n v="6"/>
    <s v="2019-6"/>
    <n v="7"/>
    <s v="Weekends"/>
    <d v="1899-12-31T00:00:00"/>
  </r>
  <r>
    <s v="593-65-1552"/>
    <x v="1"/>
    <s v="Naypyitaw"/>
    <x v="1"/>
    <x v="0"/>
    <x v="2"/>
    <n v="69.81"/>
    <n v="4"/>
    <n v="13.962"/>
    <x v="188"/>
    <x v="26"/>
    <d v="1899-12-30T20:50:00"/>
    <x v="2"/>
    <n v="279.24"/>
    <n v="4.7619047620000003"/>
    <n v="13.962"/>
    <n v="5.9"/>
    <n v="13.961999999999989"/>
    <n v="1171.691039999999"/>
    <b v="0"/>
    <b v="0"/>
    <s v="Low Value"/>
    <s v="Value not found"/>
    <n v="28"/>
    <n v="1"/>
    <n v="2019"/>
    <m/>
    <x v="23"/>
    <m/>
    <n v="5"/>
    <s v="2019-5"/>
    <n v="1"/>
    <s v="Weekdays"/>
    <d v="1900-01-01T00:00:00"/>
  </r>
  <r>
    <s v="284-34-9626"/>
    <x v="2"/>
    <s v="Mandalay"/>
    <x v="1"/>
    <x v="0"/>
    <x v="2"/>
    <n v="77.040000000000006"/>
    <n v="3"/>
    <n v="11.555999999999999"/>
    <x v="189"/>
    <x v="48"/>
    <d v="1899-12-30T10:39:00"/>
    <x v="2"/>
    <n v="231.12"/>
    <n v="4.7619047620000003"/>
    <n v="11.555999999999999"/>
    <n v="7.2"/>
    <n v="11.555999999999983"/>
    <n v="969.77951999999857"/>
    <b v="0"/>
    <b v="1"/>
    <s v="Low Value"/>
    <n v="7.7040000000000006"/>
    <n v="11"/>
    <n v="2"/>
    <n v="2019"/>
    <m/>
    <x v="23"/>
    <m/>
    <n v="7"/>
    <s v="2019-7"/>
    <n v="1"/>
    <s v="Weekdays"/>
    <d v="1900-01-01T00:00:00"/>
  </r>
  <r>
    <s v="437-58-8131"/>
    <x v="2"/>
    <s v="Mandalay"/>
    <x v="1"/>
    <x v="0"/>
    <x v="5"/>
    <n v="73.52"/>
    <n v="2"/>
    <n v="7.3520000000000003"/>
    <x v="190"/>
    <x v="15"/>
    <d v="1899-12-30T13:41:00"/>
    <x v="0"/>
    <n v="147.04"/>
    <n v="4.7619047620000003"/>
    <n v="7.3520000000000003"/>
    <n v="4.5999999999999996"/>
    <n v="7.3520000000000039"/>
    <n v="616.97984000000031"/>
    <b v="0"/>
    <b v="0"/>
    <s v="Low Value"/>
    <s v="Value not found"/>
    <n v="15"/>
    <n v="1"/>
    <n v="2019"/>
    <m/>
    <x v="23"/>
    <m/>
    <n v="3"/>
    <s v="2019-3"/>
    <n v="2"/>
    <s v="Weekdays"/>
    <d v="1900-01-02T00:00:00"/>
  </r>
  <r>
    <s v="286-43-6208"/>
    <x v="1"/>
    <s v="Naypyitaw"/>
    <x v="1"/>
    <x v="0"/>
    <x v="4"/>
    <n v="87.8"/>
    <n v="9"/>
    <n v="39.51"/>
    <x v="191"/>
    <x v="32"/>
    <d v="1899-12-30T19:08:00"/>
    <x v="1"/>
    <n v="790.2"/>
    <n v="4.7619047620000003"/>
    <n v="39.51"/>
    <n v="9.1999999999999993"/>
    <n v="39.509999999999991"/>
    <n v="3315.6791999999991"/>
    <b v="1"/>
    <b v="1"/>
    <s v="High Value"/>
    <n v="8.7799999999999994"/>
    <n v="16"/>
    <n v="3"/>
    <n v="2019"/>
    <m/>
    <x v="23"/>
    <m/>
    <n v="11"/>
    <s v="2019-11"/>
    <n v="6"/>
    <s v="Weekends"/>
    <d v="1900-01-06T00:00:00"/>
  </r>
  <r>
    <s v="641-43-2399"/>
    <x v="2"/>
    <s v="Mandalay"/>
    <x v="1"/>
    <x v="1"/>
    <x v="2"/>
    <n v="25.55"/>
    <n v="4"/>
    <n v="5.1100000000000003"/>
    <x v="192"/>
    <x v="53"/>
    <d v="1899-12-30T20:23:00"/>
    <x v="0"/>
    <n v="102.2"/>
    <n v="4.7619047620000003"/>
    <n v="5.1100000000000003"/>
    <n v="5.7"/>
    <n v="5.1099999999999994"/>
    <n v="428.83119999999997"/>
    <b v="0"/>
    <b v="0"/>
    <s v="Low Value"/>
    <s v="Value not found"/>
    <n v="26"/>
    <n v="1"/>
    <n v="2019"/>
    <m/>
    <x v="23"/>
    <m/>
    <n v="4"/>
    <s v="2019-4"/>
    <n v="6"/>
    <s v="Weekends"/>
    <d v="1900-01-06T00:00:00"/>
  </r>
  <r>
    <s v="831-07-6050"/>
    <x v="0"/>
    <s v="Yangon"/>
    <x v="1"/>
    <x v="1"/>
    <x v="1"/>
    <n v="32.71"/>
    <n v="5"/>
    <n v="8.1775000000000002"/>
    <x v="193"/>
    <x v="35"/>
    <d v="1899-12-30T11:30:00"/>
    <x v="2"/>
    <n v="163.55000000000001"/>
    <n v="4.7619047620000003"/>
    <n v="8.1775000000000002"/>
    <n v="9.9"/>
    <n v="8.1774999999999807"/>
    <n v="686.25579999999843"/>
    <b v="0"/>
    <b v="1"/>
    <s v="High Value"/>
    <n v="3.2710000000000004"/>
    <n v="19"/>
    <n v="3"/>
    <n v="2019"/>
    <m/>
    <x v="23"/>
    <m/>
    <n v="12"/>
    <s v="2019-12"/>
    <n v="2"/>
    <s v="Weekdays"/>
    <d v="1900-01-02T00:00:00"/>
  </r>
  <r>
    <s v="556-86-3144"/>
    <x v="1"/>
    <s v="Naypyitaw"/>
    <x v="0"/>
    <x v="0"/>
    <x v="5"/>
    <n v="74.290000000000006"/>
    <n v="1"/>
    <n v="3.7145000000000001"/>
    <x v="194"/>
    <x v="50"/>
    <d v="1899-12-30T19:30:00"/>
    <x v="1"/>
    <n v="74.290000000000006"/>
    <n v="4.7619047620000003"/>
    <n v="3.7145000000000001"/>
    <n v="5"/>
    <n v="3.7144999999999868"/>
    <n v="311.72083999999887"/>
    <b v="0"/>
    <b v="0"/>
    <s v="Low Value"/>
    <s v="Value not found"/>
    <n v="13"/>
    <n v="1"/>
    <n v="2019"/>
    <m/>
    <x v="23"/>
    <m/>
    <n v="2"/>
    <s v="2019-2"/>
    <n v="7"/>
    <s v="Weekends"/>
    <d v="1899-12-31T00:00:00"/>
  </r>
  <r>
    <s v="848-24-9445"/>
    <x v="1"/>
    <s v="Naypyitaw"/>
    <x v="0"/>
    <x v="1"/>
    <x v="0"/>
    <n v="43.7"/>
    <n v="2"/>
    <n v="4.37"/>
    <x v="195"/>
    <x v="58"/>
    <d v="1899-12-30T18:03:00"/>
    <x v="1"/>
    <n v="87.4"/>
    <n v="4.7619047620000003"/>
    <n v="4.37"/>
    <n v="4.9000000000000004"/>
    <n v="4.3699999999999903"/>
    <n v="366.73039999999918"/>
    <b v="0"/>
    <b v="0"/>
    <s v="Low Value"/>
    <s v="Value not found"/>
    <n v="26"/>
    <n v="3"/>
    <n v="2019"/>
    <m/>
    <x v="23"/>
    <m/>
    <n v="13"/>
    <s v="2019-13"/>
    <n v="2"/>
    <s v="Weekdays"/>
    <d v="1900-01-02T00:00:00"/>
  </r>
  <r>
    <s v="856-22-8149"/>
    <x v="0"/>
    <s v="Yangon"/>
    <x v="1"/>
    <x v="0"/>
    <x v="2"/>
    <n v="25.29"/>
    <n v="1"/>
    <n v="1.2645"/>
    <x v="196"/>
    <x v="28"/>
    <d v="1899-12-30T10:13:00"/>
    <x v="0"/>
    <n v="25.29"/>
    <n v="4.7619047620000003"/>
    <n v="1.2645"/>
    <n v="6.1"/>
    <n v="1.2645000000000017"/>
    <n v="106.11684000000015"/>
    <b v="0"/>
    <b v="0"/>
    <s v="Low Value"/>
    <s v="Value not found"/>
    <n v="23"/>
    <n v="3"/>
    <n v="2019"/>
    <m/>
    <x v="23"/>
    <m/>
    <n v="12"/>
    <s v="2019-12"/>
    <n v="6"/>
    <s v="Weekends"/>
    <d v="1900-01-06T00:00:00"/>
  </r>
  <r>
    <s v="699-01-4164"/>
    <x v="1"/>
    <s v="Naypyitaw"/>
    <x v="1"/>
    <x v="1"/>
    <x v="0"/>
    <n v="41.5"/>
    <n v="4"/>
    <n v="8.3000000000000007"/>
    <x v="197"/>
    <x v="41"/>
    <d v="1899-12-30T19:58:00"/>
    <x v="2"/>
    <n v="166"/>
    <n v="4.7619047620000003"/>
    <n v="8.3000000000000007"/>
    <n v="8.1999999999999993"/>
    <n v="8.3000000000000114"/>
    <n v="696.53600000000097"/>
    <b v="0"/>
    <b v="1"/>
    <s v="High Value"/>
    <n v="4.1500000000000004"/>
    <n v="12"/>
    <n v="3"/>
    <n v="2019"/>
    <m/>
    <x v="23"/>
    <m/>
    <n v="11"/>
    <s v="2019-11"/>
    <n v="2"/>
    <s v="Weekdays"/>
    <d v="1900-01-02T00:00:00"/>
  </r>
  <r>
    <s v="420-11-4919"/>
    <x v="1"/>
    <s v="Naypyitaw"/>
    <x v="0"/>
    <x v="0"/>
    <x v="4"/>
    <n v="71.39"/>
    <n v="5"/>
    <n v="17.8475"/>
    <x v="198"/>
    <x v="21"/>
    <d v="1899-12-30T19:57:00"/>
    <x v="2"/>
    <n v="356.95"/>
    <n v="4.7619047620000003"/>
    <n v="17.8475"/>
    <n v="5.5"/>
    <n v="17.847500000000025"/>
    <n v="1497.7622000000022"/>
    <b v="0"/>
    <b v="0"/>
    <s v="Low Value"/>
    <s v="Value not found"/>
    <n v="17"/>
    <n v="2"/>
    <n v="2019"/>
    <m/>
    <x v="23"/>
    <m/>
    <n v="7"/>
    <s v="2019-7"/>
    <n v="7"/>
    <s v="Weekends"/>
    <d v="1899-12-31T00:00:00"/>
  </r>
  <r>
    <s v="606-80-4905"/>
    <x v="1"/>
    <s v="Naypyitaw"/>
    <x v="0"/>
    <x v="0"/>
    <x v="3"/>
    <n v="19.149999999999999"/>
    <n v="6"/>
    <n v="5.7450000000000001"/>
    <x v="199"/>
    <x v="71"/>
    <d v="1899-12-30T10:01:00"/>
    <x v="2"/>
    <n v="114.9"/>
    <n v="4.7619047620000003"/>
    <n v="5.7450000000000001"/>
    <n v="6.8"/>
    <n v="5.7449999999999903"/>
    <n v="482.12039999999922"/>
    <b v="0"/>
    <b v="1"/>
    <s v="Low Value"/>
    <s v="Value not found"/>
    <n v="29"/>
    <n v="1"/>
    <n v="2019"/>
    <m/>
    <x v="23"/>
    <m/>
    <n v="5"/>
    <s v="2019-5"/>
    <n v="2"/>
    <s v="Weekdays"/>
    <d v="1900-01-02T00:00:00"/>
  </r>
  <r>
    <s v="542-41-0513"/>
    <x v="2"/>
    <s v="Mandalay"/>
    <x v="0"/>
    <x v="0"/>
    <x v="1"/>
    <n v="57.49"/>
    <n v="4"/>
    <n v="11.497999999999999"/>
    <x v="200"/>
    <x v="20"/>
    <d v="1899-12-30T11:57:00"/>
    <x v="1"/>
    <n v="229.96"/>
    <n v="4.7619047620000003"/>
    <n v="11.497999999999999"/>
    <n v="6.6"/>
    <n v="11.49799999999999"/>
    <n v="964.91215999999918"/>
    <b v="0"/>
    <b v="1"/>
    <s v="Low Value"/>
    <s v="Value not found"/>
    <n v="15"/>
    <n v="3"/>
    <n v="2019"/>
    <m/>
    <x v="23"/>
    <m/>
    <n v="11"/>
    <s v="2019-11"/>
    <n v="5"/>
    <s v="Weekdays"/>
    <d v="1900-01-05T00:00:00"/>
  </r>
  <r>
    <s v="426-39-2418"/>
    <x v="1"/>
    <s v="Naypyitaw"/>
    <x v="1"/>
    <x v="1"/>
    <x v="1"/>
    <n v="61.41"/>
    <n v="7"/>
    <n v="21.493500000000001"/>
    <x v="201"/>
    <x v="78"/>
    <d v="1899-12-30T10:02:00"/>
    <x v="1"/>
    <n v="429.87"/>
    <n v="4.7619047620000003"/>
    <n v="21.493500000000001"/>
    <n v="9.8000000000000007"/>
    <n v="21.493499999999983"/>
    <n v="1803.7345199999986"/>
    <b v="0"/>
    <b v="1"/>
    <s v="High Value"/>
    <n v="6.141"/>
    <n v="14"/>
    <n v="1"/>
    <n v="2019"/>
    <m/>
    <x v="23"/>
    <m/>
    <n v="3"/>
    <s v="2019-3"/>
    <n v="1"/>
    <s v="Weekdays"/>
    <d v="1900-01-01T00:00:00"/>
  </r>
  <r>
    <s v="875-46-5808"/>
    <x v="2"/>
    <s v="Mandalay"/>
    <x v="0"/>
    <x v="1"/>
    <x v="0"/>
    <n v="25.9"/>
    <n v="10"/>
    <n v="12.95"/>
    <x v="202"/>
    <x v="10"/>
    <d v="1899-12-30T14:51:00"/>
    <x v="0"/>
    <n v="259"/>
    <n v="4.7619047620000003"/>
    <n v="12.95"/>
    <n v="8.6999999999999993"/>
    <n v="12.949999999999989"/>
    <n v="1086.763999999999"/>
    <b v="1"/>
    <b v="1"/>
    <s v="High Value"/>
    <n v="2.59"/>
    <n v="6"/>
    <n v="2"/>
    <n v="2019"/>
    <m/>
    <x v="23"/>
    <m/>
    <n v="6"/>
    <s v="2019-6"/>
    <n v="3"/>
    <s v="Weekdays"/>
    <d v="1900-01-03T00:00:00"/>
  </r>
  <r>
    <s v="394-43-4238"/>
    <x v="2"/>
    <s v="Mandalay"/>
    <x v="0"/>
    <x v="1"/>
    <x v="2"/>
    <n v="17.77"/>
    <n v="5"/>
    <n v="4.4424999999999999"/>
    <x v="203"/>
    <x v="42"/>
    <d v="1899-12-30T12:42:00"/>
    <x v="2"/>
    <n v="88.85"/>
    <n v="4.7619047620000003"/>
    <n v="4.4424999999999999"/>
    <n v="5.4"/>
    <n v="4.4425000000000097"/>
    <n v="372.81460000000084"/>
    <b v="0"/>
    <b v="0"/>
    <s v="Low Value"/>
    <s v="Value not found"/>
    <n v="15"/>
    <n v="2"/>
    <n v="2019"/>
    <m/>
    <x v="23"/>
    <m/>
    <n v="7"/>
    <s v="2019-7"/>
    <n v="5"/>
    <s v="Weekdays"/>
    <d v="1900-01-05T00:00:00"/>
  </r>
  <r>
    <s v="749-24-1565"/>
    <x v="0"/>
    <s v="Yangon"/>
    <x v="1"/>
    <x v="0"/>
    <x v="0"/>
    <n v="23.03"/>
    <n v="9"/>
    <n v="10.3635"/>
    <x v="204"/>
    <x v="75"/>
    <d v="1899-12-30T12:02:00"/>
    <x v="0"/>
    <n v="207.27"/>
    <n v="4.7619047620000003"/>
    <n v="10.3635"/>
    <n v="7.9"/>
    <n v="10.363499999999988"/>
    <n v="869.70491999999899"/>
    <b v="1"/>
    <b v="1"/>
    <s v="High Value"/>
    <n v="2.3030000000000004"/>
    <n v="3"/>
    <n v="1"/>
    <n v="2019"/>
    <m/>
    <x v="23"/>
    <m/>
    <n v="1"/>
    <s v="2019-1"/>
    <n v="4"/>
    <s v="Weekdays"/>
    <d v="1900-01-04T00:00:00"/>
  </r>
  <r>
    <s v="672-51-8681"/>
    <x v="1"/>
    <s v="Naypyitaw"/>
    <x v="0"/>
    <x v="0"/>
    <x v="1"/>
    <n v="66.650000000000006"/>
    <n v="9"/>
    <n v="29.9925"/>
    <x v="205"/>
    <x v="72"/>
    <d v="1899-12-30T18:19:00"/>
    <x v="2"/>
    <n v="599.85"/>
    <n v="4.7619047620000003"/>
    <n v="29.9925"/>
    <n v="9.6999999999999993"/>
    <n v="29.99249999999995"/>
    <n v="2516.970599999996"/>
    <b v="1"/>
    <b v="1"/>
    <s v="High Value"/>
    <n v="6.6650000000000009"/>
    <n v="4"/>
    <n v="1"/>
    <n v="2019"/>
    <m/>
    <x v="23"/>
    <m/>
    <n v="1"/>
    <s v="2019-1"/>
    <n v="5"/>
    <s v="Weekdays"/>
    <d v="1900-01-05T00:00:00"/>
  </r>
  <r>
    <s v="263-87-5680"/>
    <x v="1"/>
    <s v="Naypyitaw"/>
    <x v="0"/>
    <x v="0"/>
    <x v="2"/>
    <n v="28.53"/>
    <n v="10"/>
    <n v="14.265000000000001"/>
    <x v="206"/>
    <x v="79"/>
    <d v="1899-12-30T17:38:00"/>
    <x v="0"/>
    <n v="285.3"/>
    <n v="4.7619047620000003"/>
    <n v="14.265000000000001"/>
    <n v="7.8"/>
    <n v="14.264999999999986"/>
    <n v="1197.1187999999988"/>
    <b v="1"/>
    <b v="1"/>
    <s v="High Value"/>
    <n v="2.8530000000000002"/>
    <n v="18"/>
    <n v="3"/>
    <n v="2019"/>
    <m/>
    <x v="23"/>
    <m/>
    <n v="12"/>
    <s v="2019-12"/>
    <n v="1"/>
    <s v="Weekdays"/>
    <d v="1900-01-01T00:00:00"/>
  </r>
  <r>
    <s v="573-58-9734"/>
    <x v="2"/>
    <s v="Mandalay"/>
    <x v="1"/>
    <x v="0"/>
    <x v="5"/>
    <n v="30.37"/>
    <n v="3"/>
    <n v="4.5555000000000003"/>
    <x v="207"/>
    <x v="61"/>
    <d v="1899-12-30T13:41:00"/>
    <x v="0"/>
    <n v="91.11"/>
    <n v="4.7619047620000003"/>
    <n v="4.5555000000000003"/>
    <n v="5.0999999999999996"/>
    <n v="4.555499999999995"/>
    <n v="382.29755999999958"/>
    <b v="0"/>
    <b v="0"/>
    <s v="Low Value"/>
    <s v="Value not found"/>
    <n v="28"/>
    <n v="3"/>
    <n v="2019"/>
    <m/>
    <x v="23"/>
    <m/>
    <n v="13"/>
    <s v="2019-13"/>
    <n v="4"/>
    <s v="Weekdays"/>
    <d v="1900-01-04T00:00:00"/>
  </r>
  <r>
    <s v="817-69-8206"/>
    <x v="2"/>
    <s v="Mandalay"/>
    <x v="1"/>
    <x v="0"/>
    <x v="1"/>
    <n v="99.73"/>
    <n v="9"/>
    <n v="44.878500000000003"/>
    <x v="208"/>
    <x v="22"/>
    <d v="1899-12-30T19:42:00"/>
    <x v="2"/>
    <n v="897.57"/>
    <n v="4.7619047620000003"/>
    <n v="44.878500000000003"/>
    <n v="6.5"/>
    <n v="44.878499999999917"/>
    <n v="3766.2037199999932"/>
    <b v="0"/>
    <b v="1"/>
    <s v="Low Value"/>
    <s v="Value not found"/>
    <n v="2"/>
    <n v="3"/>
    <n v="2019"/>
    <m/>
    <x v="23"/>
    <m/>
    <n v="9"/>
    <s v="2019-9"/>
    <n v="6"/>
    <s v="Weekends"/>
    <d v="1900-01-06T00:00:00"/>
  </r>
  <r>
    <s v="888-02-0338"/>
    <x v="0"/>
    <s v="Yangon"/>
    <x v="1"/>
    <x v="1"/>
    <x v="1"/>
    <n v="26.23"/>
    <n v="9"/>
    <n v="11.8035"/>
    <x v="209"/>
    <x v="25"/>
    <d v="1899-12-30T20:24:00"/>
    <x v="0"/>
    <n v="236.07"/>
    <n v="4.7619047620000003"/>
    <n v="11.8035"/>
    <n v="5.9"/>
    <n v="11.803500000000014"/>
    <n v="990.54972000000123"/>
    <b v="0"/>
    <b v="0"/>
    <s v="Low Value"/>
    <s v="Value not found"/>
    <n v="25"/>
    <n v="1"/>
    <n v="2019"/>
    <m/>
    <x v="23"/>
    <m/>
    <n v="4"/>
    <s v="2019-4"/>
    <n v="5"/>
    <s v="Weekdays"/>
    <d v="1900-01-05T00:00:00"/>
  </r>
  <r>
    <s v="677-11-0152"/>
    <x v="1"/>
    <s v="Naypyitaw"/>
    <x v="1"/>
    <x v="0"/>
    <x v="4"/>
    <n v="93.26"/>
    <n v="9"/>
    <n v="41.966999999999999"/>
    <x v="210"/>
    <x v="65"/>
    <d v="1899-12-30T18:08:00"/>
    <x v="1"/>
    <n v="839.34"/>
    <n v="4.7619047620000003"/>
    <n v="41.966999999999999"/>
    <n v="8.8000000000000007"/>
    <n v="41.966999999999985"/>
    <n v="3521.8706399999987"/>
    <b v="1"/>
    <b v="1"/>
    <s v="High Value"/>
    <n v="9.3260000000000005"/>
    <n v="16"/>
    <n v="1"/>
    <n v="2019"/>
    <m/>
    <x v="23"/>
    <m/>
    <n v="3"/>
    <s v="2019-3"/>
    <n v="3"/>
    <s v="Weekdays"/>
    <d v="1900-01-03T00:00:00"/>
  </r>
  <r>
    <s v="142-63-6033"/>
    <x v="2"/>
    <s v="Mandalay"/>
    <x v="1"/>
    <x v="1"/>
    <x v="2"/>
    <n v="92.36"/>
    <n v="5"/>
    <n v="23.09"/>
    <x v="211"/>
    <x v="80"/>
    <d v="1899-12-30T19:17:00"/>
    <x v="0"/>
    <n v="461.8"/>
    <n v="4.7619047620000003"/>
    <n v="23.09"/>
    <n v="4.9000000000000004"/>
    <n v="23.089999999999975"/>
    <n v="1937.712799999998"/>
    <b v="0"/>
    <b v="0"/>
    <s v="Low Value"/>
    <s v="Value not found"/>
    <n v="20"/>
    <n v="3"/>
    <n v="2019"/>
    <m/>
    <x v="23"/>
    <m/>
    <n v="12"/>
    <s v="2019-12"/>
    <n v="3"/>
    <s v="Weekdays"/>
    <d v="1900-01-03T00:00:00"/>
  </r>
  <r>
    <s v="656-16-1063"/>
    <x v="2"/>
    <s v="Mandalay"/>
    <x v="1"/>
    <x v="1"/>
    <x v="3"/>
    <n v="46.42"/>
    <n v="3"/>
    <n v="6.9630000000000001"/>
    <x v="212"/>
    <x v="72"/>
    <d v="1899-12-30T13:24:00"/>
    <x v="2"/>
    <n v="139.26"/>
    <n v="4.7619047620000003"/>
    <n v="6.9630000000000001"/>
    <n v="4.4000000000000004"/>
    <n v="6.9630000000000223"/>
    <n v="584.33496000000184"/>
    <b v="0"/>
    <b v="0"/>
    <s v="Low Value"/>
    <s v="Value not found"/>
    <n v="4"/>
    <n v="1"/>
    <n v="2019"/>
    <m/>
    <x v="23"/>
    <m/>
    <n v="1"/>
    <s v="2019-1"/>
    <n v="5"/>
    <s v="Weekdays"/>
    <d v="1900-01-05T00:00:00"/>
  </r>
  <r>
    <s v="891-58-8335"/>
    <x v="2"/>
    <s v="Mandalay"/>
    <x v="0"/>
    <x v="0"/>
    <x v="3"/>
    <n v="29.61"/>
    <n v="7"/>
    <n v="10.3635"/>
    <x v="204"/>
    <x v="16"/>
    <d v="1899-12-30T15:53:00"/>
    <x v="1"/>
    <n v="207.27"/>
    <n v="4.7619047620000003"/>
    <n v="10.3635"/>
    <n v="6.5"/>
    <n v="10.363499999999988"/>
    <n v="869.70491999999899"/>
    <b v="0"/>
    <b v="1"/>
    <s v="Low Value"/>
    <s v="Value not found"/>
    <n v="11"/>
    <n v="3"/>
    <n v="2019"/>
    <m/>
    <x v="23"/>
    <m/>
    <n v="11"/>
    <s v="2019-11"/>
    <n v="1"/>
    <s v="Weekdays"/>
    <d v="1900-01-01T00:00:00"/>
  </r>
  <r>
    <s v="802-43-8934"/>
    <x v="0"/>
    <s v="Yangon"/>
    <x v="1"/>
    <x v="1"/>
    <x v="2"/>
    <n v="18.28"/>
    <n v="1"/>
    <n v="0.91400000000000003"/>
    <x v="213"/>
    <x v="23"/>
    <d v="1899-12-30T15:05:00"/>
    <x v="2"/>
    <n v="18.28"/>
    <n v="4.7619047620000003"/>
    <n v="0.91400000000000003"/>
    <n v="8.3000000000000007"/>
    <n v="0.91399999999999793"/>
    <n v="76.702879999999823"/>
    <b v="0"/>
    <b v="1"/>
    <s v="High Value"/>
    <n v="1.8280000000000003"/>
    <n v="22"/>
    <n v="3"/>
    <n v="2019"/>
    <m/>
    <x v="23"/>
    <m/>
    <n v="12"/>
    <s v="2019-12"/>
    <n v="5"/>
    <s v="Weekdays"/>
    <d v="1900-01-05T00:00:00"/>
  </r>
  <r>
    <s v="560-30-5617"/>
    <x v="2"/>
    <s v="Mandalay"/>
    <x v="1"/>
    <x v="0"/>
    <x v="3"/>
    <n v="24.77"/>
    <n v="5"/>
    <n v="6.1924999999999999"/>
    <x v="214"/>
    <x v="62"/>
    <d v="1899-12-30T18:27:00"/>
    <x v="1"/>
    <n v="123.85"/>
    <n v="4.7619047620000003"/>
    <n v="6.1924999999999999"/>
    <n v="8.5"/>
    <n v="6.1924999999999955"/>
    <n v="519.6745999999996"/>
    <b v="0"/>
    <b v="1"/>
    <s v="High Value"/>
    <n v="2.4770000000000003"/>
    <n v="24"/>
    <n v="3"/>
    <n v="2019"/>
    <m/>
    <x v="23"/>
    <m/>
    <n v="12"/>
    <s v="2019-12"/>
    <n v="7"/>
    <s v="Weekends"/>
    <d v="1899-12-31T00:00:00"/>
  </r>
  <r>
    <s v="319-74-2561"/>
    <x v="0"/>
    <s v="Yangon"/>
    <x v="0"/>
    <x v="0"/>
    <x v="1"/>
    <n v="94.64"/>
    <n v="3"/>
    <n v="14.196"/>
    <x v="215"/>
    <x v="81"/>
    <d v="1899-12-30T16:55:00"/>
    <x v="1"/>
    <n v="283.92"/>
    <n v="4.7619047620000003"/>
    <n v="14.196"/>
    <n v="5.5"/>
    <n v="14.19599999999997"/>
    <n v="1191.3283199999976"/>
    <b v="0"/>
    <b v="0"/>
    <s v="Low Value"/>
    <s v="Value not found"/>
    <n v="21"/>
    <n v="2"/>
    <n v="2019"/>
    <m/>
    <x v="23"/>
    <m/>
    <n v="8"/>
    <s v="2019-8"/>
    <n v="4"/>
    <s v="Weekdays"/>
    <d v="1900-01-04T00:00:00"/>
  </r>
  <r>
    <s v="549-03-9315"/>
    <x v="2"/>
    <s v="Mandalay"/>
    <x v="1"/>
    <x v="1"/>
    <x v="5"/>
    <n v="94.87"/>
    <n v="8"/>
    <n v="37.948"/>
    <x v="216"/>
    <x v="12"/>
    <d v="1899-12-30T12:58:00"/>
    <x v="0"/>
    <n v="758.96"/>
    <n v="4.7619047620000003"/>
    <n v="37.948"/>
    <n v="8.6999999999999993"/>
    <n v="37.947999999999979"/>
    <n v="3184.5961599999982"/>
    <b v="1"/>
    <b v="1"/>
    <s v="High Value"/>
    <n v="9.4870000000000001"/>
    <n v="12"/>
    <n v="2"/>
    <n v="2019"/>
    <m/>
    <x v="23"/>
    <m/>
    <n v="7"/>
    <s v="2019-7"/>
    <n v="2"/>
    <s v="Weekdays"/>
    <d v="1900-01-02T00:00:00"/>
  </r>
  <r>
    <s v="790-29-1172"/>
    <x v="2"/>
    <s v="Mandalay"/>
    <x v="1"/>
    <x v="0"/>
    <x v="4"/>
    <n v="57.34"/>
    <n v="3"/>
    <n v="8.6010000000000009"/>
    <x v="217"/>
    <x v="24"/>
    <d v="1899-12-30T18:59:00"/>
    <x v="2"/>
    <n v="172.02"/>
    <n v="4.7619047620000003"/>
    <n v="8.6010000000000009"/>
    <n v="7.9"/>
    <n v="8.6009999999999991"/>
    <n v="721.79591999999991"/>
    <b v="0"/>
    <b v="1"/>
    <s v="High Value"/>
    <n v="5.7340000000000009"/>
    <n v="10"/>
    <n v="3"/>
    <n v="2019"/>
    <m/>
    <x v="23"/>
    <m/>
    <n v="10"/>
    <s v="2019-10"/>
    <n v="7"/>
    <s v="Weekends"/>
    <d v="1899-12-31T00:00:00"/>
  </r>
  <r>
    <s v="239-36-3640"/>
    <x v="2"/>
    <s v="Mandalay"/>
    <x v="1"/>
    <x v="1"/>
    <x v="1"/>
    <n v="45.35"/>
    <n v="6"/>
    <n v="13.605"/>
    <x v="218"/>
    <x v="82"/>
    <d v="1899-12-30T13:44:00"/>
    <x v="0"/>
    <n v="272.10000000000002"/>
    <n v="4.7619047620000003"/>
    <n v="13.605"/>
    <n v="6.1"/>
    <n v="13.604999999999961"/>
    <n v="1141.7315999999969"/>
    <b v="0"/>
    <b v="0"/>
    <s v="Low Value"/>
    <s v="Value not found"/>
    <n v="31"/>
    <n v="1"/>
    <n v="2019"/>
    <m/>
    <x v="23"/>
    <m/>
    <n v="5"/>
    <s v="2019-5"/>
    <n v="4"/>
    <s v="Weekdays"/>
    <d v="1900-01-04T00:00:00"/>
  </r>
  <r>
    <s v="468-01-2051"/>
    <x v="2"/>
    <s v="Mandalay"/>
    <x v="1"/>
    <x v="1"/>
    <x v="4"/>
    <n v="62.08"/>
    <n v="7"/>
    <n v="21.728000000000002"/>
    <x v="219"/>
    <x v="43"/>
    <d v="1899-12-30T13:46:00"/>
    <x v="0"/>
    <n v="434.56"/>
    <n v="4.7619047620000003"/>
    <n v="21.728000000000002"/>
    <n v="5.4"/>
    <n v="21.728000000000009"/>
    <n v="1823.4137600000008"/>
    <b v="0"/>
    <b v="0"/>
    <s v="Low Value"/>
    <s v="Value not found"/>
    <n v="6"/>
    <n v="3"/>
    <n v="2019"/>
    <m/>
    <x v="23"/>
    <m/>
    <n v="10"/>
    <s v="2019-10"/>
    <n v="3"/>
    <s v="Weekdays"/>
    <d v="1900-01-03T00:00:00"/>
  </r>
  <r>
    <s v="389-25-3394"/>
    <x v="1"/>
    <s v="Naypyitaw"/>
    <x v="1"/>
    <x v="1"/>
    <x v="1"/>
    <n v="11.81"/>
    <n v="5"/>
    <n v="2.9525000000000001"/>
    <x v="220"/>
    <x v="21"/>
    <d v="1899-12-30T18:06:00"/>
    <x v="1"/>
    <n v="59.05"/>
    <n v="4.7619047620000003"/>
    <n v="2.9525000000000001"/>
    <n v="9.4"/>
    <n v="2.9525000000000006"/>
    <n v="247.77380000000005"/>
    <b v="0"/>
    <b v="1"/>
    <s v="High Value"/>
    <n v="1.181"/>
    <n v="17"/>
    <n v="2"/>
    <n v="2019"/>
    <m/>
    <x v="23"/>
    <m/>
    <n v="7"/>
    <s v="2019-7"/>
    <n v="7"/>
    <s v="Weekends"/>
    <d v="1899-12-31T00:00:00"/>
  </r>
  <r>
    <s v="279-62-1445"/>
    <x v="1"/>
    <s v="Naypyitaw"/>
    <x v="0"/>
    <x v="0"/>
    <x v="5"/>
    <n v="12.54"/>
    <n v="1"/>
    <n v="0.627"/>
    <x v="221"/>
    <x v="81"/>
    <d v="1899-12-30T12:38:00"/>
    <x v="1"/>
    <n v="12.54"/>
    <n v="4.7619047620000003"/>
    <n v="0.627"/>
    <n v="8.1999999999999993"/>
    <n v="0.62700000000000067"/>
    <n v="52.617840000000058"/>
    <b v="0"/>
    <b v="1"/>
    <s v="High Value"/>
    <n v="1.254"/>
    <n v="21"/>
    <n v="2"/>
    <n v="2019"/>
    <m/>
    <x v="23"/>
    <m/>
    <n v="8"/>
    <s v="2019-8"/>
    <n v="4"/>
    <s v="Weekdays"/>
    <d v="1900-01-04T00:00:00"/>
  </r>
  <r>
    <s v="213-72-6612"/>
    <x v="0"/>
    <s v="Yangon"/>
    <x v="1"/>
    <x v="1"/>
    <x v="4"/>
    <n v="43.25"/>
    <n v="2"/>
    <n v="4.3250000000000002"/>
    <x v="222"/>
    <x v="80"/>
    <d v="1899-12-30T15:56:00"/>
    <x v="1"/>
    <n v="86.5"/>
    <n v="4.7619047620000003"/>
    <n v="4.3250000000000002"/>
    <n v="6.2"/>
    <n v="4.3250000000000028"/>
    <n v="362.95400000000024"/>
    <b v="0"/>
    <b v="0"/>
    <s v="Low Value"/>
    <s v="Value not found"/>
    <n v="20"/>
    <n v="3"/>
    <n v="2019"/>
    <m/>
    <x v="23"/>
    <m/>
    <n v="12"/>
    <s v="2019-12"/>
    <n v="3"/>
    <s v="Weekdays"/>
    <d v="1900-01-03T00:00:00"/>
  </r>
  <r>
    <s v="746-68-6593"/>
    <x v="1"/>
    <s v="Naypyitaw"/>
    <x v="0"/>
    <x v="0"/>
    <x v="3"/>
    <n v="87.16"/>
    <n v="2"/>
    <n v="8.7159999999999993"/>
    <x v="223"/>
    <x v="83"/>
    <d v="1899-12-30T14:29:00"/>
    <x v="2"/>
    <n v="174.32"/>
    <n v="4.7619047620000003"/>
    <n v="8.7159999999999993"/>
    <n v="9.6999999999999993"/>
    <n v="8.7160000000000082"/>
    <n v="731.44672000000071"/>
    <b v="0"/>
    <b v="1"/>
    <s v="High Value"/>
    <n v="8.7159999999999993"/>
    <n v="11"/>
    <n v="1"/>
    <n v="2019"/>
    <m/>
    <x v="23"/>
    <m/>
    <n v="2"/>
    <s v="2019-2"/>
    <n v="5"/>
    <s v="Weekdays"/>
    <d v="1900-01-05T00:00:00"/>
  </r>
  <r>
    <s v="836-82-5858"/>
    <x v="2"/>
    <s v="Mandalay"/>
    <x v="0"/>
    <x v="1"/>
    <x v="0"/>
    <n v="69.37"/>
    <n v="9"/>
    <n v="31.2165"/>
    <x v="224"/>
    <x v="53"/>
    <d v="1899-12-30T19:14:00"/>
    <x v="0"/>
    <n v="624.33000000000004"/>
    <n v="4.7619047620000003"/>
    <n v="31.2165"/>
    <n v="4"/>
    <n v="31.216499999999996"/>
    <n v="2619.6886799999997"/>
    <b v="0"/>
    <b v="0"/>
    <s v="Low Value"/>
    <s v="Value not found"/>
    <n v="26"/>
    <n v="1"/>
    <n v="2019"/>
    <m/>
    <x v="23"/>
    <m/>
    <n v="4"/>
    <s v="2019-4"/>
    <n v="6"/>
    <s v="Weekends"/>
    <d v="1900-01-06T00:00:00"/>
  </r>
  <r>
    <s v="583-72-1480"/>
    <x v="1"/>
    <s v="Naypyitaw"/>
    <x v="0"/>
    <x v="1"/>
    <x v="1"/>
    <n v="37.06"/>
    <n v="4"/>
    <n v="7.4119999999999999"/>
    <x v="225"/>
    <x v="82"/>
    <d v="1899-12-30T16:24:00"/>
    <x v="0"/>
    <n v="148.24"/>
    <n v="4.7619047620000003"/>
    <n v="7.4119999999999999"/>
    <n v="9.6999999999999993"/>
    <n v="7.4119999999999777"/>
    <n v="622.01503999999818"/>
    <b v="0"/>
    <b v="1"/>
    <s v="High Value"/>
    <n v="3.7060000000000004"/>
    <n v="31"/>
    <n v="1"/>
    <n v="2019"/>
    <m/>
    <x v="23"/>
    <m/>
    <n v="5"/>
    <s v="2019-5"/>
    <n v="4"/>
    <s v="Weekdays"/>
    <d v="1900-01-04T00:00:00"/>
  </r>
  <r>
    <s v="466-61-5506"/>
    <x v="2"/>
    <s v="Mandalay"/>
    <x v="0"/>
    <x v="0"/>
    <x v="1"/>
    <n v="90.7"/>
    <n v="6"/>
    <n v="27.21"/>
    <x v="226"/>
    <x v="84"/>
    <d v="1899-12-30T10:52:00"/>
    <x v="1"/>
    <n v="544.20000000000005"/>
    <n v="4.7619047620000003"/>
    <n v="27.21"/>
    <n v="5.3"/>
    <n v="27.209999999999923"/>
    <n v="2283.4631999999938"/>
    <b v="0"/>
    <b v="0"/>
    <s v="Low Value"/>
    <s v="Value not found"/>
    <n v="26"/>
    <n v="2"/>
    <n v="2019"/>
    <m/>
    <x v="23"/>
    <m/>
    <n v="9"/>
    <s v="2019-9"/>
    <n v="2"/>
    <s v="Weekdays"/>
    <d v="1900-01-02T00:00:00"/>
  </r>
  <r>
    <s v="721-86-6247"/>
    <x v="0"/>
    <s v="Yangon"/>
    <x v="1"/>
    <x v="0"/>
    <x v="2"/>
    <n v="63.42"/>
    <n v="8"/>
    <n v="25.367999999999999"/>
    <x v="227"/>
    <x v="16"/>
    <d v="1899-12-30T12:55:00"/>
    <x v="0"/>
    <n v="507.36"/>
    <n v="4.7619047620000003"/>
    <n v="25.367999999999999"/>
    <n v="7.4"/>
    <n v="25.367999999999938"/>
    <n v="2128.882559999995"/>
    <b v="1"/>
    <b v="1"/>
    <s v="High Value"/>
    <n v="6.3420000000000005"/>
    <n v="11"/>
    <n v="3"/>
    <n v="2019"/>
    <m/>
    <x v="23"/>
    <m/>
    <n v="11"/>
    <s v="2019-11"/>
    <n v="1"/>
    <s v="Weekdays"/>
    <d v="1900-01-01T00:00:00"/>
  </r>
  <r>
    <s v="289-65-5721"/>
    <x v="2"/>
    <s v="Mandalay"/>
    <x v="1"/>
    <x v="0"/>
    <x v="5"/>
    <n v="81.37"/>
    <n v="2"/>
    <n v="8.1370000000000005"/>
    <x v="228"/>
    <x v="53"/>
    <d v="1899-12-30T19:28:00"/>
    <x v="1"/>
    <n v="162.74"/>
    <n v="4.7619047620000003"/>
    <n v="8.1370000000000005"/>
    <n v="6.5"/>
    <n v="8.1370000000000005"/>
    <n v="682.8570400000001"/>
    <b v="0"/>
    <b v="1"/>
    <s v="Low Value"/>
    <s v="Value not found"/>
    <n v="26"/>
    <n v="1"/>
    <n v="2019"/>
    <m/>
    <x v="23"/>
    <m/>
    <n v="4"/>
    <s v="2019-4"/>
    <n v="6"/>
    <s v="Weekends"/>
    <d v="1900-01-06T00:00:00"/>
  </r>
  <r>
    <s v="545-46-3100"/>
    <x v="2"/>
    <s v="Mandalay"/>
    <x v="0"/>
    <x v="0"/>
    <x v="1"/>
    <n v="10.59"/>
    <n v="3"/>
    <n v="1.5885"/>
    <x v="229"/>
    <x v="41"/>
    <d v="1899-12-30T13:52:00"/>
    <x v="2"/>
    <n v="31.77"/>
    <n v="4.7619047620000003"/>
    <n v="1.5885"/>
    <n v="8.6999999999999993"/>
    <n v="1.5884999999999998"/>
    <n v="133.30691999999999"/>
    <b v="0"/>
    <b v="1"/>
    <s v="High Value"/>
    <n v="1.0589999999999999"/>
    <n v="12"/>
    <n v="3"/>
    <n v="2019"/>
    <m/>
    <x v="23"/>
    <m/>
    <n v="11"/>
    <s v="2019-11"/>
    <n v="2"/>
    <s v="Weekdays"/>
    <d v="1900-01-02T00:00:00"/>
  </r>
  <r>
    <s v="418-02-5978"/>
    <x v="2"/>
    <s v="Mandalay"/>
    <x v="1"/>
    <x v="0"/>
    <x v="0"/>
    <n v="84.09"/>
    <n v="9"/>
    <n v="37.840499999999999"/>
    <x v="230"/>
    <x v="48"/>
    <d v="1899-12-30T10:54:00"/>
    <x v="1"/>
    <n v="756.81"/>
    <n v="4.7619047620000003"/>
    <n v="37.840499999999999"/>
    <n v="8"/>
    <n v="37.84050000000002"/>
    <n v="3175.5747600000018"/>
    <b v="1"/>
    <b v="1"/>
    <s v="High Value"/>
    <n v="8.4090000000000007"/>
    <n v="11"/>
    <n v="2"/>
    <n v="2019"/>
    <m/>
    <x v="23"/>
    <m/>
    <n v="7"/>
    <s v="2019-7"/>
    <n v="1"/>
    <s v="Weekdays"/>
    <d v="1900-01-01T00:00:00"/>
  </r>
  <r>
    <s v="269-04-5750"/>
    <x v="2"/>
    <s v="Mandalay"/>
    <x v="0"/>
    <x v="1"/>
    <x v="5"/>
    <n v="73.819999999999993"/>
    <n v="4"/>
    <n v="14.763999999999999"/>
    <x v="231"/>
    <x v="81"/>
    <d v="1899-12-30T18:31:00"/>
    <x v="1"/>
    <n v="295.27999999999997"/>
    <n v="4.7619047620000003"/>
    <n v="14.763999999999999"/>
    <n v="6.7"/>
    <n v="14.76400000000001"/>
    <n v="1238.9948800000009"/>
    <b v="0"/>
    <b v="1"/>
    <s v="Low Value"/>
    <s v="Value not found"/>
    <n v="21"/>
    <n v="2"/>
    <n v="2019"/>
    <m/>
    <x v="23"/>
    <m/>
    <n v="8"/>
    <s v="2019-8"/>
    <n v="4"/>
    <s v="Weekdays"/>
    <d v="1900-01-04T00:00:00"/>
  </r>
  <r>
    <s v="157-13-5295"/>
    <x v="0"/>
    <s v="Yangon"/>
    <x v="0"/>
    <x v="1"/>
    <x v="0"/>
    <n v="51.94"/>
    <n v="10"/>
    <n v="25.97"/>
    <x v="232"/>
    <x v="11"/>
    <d v="1899-12-30T18:24:00"/>
    <x v="0"/>
    <n v="519.4"/>
    <n v="4.7619047620000003"/>
    <n v="25.97"/>
    <n v="6.5"/>
    <n v="25.970000000000027"/>
    <n v="2179.4024000000022"/>
    <b v="0"/>
    <b v="1"/>
    <s v="Low Value"/>
    <s v="Value not found"/>
    <n v="9"/>
    <n v="3"/>
    <n v="2019"/>
    <m/>
    <x v="23"/>
    <m/>
    <n v="10"/>
    <s v="2019-10"/>
    <n v="6"/>
    <s v="Weekends"/>
    <d v="1900-01-06T00:00:00"/>
  </r>
  <r>
    <s v="645-78-8093"/>
    <x v="0"/>
    <s v="Yangon"/>
    <x v="1"/>
    <x v="0"/>
    <x v="3"/>
    <n v="93.14"/>
    <n v="2"/>
    <n v="9.3140000000000001"/>
    <x v="233"/>
    <x v="40"/>
    <d v="1899-12-30T18:09:00"/>
    <x v="0"/>
    <n v="186.28"/>
    <n v="4.7619047620000003"/>
    <n v="9.3140000000000001"/>
    <n v="4.0999999999999996"/>
    <n v="9.313999999999993"/>
    <n v="781.63087999999948"/>
    <b v="0"/>
    <b v="0"/>
    <s v="Low Value"/>
    <s v="Value not found"/>
    <n v="20"/>
    <n v="1"/>
    <n v="2019"/>
    <m/>
    <x v="23"/>
    <m/>
    <n v="3"/>
    <s v="2019-3"/>
    <n v="7"/>
    <s v="Weekends"/>
    <d v="1899-12-31T00:00:00"/>
  </r>
  <r>
    <s v="211-30-9270"/>
    <x v="1"/>
    <s v="Naypyitaw"/>
    <x v="1"/>
    <x v="1"/>
    <x v="0"/>
    <n v="17.41"/>
    <n v="5"/>
    <n v="4.3525"/>
    <x v="234"/>
    <x v="26"/>
    <d v="1899-12-30T15:16:00"/>
    <x v="2"/>
    <n v="87.05"/>
    <n v="4.7619047620000003"/>
    <n v="4.3525"/>
    <n v="4.9000000000000004"/>
    <n v="4.3525000000000063"/>
    <n v="365.26180000000051"/>
    <b v="0"/>
    <b v="0"/>
    <s v="Low Value"/>
    <s v="Value not found"/>
    <n v="28"/>
    <n v="1"/>
    <n v="2019"/>
    <m/>
    <x v="23"/>
    <m/>
    <n v="5"/>
    <s v="2019-5"/>
    <n v="1"/>
    <s v="Weekdays"/>
    <d v="1900-01-01T00:00:00"/>
  </r>
  <r>
    <s v="755-12-3214"/>
    <x v="1"/>
    <s v="Naypyitaw"/>
    <x v="0"/>
    <x v="0"/>
    <x v="5"/>
    <n v="44.22"/>
    <n v="5"/>
    <n v="11.055"/>
    <x v="235"/>
    <x v="19"/>
    <d v="1899-12-30T17:07:00"/>
    <x v="2"/>
    <n v="221.1"/>
    <n v="4.7619047620000003"/>
    <n v="11.055"/>
    <n v="8.6"/>
    <n v="11.055000000000007"/>
    <n v="927.73560000000055"/>
    <b v="0"/>
    <b v="1"/>
    <s v="High Value"/>
    <n v="4.4219999999999997"/>
    <n v="5"/>
    <n v="3"/>
    <n v="2019"/>
    <m/>
    <x v="23"/>
    <m/>
    <n v="10"/>
    <s v="2019-10"/>
    <n v="2"/>
    <s v="Weekdays"/>
    <d v="1900-01-02T00:00:00"/>
  </r>
  <r>
    <s v="346-84-3103"/>
    <x v="2"/>
    <s v="Mandalay"/>
    <x v="0"/>
    <x v="0"/>
    <x v="1"/>
    <n v="13.22"/>
    <n v="5"/>
    <n v="3.3050000000000002"/>
    <x v="236"/>
    <x v="22"/>
    <d v="1899-12-30T19:26:00"/>
    <x v="1"/>
    <n v="66.099999999999994"/>
    <n v="4.7619047620000003"/>
    <n v="3.3050000000000002"/>
    <n v="4.3"/>
    <n v="3.3050000000000068"/>
    <n v="277.35560000000055"/>
    <b v="0"/>
    <b v="0"/>
    <s v="Low Value"/>
    <s v="Value not found"/>
    <n v="2"/>
    <n v="3"/>
    <n v="2019"/>
    <m/>
    <x v="23"/>
    <m/>
    <n v="9"/>
    <s v="2019-9"/>
    <n v="6"/>
    <s v="Weekends"/>
    <d v="1900-01-06T00:00:00"/>
  </r>
  <r>
    <s v="478-06-7835"/>
    <x v="0"/>
    <s v="Yangon"/>
    <x v="1"/>
    <x v="1"/>
    <x v="5"/>
    <n v="89.69"/>
    <n v="1"/>
    <n v="4.4844999999999997"/>
    <x v="237"/>
    <x v="83"/>
    <d v="1899-12-30T11:20:00"/>
    <x v="0"/>
    <n v="89.69"/>
    <n v="4.7619047620000003"/>
    <n v="4.4844999999999997"/>
    <n v="4.9000000000000004"/>
    <n v="4.484499999999997"/>
    <n v="376.33923999999973"/>
    <b v="0"/>
    <b v="0"/>
    <s v="Low Value"/>
    <s v="Value not found"/>
    <n v="11"/>
    <n v="1"/>
    <n v="2019"/>
    <m/>
    <x v="23"/>
    <m/>
    <n v="2"/>
    <s v="2019-2"/>
    <n v="5"/>
    <s v="Weekdays"/>
    <d v="1900-01-05T00:00:00"/>
  </r>
  <r>
    <s v="540-11-4336"/>
    <x v="0"/>
    <s v="Yangon"/>
    <x v="1"/>
    <x v="1"/>
    <x v="4"/>
    <n v="24.94"/>
    <n v="9"/>
    <n v="11.223000000000001"/>
    <x v="238"/>
    <x v="83"/>
    <d v="1899-12-30T16:49:00"/>
    <x v="2"/>
    <n v="224.46"/>
    <n v="4.7619047620000003"/>
    <n v="11.223000000000001"/>
    <n v="5.6"/>
    <n v="11.222999999999985"/>
    <n v="941.83415999999875"/>
    <b v="0"/>
    <b v="0"/>
    <s v="Low Value"/>
    <s v="Value not found"/>
    <n v="11"/>
    <n v="1"/>
    <n v="2019"/>
    <m/>
    <x v="23"/>
    <m/>
    <n v="2"/>
    <s v="2019-2"/>
    <n v="5"/>
    <s v="Weekdays"/>
    <d v="1900-01-05T00:00:00"/>
  </r>
  <r>
    <s v="448-81-5016"/>
    <x v="0"/>
    <s v="Yangon"/>
    <x v="1"/>
    <x v="1"/>
    <x v="0"/>
    <n v="59.77"/>
    <n v="2"/>
    <n v="5.9770000000000003"/>
    <x v="239"/>
    <x v="16"/>
    <d v="1899-12-30T12:01:00"/>
    <x v="2"/>
    <n v="119.54"/>
    <n v="4.7619047620000003"/>
    <n v="5.9770000000000003"/>
    <n v="5.8"/>
    <n v="5.9769999999999897"/>
    <n v="501.58983999999913"/>
    <b v="0"/>
    <b v="0"/>
    <s v="Low Value"/>
    <s v="Value not found"/>
    <n v="11"/>
    <n v="3"/>
    <n v="2019"/>
    <m/>
    <x v="23"/>
    <m/>
    <n v="11"/>
    <s v="2019-11"/>
    <n v="1"/>
    <s v="Weekdays"/>
    <d v="1900-01-01T00:00:00"/>
  </r>
  <r>
    <s v="142-72-4741"/>
    <x v="1"/>
    <s v="Naypyitaw"/>
    <x v="0"/>
    <x v="1"/>
    <x v="5"/>
    <n v="93.2"/>
    <n v="2"/>
    <n v="9.32"/>
    <x v="240"/>
    <x v="38"/>
    <d v="1899-12-30T18:37:00"/>
    <x v="2"/>
    <n v="186.4"/>
    <n v="4.7619047620000003"/>
    <n v="9.32"/>
    <n v="6"/>
    <n v="9.3199999999999932"/>
    <n v="782.13439999999946"/>
    <b v="0"/>
    <b v="0"/>
    <s v="Low Value"/>
    <s v="Value not found"/>
    <n v="28"/>
    <n v="2"/>
    <n v="2019"/>
    <m/>
    <x v="23"/>
    <m/>
    <n v="9"/>
    <s v="2019-9"/>
    <n v="4"/>
    <s v="Weekdays"/>
    <d v="1900-01-04T00:00:00"/>
  </r>
  <r>
    <s v="217-58-1179"/>
    <x v="0"/>
    <s v="Yangon"/>
    <x v="0"/>
    <x v="1"/>
    <x v="2"/>
    <n v="62.65"/>
    <n v="4"/>
    <n v="12.53"/>
    <x v="241"/>
    <x v="0"/>
    <d v="1899-12-30T11:25:00"/>
    <x v="1"/>
    <n v="250.6"/>
    <n v="4.7619047620000003"/>
    <n v="12.53"/>
    <n v="4.2"/>
    <n v="12.530000000000001"/>
    <n v="1051.5176000000001"/>
    <b v="0"/>
    <b v="0"/>
    <s v="Low Value"/>
    <s v="Value not found"/>
    <n v="5"/>
    <n v="1"/>
    <n v="2019"/>
    <m/>
    <x v="23"/>
    <m/>
    <n v="1"/>
    <s v="2019-1"/>
    <n v="6"/>
    <s v="Weekends"/>
    <d v="1900-01-06T00:00:00"/>
  </r>
  <r>
    <s v="376-02-8238"/>
    <x v="2"/>
    <s v="Mandalay"/>
    <x v="1"/>
    <x v="1"/>
    <x v="2"/>
    <n v="93.87"/>
    <n v="8"/>
    <n v="37.548000000000002"/>
    <x v="242"/>
    <x v="30"/>
    <d v="1899-12-30T18:42:00"/>
    <x v="2"/>
    <n v="750.96"/>
    <n v="4.7619047620000003"/>
    <n v="37.548000000000002"/>
    <n v="8.3000000000000007"/>
    <n v="37.548000000000002"/>
    <n v="3151.0281600000003"/>
    <b v="1"/>
    <b v="1"/>
    <s v="High Value"/>
    <n v="9.3870000000000005"/>
    <n v="2"/>
    <n v="2"/>
    <n v="2019"/>
    <m/>
    <x v="23"/>
    <m/>
    <n v="5"/>
    <s v="2019-5"/>
    <n v="6"/>
    <s v="Weekends"/>
    <d v="1900-01-06T00:00:00"/>
  </r>
  <r>
    <s v="530-90-9855"/>
    <x v="0"/>
    <s v="Yangon"/>
    <x v="0"/>
    <x v="1"/>
    <x v="2"/>
    <n v="47.59"/>
    <n v="8"/>
    <n v="19.036000000000001"/>
    <x v="243"/>
    <x v="17"/>
    <d v="1899-12-30T14:47:00"/>
    <x v="1"/>
    <n v="380.72"/>
    <n v="4.7619047620000003"/>
    <n v="19.036000000000001"/>
    <n v="5.7"/>
    <n v="19.035999999999945"/>
    <n v="1597.5011199999954"/>
    <b v="0"/>
    <b v="0"/>
    <s v="Low Value"/>
    <s v="Value not found"/>
    <n v="1"/>
    <n v="1"/>
    <n v="2019"/>
    <m/>
    <x v="23"/>
    <m/>
    <n v="1"/>
    <s v="2019-1"/>
    <n v="2"/>
    <s v="Weekdays"/>
    <d v="1900-01-02T00:00:00"/>
  </r>
  <r>
    <s v="866-05-7563"/>
    <x v="2"/>
    <s v="Mandalay"/>
    <x v="0"/>
    <x v="0"/>
    <x v="1"/>
    <n v="81.400000000000006"/>
    <n v="3"/>
    <n v="12.21"/>
    <x v="244"/>
    <x v="57"/>
    <d v="1899-12-30T19:43:00"/>
    <x v="1"/>
    <n v="244.2"/>
    <n v="4.7619047620000003"/>
    <n v="12.21"/>
    <n v="4.8"/>
    <n v="12.210000000000036"/>
    <n v="1024.6632000000031"/>
    <b v="0"/>
    <b v="0"/>
    <s v="Low Value"/>
    <s v="Value not found"/>
    <n v="9"/>
    <n v="2"/>
    <n v="2019"/>
    <m/>
    <x v="23"/>
    <m/>
    <n v="6"/>
    <s v="2019-6"/>
    <n v="6"/>
    <s v="Weekends"/>
    <d v="1900-01-06T00:00:00"/>
  </r>
  <r>
    <s v="604-70-6476"/>
    <x v="0"/>
    <s v="Yangon"/>
    <x v="0"/>
    <x v="1"/>
    <x v="5"/>
    <n v="17.940000000000001"/>
    <n v="5"/>
    <n v="4.4850000000000003"/>
    <x v="245"/>
    <x v="54"/>
    <d v="1899-12-30T14:04:00"/>
    <x v="0"/>
    <n v="89.7"/>
    <n v="4.7619047620000003"/>
    <n v="4.4850000000000003"/>
    <n v="6.8"/>
    <n v="4.4849999999999994"/>
    <n v="376.38119999999998"/>
    <b v="0"/>
    <b v="1"/>
    <s v="Low Value"/>
    <s v="Value not found"/>
    <n v="23"/>
    <n v="1"/>
    <n v="2019"/>
    <m/>
    <x v="23"/>
    <m/>
    <n v="4"/>
    <s v="2019-4"/>
    <n v="3"/>
    <s v="Weekdays"/>
    <d v="1900-01-03T00:00:00"/>
  </r>
  <r>
    <s v="799-71-1548"/>
    <x v="0"/>
    <s v="Yangon"/>
    <x v="0"/>
    <x v="1"/>
    <x v="1"/>
    <n v="77.72"/>
    <n v="4"/>
    <n v="15.544"/>
    <x v="246"/>
    <x v="27"/>
    <d v="1899-12-30T16:11:00"/>
    <x v="2"/>
    <n v="310.88"/>
    <n v="4.7619047620000003"/>
    <n v="15.544"/>
    <n v="8.8000000000000007"/>
    <n v="15.543999999999983"/>
    <n v="1304.4524799999986"/>
    <b v="0"/>
    <b v="1"/>
    <s v="High Value"/>
    <n v="7.7720000000000002"/>
    <n v="7"/>
    <n v="1"/>
    <n v="2019"/>
    <m/>
    <x v="23"/>
    <m/>
    <n v="2"/>
    <s v="2019-2"/>
    <n v="1"/>
    <s v="Weekdays"/>
    <d v="1900-01-01T00:00:00"/>
  </r>
  <r>
    <s v="785-13-7708"/>
    <x v="2"/>
    <s v="Mandalay"/>
    <x v="1"/>
    <x v="1"/>
    <x v="4"/>
    <n v="73.06"/>
    <n v="7"/>
    <n v="25.571000000000002"/>
    <x v="247"/>
    <x v="78"/>
    <d v="1899-12-30T19:06:00"/>
    <x v="2"/>
    <n v="511.42"/>
    <n v="4.7619047620000003"/>
    <n v="25.571000000000002"/>
    <n v="4.2"/>
    <n v="25.57099999999997"/>
    <n v="2145.9183199999975"/>
    <b v="0"/>
    <b v="0"/>
    <s v="Low Value"/>
    <s v="Value not found"/>
    <n v="14"/>
    <n v="1"/>
    <n v="2019"/>
    <m/>
    <x v="23"/>
    <m/>
    <n v="3"/>
    <s v="2019-3"/>
    <n v="1"/>
    <s v="Weekdays"/>
    <d v="1900-01-01T00:00:00"/>
  </r>
  <r>
    <s v="845-51-0542"/>
    <x v="2"/>
    <s v="Mandalay"/>
    <x v="0"/>
    <x v="1"/>
    <x v="4"/>
    <n v="46.55"/>
    <n v="9"/>
    <n v="20.947500000000002"/>
    <x v="248"/>
    <x v="30"/>
    <d v="1899-12-30T15:34:00"/>
    <x v="0"/>
    <n v="418.95"/>
    <n v="4.7619047620000003"/>
    <n v="20.947500000000002"/>
    <n v="6.4"/>
    <n v="20.947499999999991"/>
    <n v="1757.9141999999993"/>
    <b v="0"/>
    <b v="1"/>
    <s v="Low Value"/>
    <s v="Value not found"/>
    <n v="2"/>
    <n v="2"/>
    <n v="2019"/>
    <m/>
    <x v="23"/>
    <m/>
    <n v="5"/>
    <s v="2019-5"/>
    <n v="6"/>
    <s v="Weekends"/>
    <d v="1900-01-06T00:00:00"/>
  </r>
  <r>
    <s v="662-47-5456"/>
    <x v="1"/>
    <s v="Naypyitaw"/>
    <x v="0"/>
    <x v="1"/>
    <x v="5"/>
    <n v="35.19"/>
    <n v="10"/>
    <n v="17.594999999999999"/>
    <x v="249"/>
    <x v="85"/>
    <d v="1899-12-30T19:06:00"/>
    <x v="2"/>
    <n v="351.9"/>
    <n v="4.7619047620000003"/>
    <n v="17.594999999999999"/>
    <n v="8.4"/>
    <n v="17.595000000000027"/>
    <n v="1476.5724000000023"/>
    <b v="1"/>
    <b v="1"/>
    <s v="High Value"/>
    <n v="3.5190000000000001"/>
    <n v="17"/>
    <n v="3"/>
    <n v="2019"/>
    <m/>
    <x v="23"/>
    <m/>
    <n v="11"/>
    <s v="2019-11"/>
    <n v="7"/>
    <s v="Weekends"/>
    <d v="1899-12-31T00:00:00"/>
  </r>
  <r>
    <s v="883-17-4236"/>
    <x v="1"/>
    <s v="Naypyitaw"/>
    <x v="1"/>
    <x v="0"/>
    <x v="3"/>
    <n v="14.39"/>
    <n v="2"/>
    <n v="1.4390000000000001"/>
    <x v="250"/>
    <x v="22"/>
    <d v="1899-12-30T19:44:00"/>
    <x v="2"/>
    <n v="28.78"/>
    <n v="4.7619047620000003"/>
    <n v="1.4390000000000001"/>
    <n v="7.2"/>
    <n v="1.4390000000000001"/>
    <n v="120.76088"/>
    <b v="0"/>
    <b v="1"/>
    <s v="Low Value"/>
    <n v="1.4390000000000001"/>
    <n v="2"/>
    <n v="3"/>
    <n v="2019"/>
    <m/>
    <x v="23"/>
    <m/>
    <n v="9"/>
    <s v="2019-9"/>
    <n v="6"/>
    <s v="Weekends"/>
    <d v="1900-01-06T00:00:00"/>
  </r>
  <r>
    <s v="290-68-2984"/>
    <x v="0"/>
    <s v="Yangon"/>
    <x v="1"/>
    <x v="1"/>
    <x v="2"/>
    <n v="23.75"/>
    <n v="4"/>
    <n v="4.75"/>
    <x v="251"/>
    <x v="32"/>
    <d v="1899-12-30T11:22:00"/>
    <x v="1"/>
    <n v="95"/>
    <n v="4.7619047620000003"/>
    <n v="4.75"/>
    <n v="5.2"/>
    <n v="4.75"/>
    <n v="398.62"/>
    <b v="0"/>
    <b v="0"/>
    <s v="Low Value"/>
    <s v="Value not found"/>
    <n v="16"/>
    <n v="3"/>
    <n v="2019"/>
    <m/>
    <x v="23"/>
    <m/>
    <n v="11"/>
    <s v="2019-11"/>
    <n v="6"/>
    <s v="Weekends"/>
    <d v="1900-01-06T00:00:00"/>
  </r>
  <r>
    <s v="704-11-6354"/>
    <x v="0"/>
    <s v="Yangon"/>
    <x v="0"/>
    <x v="1"/>
    <x v="2"/>
    <n v="58.9"/>
    <n v="8"/>
    <n v="23.56"/>
    <x v="252"/>
    <x v="47"/>
    <d v="1899-12-30T11:23:00"/>
    <x v="1"/>
    <n v="471.2"/>
    <n v="4.7619047620000003"/>
    <n v="23.56"/>
    <n v="8.9"/>
    <n v="23.560000000000002"/>
    <n v="1977.1552000000001"/>
    <b v="1"/>
    <b v="1"/>
    <s v="High Value"/>
    <n v="5.8900000000000006"/>
    <n v="6"/>
    <n v="1"/>
    <n v="2019"/>
    <m/>
    <x v="23"/>
    <m/>
    <n v="1"/>
    <s v="2019-1"/>
    <n v="7"/>
    <s v="Weekends"/>
    <d v="1899-12-31T00:00:00"/>
  </r>
  <r>
    <s v="110-48-7033"/>
    <x v="2"/>
    <s v="Mandalay"/>
    <x v="0"/>
    <x v="1"/>
    <x v="5"/>
    <n v="32.619999999999997"/>
    <n v="4"/>
    <n v="6.524"/>
    <x v="253"/>
    <x v="71"/>
    <d v="1899-12-30T14:12:00"/>
    <x v="1"/>
    <n v="130.47999999999999"/>
    <n v="4.7619047620000003"/>
    <n v="6.524"/>
    <n v="9"/>
    <n v="6.5240000000000009"/>
    <n v="547.49408000000005"/>
    <b v="0"/>
    <b v="1"/>
    <s v="High Value"/>
    <n v="3.262"/>
    <n v="29"/>
    <n v="1"/>
    <n v="2019"/>
    <m/>
    <x v="23"/>
    <m/>
    <n v="5"/>
    <s v="2019-5"/>
    <n v="2"/>
    <s v="Weekdays"/>
    <d v="1900-01-02T00:00:00"/>
  </r>
  <r>
    <s v="366-93-0948"/>
    <x v="0"/>
    <s v="Yangon"/>
    <x v="0"/>
    <x v="1"/>
    <x v="1"/>
    <n v="66.349999999999994"/>
    <n v="1"/>
    <n v="3.3174999999999999"/>
    <x v="254"/>
    <x v="82"/>
    <d v="1899-12-30T10:46:00"/>
    <x v="2"/>
    <n v="66.349999999999994"/>
    <n v="4.7619047620000003"/>
    <n v="3.3174999999999999"/>
    <n v="9.6999999999999993"/>
    <n v="3.3175000000000097"/>
    <n v="278.40460000000081"/>
    <b v="0"/>
    <b v="1"/>
    <s v="High Value"/>
    <n v="6.6349999999999998"/>
    <n v="31"/>
    <n v="1"/>
    <n v="2019"/>
    <m/>
    <x v="23"/>
    <m/>
    <n v="5"/>
    <s v="2019-5"/>
    <n v="4"/>
    <s v="Weekdays"/>
    <d v="1900-01-04T00:00:00"/>
  </r>
  <r>
    <s v="729-09-9681"/>
    <x v="0"/>
    <s v="Yangon"/>
    <x v="0"/>
    <x v="1"/>
    <x v="2"/>
    <n v="25.91"/>
    <n v="6"/>
    <n v="7.7729999999999997"/>
    <x v="255"/>
    <x v="63"/>
    <d v="1899-12-30T10:16:00"/>
    <x v="0"/>
    <n v="155.46"/>
    <n v="4.7619047620000003"/>
    <n v="7.7729999999999997"/>
    <n v="8.6999999999999993"/>
    <n v="7.7729999999999961"/>
    <n v="652.31015999999966"/>
    <b v="0"/>
    <b v="1"/>
    <s v="High Value"/>
    <n v="2.5910000000000002"/>
    <n v="5"/>
    <n v="2"/>
    <n v="2019"/>
    <m/>
    <x v="23"/>
    <m/>
    <n v="6"/>
    <s v="2019-6"/>
    <n v="2"/>
    <s v="Weekdays"/>
    <d v="1900-01-02T00:00:00"/>
  </r>
  <r>
    <s v="151-16-1484"/>
    <x v="0"/>
    <s v="Yangon"/>
    <x v="0"/>
    <x v="1"/>
    <x v="1"/>
    <n v="32.25"/>
    <n v="4"/>
    <n v="6.45"/>
    <x v="256"/>
    <x v="77"/>
    <d v="1899-12-30T12:38:00"/>
    <x v="0"/>
    <n v="129"/>
    <n v="4.7619047620000003"/>
    <n v="6.45"/>
    <n v="6.5"/>
    <n v="6.4499999999999886"/>
    <n v="541.28399999999908"/>
    <b v="0"/>
    <b v="1"/>
    <s v="Low Value"/>
    <s v="Value not found"/>
    <n v="13"/>
    <n v="2"/>
    <n v="2019"/>
    <m/>
    <x v="23"/>
    <m/>
    <n v="7"/>
    <s v="2019-7"/>
    <n v="3"/>
    <s v="Weekdays"/>
    <d v="1900-01-03T00:00:00"/>
  </r>
  <r>
    <s v="380-94-4661"/>
    <x v="1"/>
    <s v="Naypyitaw"/>
    <x v="0"/>
    <x v="1"/>
    <x v="1"/>
    <n v="65.94"/>
    <n v="4"/>
    <n v="13.188000000000001"/>
    <x v="257"/>
    <x v="13"/>
    <d v="1899-12-30T13:05:00"/>
    <x v="2"/>
    <n v="263.76"/>
    <n v="4.7619047620000003"/>
    <n v="13.188000000000001"/>
    <n v="6.9"/>
    <n v="13.187999999999988"/>
    <n v="1106.736959999999"/>
    <b v="0"/>
    <b v="1"/>
    <s v="Low Value"/>
    <s v="Value not found"/>
    <n v="7"/>
    <n v="2"/>
    <n v="2019"/>
    <m/>
    <x v="23"/>
    <m/>
    <n v="6"/>
    <s v="2019-6"/>
    <n v="4"/>
    <s v="Weekdays"/>
    <d v="1900-01-04T00:00:00"/>
  </r>
  <r>
    <s v="850-41-9669"/>
    <x v="0"/>
    <s v="Yangon"/>
    <x v="1"/>
    <x v="0"/>
    <x v="1"/>
    <n v="75.06"/>
    <n v="9"/>
    <n v="33.777000000000001"/>
    <x v="258"/>
    <x v="35"/>
    <d v="1899-12-30T13:25:00"/>
    <x v="0"/>
    <n v="675.54"/>
    <n v="4.7619047620000003"/>
    <n v="33.777000000000001"/>
    <n v="6.2"/>
    <n v="33.777000000000044"/>
    <n v="2834.5658400000038"/>
    <b v="0"/>
    <b v="1"/>
    <s v="Low Value"/>
    <s v="Value not found"/>
    <n v="19"/>
    <n v="3"/>
    <n v="2019"/>
    <m/>
    <x v="23"/>
    <m/>
    <n v="12"/>
    <s v="2019-12"/>
    <n v="2"/>
    <s v="Weekdays"/>
    <d v="1900-01-02T00:00:00"/>
  </r>
  <r>
    <s v="821-07-3596"/>
    <x v="1"/>
    <s v="Naypyitaw"/>
    <x v="1"/>
    <x v="0"/>
    <x v="5"/>
    <n v="16.45"/>
    <n v="4"/>
    <n v="3.29"/>
    <x v="259"/>
    <x v="37"/>
    <d v="1899-12-30T14:53:00"/>
    <x v="0"/>
    <n v="65.8"/>
    <n v="4.7619047620000003"/>
    <n v="3.29"/>
    <n v="5.6"/>
    <n v="3.2900000000000063"/>
    <n v="276.09680000000054"/>
    <b v="0"/>
    <b v="0"/>
    <s v="Low Value"/>
    <s v="Value not found"/>
    <n v="7"/>
    <n v="3"/>
    <n v="2019"/>
    <m/>
    <x v="23"/>
    <m/>
    <n v="10"/>
    <s v="2019-10"/>
    <n v="4"/>
    <s v="Weekdays"/>
    <d v="1900-01-04T00:00:00"/>
  </r>
  <r>
    <s v="655-85-5130"/>
    <x v="2"/>
    <s v="Mandalay"/>
    <x v="0"/>
    <x v="0"/>
    <x v="5"/>
    <n v="38.299999999999997"/>
    <n v="4"/>
    <n v="7.66"/>
    <x v="260"/>
    <x v="45"/>
    <d v="1899-12-30T19:22:00"/>
    <x v="1"/>
    <n v="153.19999999999999"/>
    <n v="4.7619047620000003"/>
    <n v="7.66"/>
    <n v="5.7"/>
    <n v="7.660000000000025"/>
    <n v="642.82720000000211"/>
    <b v="0"/>
    <b v="0"/>
    <s v="Low Value"/>
    <s v="Value not found"/>
    <n v="13"/>
    <n v="3"/>
    <n v="2019"/>
    <m/>
    <x v="23"/>
    <m/>
    <n v="11"/>
    <s v="2019-11"/>
    <n v="3"/>
    <s v="Weekdays"/>
    <d v="1900-01-03T00:00:00"/>
  </r>
  <r>
    <s v="447-15-7839"/>
    <x v="0"/>
    <s v="Yangon"/>
    <x v="0"/>
    <x v="0"/>
    <x v="3"/>
    <n v="22.24"/>
    <n v="10"/>
    <n v="11.12"/>
    <x v="261"/>
    <x v="57"/>
    <d v="1899-12-30T11:00:00"/>
    <x v="1"/>
    <n v="222.4"/>
    <n v="4.7619047620000003"/>
    <n v="11.12"/>
    <n v="4.2"/>
    <n v="11.120000000000005"/>
    <n v="933.19040000000041"/>
    <b v="0"/>
    <b v="0"/>
    <s v="Low Value"/>
    <s v="Value not found"/>
    <n v="9"/>
    <n v="2"/>
    <n v="2019"/>
    <m/>
    <x v="23"/>
    <m/>
    <n v="6"/>
    <s v="2019-6"/>
    <n v="6"/>
    <s v="Weekends"/>
    <d v="1900-01-06T00:00:00"/>
  </r>
  <r>
    <s v="154-74-7179"/>
    <x v="2"/>
    <s v="Mandalay"/>
    <x v="1"/>
    <x v="1"/>
    <x v="3"/>
    <n v="54.45"/>
    <n v="1"/>
    <n v="2.7225000000000001"/>
    <x v="262"/>
    <x v="84"/>
    <d v="1899-12-30T19:24:00"/>
    <x v="0"/>
    <n v="54.45"/>
    <n v="4.7619047620000003"/>
    <n v="2.7225000000000001"/>
    <n v="7.9"/>
    <n v="2.7224999999999966"/>
    <n v="228.47219999999973"/>
    <b v="0"/>
    <b v="1"/>
    <s v="High Value"/>
    <n v="5.4450000000000003"/>
    <n v="26"/>
    <n v="2"/>
    <n v="2019"/>
    <m/>
    <x v="23"/>
    <m/>
    <n v="9"/>
    <s v="2019-9"/>
    <n v="2"/>
    <s v="Weekdays"/>
    <d v="1900-01-02T00:00:00"/>
  </r>
  <r>
    <s v="253-12-6086"/>
    <x v="0"/>
    <s v="Yangon"/>
    <x v="0"/>
    <x v="0"/>
    <x v="3"/>
    <n v="98.4"/>
    <n v="7"/>
    <n v="34.44"/>
    <x v="263"/>
    <x v="41"/>
    <d v="1899-12-30T12:43:00"/>
    <x v="2"/>
    <n v="688.8"/>
    <n v="4.7619047620000003"/>
    <n v="34.44"/>
    <n v="8.6999999999999993"/>
    <n v="34.440000000000055"/>
    <n v="2890.2048000000045"/>
    <b v="0"/>
    <b v="1"/>
    <s v="High Value"/>
    <n v="9.8400000000000016"/>
    <n v="12"/>
    <n v="3"/>
    <n v="2019"/>
    <m/>
    <x v="23"/>
    <m/>
    <n v="11"/>
    <s v="2019-11"/>
    <n v="2"/>
    <s v="Weekdays"/>
    <d v="1900-01-02T00:00:00"/>
  </r>
  <r>
    <s v="808-65-0703"/>
    <x v="1"/>
    <s v="Naypyitaw"/>
    <x v="1"/>
    <x v="1"/>
    <x v="2"/>
    <n v="35.47"/>
    <n v="4"/>
    <n v="7.0940000000000003"/>
    <x v="264"/>
    <x v="86"/>
    <d v="1899-12-30T17:22:00"/>
    <x v="2"/>
    <n v="141.88"/>
    <n v="4.7619047620000003"/>
    <n v="7.0940000000000003"/>
    <n v="6.9"/>
    <n v="7.0939999999999941"/>
    <n v="595.32847999999956"/>
    <b v="0"/>
    <b v="1"/>
    <s v="Low Value"/>
    <s v="Value not found"/>
    <n v="14"/>
    <n v="3"/>
    <n v="2019"/>
    <m/>
    <x v="23"/>
    <m/>
    <n v="11"/>
    <s v="2019-11"/>
    <n v="4"/>
    <s v="Weekdays"/>
    <d v="1900-01-04T00:00:00"/>
  </r>
  <r>
    <s v="571-94-0759"/>
    <x v="2"/>
    <s v="Mandalay"/>
    <x v="0"/>
    <x v="0"/>
    <x v="4"/>
    <n v="74.599999999999994"/>
    <n v="10"/>
    <n v="37.299999999999997"/>
    <x v="265"/>
    <x v="66"/>
    <d v="1899-12-30T20:55:00"/>
    <x v="1"/>
    <n v="746"/>
    <n v="4.7619047620000003"/>
    <n v="37.299999999999997"/>
    <n v="9.5"/>
    <n v="37.299999999999955"/>
    <n v="3130.2159999999963"/>
    <b v="1"/>
    <b v="1"/>
    <s v="High Value"/>
    <n v="7.46"/>
    <n v="8"/>
    <n v="1"/>
    <n v="2019"/>
    <m/>
    <x v="23"/>
    <m/>
    <n v="2"/>
    <s v="2019-2"/>
    <n v="2"/>
    <s v="Weekdays"/>
    <d v="1900-01-02T00:00:00"/>
  </r>
  <r>
    <s v="144-51-6085"/>
    <x v="0"/>
    <s v="Yangon"/>
    <x v="0"/>
    <x v="1"/>
    <x v="2"/>
    <n v="70.739999999999995"/>
    <n v="4"/>
    <n v="14.148"/>
    <x v="266"/>
    <x v="0"/>
    <d v="1899-12-30T16:05:00"/>
    <x v="2"/>
    <n v="282.95999999999998"/>
    <n v="4.7619047620000003"/>
    <n v="14.148"/>
    <n v="4.4000000000000004"/>
    <n v="14.148000000000025"/>
    <n v="1187.3001600000021"/>
    <b v="0"/>
    <b v="0"/>
    <s v="Low Value"/>
    <s v="Value not found"/>
    <n v="5"/>
    <n v="1"/>
    <n v="2019"/>
    <m/>
    <x v="23"/>
    <m/>
    <n v="1"/>
    <s v="2019-1"/>
    <n v="6"/>
    <s v="Weekends"/>
    <d v="1900-01-06T00:00:00"/>
  </r>
  <r>
    <s v="731-14-2199"/>
    <x v="0"/>
    <s v="Yangon"/>
    <x v="0"/>
    <x v="0"/>
    <x v="2"/>
    <n v="35.54"/>
    <n v="10"/>
    <n v="17.77"/>
    <x v="267"/>
    <x v="72"/>
    <d v="1899-12-30T13:34:00"/>
    <x v="0"/>
    <n v="355.4"/>
    <n v="4.7619047620000003"/>
    <n v="17.77"/>
    <n v="7"/>
    <n v="17.770000000000039"/>
    <n v="1491.2584000000033"/>
    <b v="0"/>
    <b v="1"/>
    <s v="Low Value"/>
    <n v="3.5540000000000003"/>
    <n v="4"/>
    <n v="1"/>
    <n v="2019"/>
    <m/>
    <x v="23"/>
    <m/>
    <n v="1"/>
    <s v="2019-1"/>
    <n v="5"/>
    <s v="Weekdays"/>
    <d v="1900-01-05T00:00:00"/>
  </r>
  <r>
    <s v="783-09-1637"/>
    <x v="2"/>
    <s v="Mandalay"/>
    <x v="1"/>
    <x v="0"/>
    <x v="3"/>
    <n v="67.430000000000007"/>
    <n v="5"/>
    <n v="16.857500000000002"/>
    <x v="268"/>
    <x v="43"/>
    <d v="1899-12-30T18:13:00"/>
    <x v="0"/>
    <n v="337.15"/>
    <n v="4.7619047620000003"/>
    <n v="16.857500000000002"/>
    <n v="6.3"/>
    <n v="16.857500000000016"/>
    <n v="1414.6814000000013"/>
    <b v="0"/>
    <b v="1"/>
    <s v="Low Value"/>
    <s v="Value not found"/>
    <n v="6"/>
    <n v="3"/>
    <n v="2019"/>
    <m/>
    <x v="23"/>
    <m/>
    <n v="10"/>
    <s v="2019-10"/>
    <n v="3"/>
    <s v="Weekdays"/>
    <d v="1900-01-03T00:00:00"/>
  </r>
  <r>
    <s v="687-15-1097"/>
    <x v="1"/>
    <s v="Naypyitaw"/>
    <x v="0"/>
    <x v="0"/>
    <x v="0"/>
    <n v="21.12"/>
    <n v="2"/>
    <n v="2.1120000000000001"/>
    <x v="269"/>
    <x v="75"/>
    <d v="1899-12-30T19:17:00"/>
    <x v="1"/>
    <n v="42.24"/>
    <n v="4.7619047620000003"/>
    <n v="2.1120000000000001"/>
    <n v="9.6999999999999993"/>
    <n v="2.1119999999999948"/>
    <n v="177.23903999999956"/>
    <b v="0"/>
    <b v="1"/>
    <s v="High Value"/>
    <n v="2.1120000000000001"/>
    <n v="3"/>
    <n v="1"/>
    <n v="2019"/>
    <m/>
    <x v="23"/>
    <m/>
    <n v="1"/>
    <s v="2019-1"/>
    <n v="4"/>
    <s v="Weekdays"/>
    <d v="1900-01-04T00:00:00"/>
  </r>
  <r>
    <s v="126-54-1082"/>
    <x v="0"/>
    <s v="Yangon"/>
    <x v="0"/>
    <x v="0"/>
    <x v="2"/>
    <n v="21.54"/>
    <n v="9"/>
    <n v="9.6929999999999996"/>
    <x v="270"/>
    <x v="27"/>
    <d v="1899-12-30T11:44:00"/>
    <x v="2"/>
    <n v="193.86"/>
    <n v="4.7619047620000003"/>
    <n v="9.6929999999999996"/>
    <n v="8.8000000000000007"/>
    <n v="9.6929999999999836"/>
    <n v="813.43655999999862"/>
    <b v="1"/>
    <b v="1"/>
    <s v="High Value"/>
    <n v="2.1539999999999999"/>
    <n v="7"/>
    <n v="1"/>
    <n v="2019"/>
    <m/>
    <x v="23"/>
    <m/>
    <n v="2"/>
    <s v="2019-2"/>
    <n v="1"/>
    <s v="Weekdays"/>
    <d v="1900-01-01T00:00:00"/>
  </r>
  <r>
    <s v="633-91-1052"/>
    <x v="0"/>
    <s v="Yangon"/>
    <x v="1"/>
    <x v="0"/>
    <x v="2"/>
    <n v="12.03"/>
    <n v="2"/>
    <n v="1.2030000000000001"/>
    <x v="271"/>
    <x v="3"/>
    <d v="1899-12-30T15:51:00"/>
    <x v="1"/>
    <n v="24.06"/>
    <n v="4.7619047620000003"/>
    <n v="1.2030000000000001"/>
    <n v="5.0999999999999996"/>
    <n v="1.203000000000003"/>
    <n v="100.95576000000025"/>
    <b v="0"/>
    <b v="0"/>
    <s v="Low Value"/>
    <s v="Value not found"/>
    <n v="27"/>
    <n v="1"/>
    <n v="2019"/>
    <m/>
    <x v="23"/>
    <m/>
    <n v="4"/>
    <s v="2019-4"/>
    <n v="7"/>
    <s v="Weekends"/>
    <d v="1899-12-31T00:00:00"/>
  </r>
  <r>
    <s v="477-24-6490"/>
    <x v="2"/>
    <s v="Mandalay"/>
    <x v="1"/>
    <x v="0"/>
    <x v="0"/>
    <n v="99.71"/>
    <n v="6"/>
    <n v="29.913"/>
    <x v="272"/>
    <x v="84"/>
    <d v="1899-12-30T16:52:00"/>
    <x v="0"/>
    <n v="598.26"/>
    <n v="4.7619047620000003"/>
    <n v="29.913"/>
    <n v="7.9"/>
    <n v="29.913000000000011"/>
    <n v="2510.298960000001"/>
    <b v="0"/>
    <b v="1"/>
    <s v="High Value"/>
    <n v="9.9710000000000001"/>
    <n v="26"/>
    <n v="2"/>
    <n v="2019"/>
    <m/>
    <x v="23"/>
    <m/>
    <n v="9"/>
    <s v="2019-9"/>
    <n v="2"/>
    <s v="Weekdays"/>
    <d v="1900-01-02T00:00:00"/>
  </r>
  <r>
    <s v="566-19-5475"/>
    <x v="2"/>
    <s v="Mandalay"/>
    <x v="1"/>
    <x v="1"/>
    <x v="5"/>
    <n v="47.97"/>
    <n v="7"/>
    <n v="16.7895"/>
    <x v="273"/>
    <x v="27"/>
    <d v="1899-12-30T20:52:00"/>
    <x v="1"/>
    <n v="335.79"/>
    <n v="4.7619047620000003"/>
    <n v="16.7895"/>
    <n v="6.2"/>
    <n v="16.789499999999975"/>
    <n v="1408.974839999998"/>
    <b v="0"/>
    <b v="0"/>
    <s v="Low Value"/>
    <s v="Value not found"/>
    <n v="7"/>
    <n v="1"/>
    <n v="2019"/>
    <m/>
    <x v="23"/>
    <m/>
    <n v="2"/>
    <s v="2019-2"/>
    <n v="1"/>
    <s v="Weekdays"/>
    <d v="1900-01-01T00:00:00"/>
  </r>
  <r>
    <s v="526-86-8552"/>
    <x v="1"/>
    <s v="Naypyitaw"/>
    <x v="0"/>
    <x v="0"/>
    <x v="2"/>
    <n v="21.82"/>
    <n v="10"/>
    <n v="10.91"/>
    <x v="274"/>
    <x v="27"/>
    <d v="1899-12-30T17:36:00"/>
    <x v="1"/>
    <n v="218.2"/>
    <n v="4.7619047620000003"/>
    <n v="10.91"/>
    <n v="7.1"/>
    <n v="10.910000000000025"/>
    <n v="915.56720000000212"/>
    <b v="0"/>
    <b v="1"/>
    <s v="Low Value"/>
    <n v="2.1819999999999999"/>
    <n v="7"/>
    <n v="1"/>
    <n v="2019"/>
    <m/>
    <x v="23"/>
    <m/>
    <n v="2"/>
    <s v="2019-2"/>
    <n v="1"/>
    <s v="Weekdays"/>
    <d v="1900-01-01T00:00:00"/>
  </r>
  <r>
    <s v="376-56-3573"/>
    <x v="1"/>
    <s v="Naypyitaw"/>
    <x v="1"/>
    <x v="0"/>
    <x v="5"/>
    <n v="95.42"/>
    <n v="4"/>
    <n v="19.084"/>
    <x v="275"/>
    <x v="30"/>
    <d v="1899-12-30T13:23:00"/>
    <x v="0"/>
    <n v="381.68"/>
    <n v="4.7619047620000003"/>
    <n v="19.084"/>
    <n v="6.4"/>
    <n v="19.084000000000003"/>
    <n v="1601.5292800000002"/>
    <b v="0"/>
    <b v="1"/>
    <s v="Low Value"/>
    <s v="Value not found"/>
    <n v="2"/>
    <n v="2"/>
    <n v="2019"/>
    <m/>
    <x v="23"/>
    <m/>
    <n v="5"/>
    <s v="2019-5"/>
    <n v="6"/>
    <s v="Weekends"/>
    <d v="1900-01-06T00:00:00"/>
  </r>
  <r>
    <s v="537-72-0426"/>
    <x v="1"/>
    <s v="Naypyitaw"/>
    <x v="0"/>
    <x v="1"/>
    <x v="5"/>
    <n v="70.989999999999995"/>
    <n v="10"/>
    <n v="35.494999999999997"/>
    <x v="276"/>
    <x v="80"/>
    <d v="1899-12-30T16:28:00"/>
    <x v="1"/>
    <n v="709.9"/>
    <n v="4.7619047620000003"/>
    <n v="35.494999999999997"/>
    <n v="5.7"/>
    <n v="35.495000000000005"/>
    <n v="2978.7404000000006"/>
    <b v="0"/>
    <b v="1"/>
    <s v="Low Value"/>
    <s v="Value not found"/>
    <n v="20"/>
    <n v="3"/>
    <n v="2019"/>
    <m/>
    <x v="23"/>
    <m/>
    <n v="12"/>
    <s v="2019-12"/>
    <n v="3"/>
    <s v="Weekdays"/>
    <d v="1900-01-03T00:00:00"/>
  </r>
  <r>
    <s v="828-61-5674"/>
    <x v="0"/>
    <s v="Yangon"/>
    <x v="0"/>
    <x v="1"/>
    <x v="3"/>
    <n v="44.02"/>
    <n v="10"/>
    <n v="22.01"/>
    <x v="277"/>
    <x v="80"/>
    <d v="1899-12-30T19:57:00"/>
    <x v="2"/>
    <n v="440.2"/>
    <n v="4.7619047620000003"/>
    <n v="22.01"/>
    <n v="9.6"/>
    <n v="22.009999999999991"/>
    <n v="1847.0791999999992"/>
    <b v="1"/>
    <b v="1"/>
    <s v="High Value"/>
    <n v="4.4020000000000001"/>
    <n v="20"/>
    <n v="3"/>
    <n v="2019"/>
    <m/>
    <x v="23"/>
    <m/>
    <n v="12"/>
    <s v="2019-12"/>
    <n v="3"/>
    <s v="Weekdays"/>
    <d v="1900-01-03T00:00:00"/>
  </r>
  <r>
    <s v="136-08-6195"/>
    <x v="0"/>
    <s v="Yangon"/>
    <x v="1"/>
    <x v="0"/>
    <x v="2"/>
    <n v="69.959999999999994"/>
    <n v="8"/>
    <n v="27.984000000000002"/>
    <x v="278"/>
    <x v="42"/>
    <d v="1899-12-30T17:01:00"/>
    <x v="2"/>
    <n v="559.67999999999995"/>
    <n v="4.7619047620000003"/>
    <n v="27.984000000000002"/>
    <n v="6.4"/>
    <n v="27.984000000000037"/>
    <n v="2348.4172800000033"/>
    <b v="0"/>
    <b v="1"/>
    <s v="Low Value"/>
    <s v="Value not found"/>
    <n v="15"/>
    <n v="2"/>
    <n v="2019"/>
    <m/>
    <x v="23"/>
    <m/>
    <n v="7"/>
    <s v="2019-7"/>
    <n v="5"/>
    <s v="Weekdays"/>
    <d v="1900-01-05T00:00:00"/>
  </r>
  <r>
    <s v="523-38-0215"/>
    <x v="1"/>
    <s v="Naypyitaw"/>
    <x v="1"/>
    <x v="1"/>
    <x v="2"/>
    <n v="37"/>
    <n v="1"/>
    <n v="1.85"/>
    <x v="279"/>
    <x v="43"/>
    <d v="1899-12-30T13:29:00"/>
    <x v="2"/>
    <n v="37"/>
    <n v="4.7619047620000003"/>
    <n v="1.85"/>
    <n v="7.9"/>
    <n v="1.8500000000000014"/>
    <n v="155.25200000000012"/>
    <b v="0"/>
    <b v="1"/>
    <s v="High Value"/>
    <n v="3.7"/>
    <n v="6"/>
    <n v="3"/>
    <n v="2019"/>
    <m/>
    <x v="23"/>
    <m/>
    <n v="10"/>
    <s v="2019-10"/>
    <n v="3"/>
    <s v="Weekdays"/>
    <d v="1900-01-03T00:00:00"/>
  </r>
  <r>
    <s v="490-29-1201"/>
    <x v="0"/>
    <s v="Yangon"/>
    <x v="1"/>
    <x v="0"/>
    <x v="3"/>
    <n v="15.34"/>
    <n v="1"/>
    <n v="0.76700000000000002"/>
    <x v="280"/>
    <x v="47"/>
    <d v="1899-12-30T11:09:00"/>
    <x v="1"/>
    <n v="15.34"/>
    <n v="4.7619047620000003"/>
    <n v="0.76700000000000002"/>
    <n v="6.5"/>
    <n v="0.76699999999999946"/>
    <n v="64.366639999999961"/>
    <b v="0"/>
    <b v="1"/>
    <s v="Low Value"/>
    <s v="Value not found"/>
    <n v="6"/>
    <n v="1"/>
    <n v="2019"/>
    <m/>
    <x v="23"/>
    <m/>
    <n v="1"/>
    <s v="2019-1"/>
    <n v="7"/>
    <s v="Weekends"/>
    <d v="1899-12-31T00:00:00"/>
  </r>
  <r>
    <s v="667-92-0055"/>
    <x v="0"/>
    <s v="Yangon"/>
    <x v="0"/>
    <x v="1"/>
    <x v="0"/>
    <n v="99.83"/>
    <n v="6"/>
    <n v="29.949000000000002"/>
    <x v="281"/>
    <x v="31"/>
    <d v="1899-12-30T15:02:00"/>
    <x v="0"/>
    <n v="598.98"/>
    <n v="4.7619047620000003"/>
    <n v="29.949000000000002"/>
    <n v="8.5"/>
    <n v="29.948999999999955"/>
    <n v="2513.3200799999963"/>
    <b v="0"/>
    <b v="1"/>
    <s v="High Value"/>
    <n v="9.9830000000000005"/>
    <n v="4"/>
    <n v="3"/>
    <n v="2019"/>
    <m/>
    <x v="23"/>
    <m/>
    <n v="10"/>
    <s v="2019-10"/>
    <n v="1"/>
    <s v="Weekdays"/>
    <d v="1900-01-01T00:00:00"/>
  </r>
  <r>
    <s v="565-17-3836"/>
    <x v="0"/>
    <s v="Yangon"/>
    <x v="0"/>
    <x v="0"/>
    <x v="0"/>
    <n v="47.67"/>
    <n v="4"/>
    <n v="9.5340000000000007"/>
    <x v="282"/>
    <x v="41"/>
    <d v="1899-12-30T14:21:00"/>
    <x v="1"/>
    <n v="190.68"/>
    <n v="4.7619047620000003"/>
    <n v="9.5340000000000007"/>
    <n v="9.1"/>
    <n v="9.5339999999999918"/>
    <n v="800.09327999999937"/>
    <b v="0"/>
    <b v="1"/>
    <s v="High Value"/>
    <n v="4.7670000000000003"/>
    <n v="12"/>
    <n v="3"/>
    <n v="2019"/>
    <m/>
    <x v="23"/>
    <m/>
    <n v="11"/>
    <s v="2019-11"/>
    <n v="2"/>
    <s v="Weekdays"/>
    <d v="1900-01-02T00:00:00"/>
  </r>
  <r>
    <s v="498-41-1961"/>
    <x v="2"/>
    <s v="Mandalay"/>
    <x v="1"/>
    <x v="1"/>
    <x v="0"/>
    <n v="66.680000000000007"/>
    <n v="5"/>
    <n v="16.670000000000002"/>
    <x v="283"/>
    <x v="9"/>
    <d v="1899-12-30T18:01:00"/>
    <x v="1"/>
    <n v="333.4"/>
    <n v="4.7619047620000003"/>
    <n v="16.670000000000002"/>
    <n v="7.6"/>
    <n v="16.670000000000016"/>
    <n v="1398.9464000000014"/>
    <b v="0"/>
    <b v="1"/>
    <s v="High Value"/>
    <n v="6.668000000000001"/>
    <n v="20"/>
    <n v="2"/>
    <n v="2019"/>
    <m/>
    <x v="23"/>
    <m/>
    <n v="8"/>
    <s v="2019-8"/>
    <n v="3"/>
    <s v="Weekdays"/>
    <d v="1900-01-03T00:00:00"/>
  </r>
  <r>
    <s v="593-95-4461"/>
    <x v="1"/>
    <s v="Naypyitaw"/>
    <x v="0"/>
    <x v="1"/>
    <x v="2"/>
    <n v="74.86"/>
    <n v="1"/>
    <n v="3.7429999999999999"/>
    <x v="284"/>
    <x v="62"/>
    <d v="1899-12-30T14:49:00"/>
    <x v="1"/>
    <n v="74.86"/>
    <n v="4.7619047620000003"/>
    <n v="3.7429999999999999"/>
    <n v="6.9"/>
    <n v="3.742999999999995"/>
    <n v="314.11255999999958"/>
    <b v="0"/>
    <b v="1"/>
    <s v="Low Value"/>
    <s v="Value not found"/>
    <n v="24"/>
    <n v="3"/>
    <n v="2019"/>
    <m/>
    <x v="23"/>
    <m/>
    <n v="12"/>
    <s v="2019-12"/>
    <n v="7"/>
    <s v="Weekends"/>
    <d v="1899-12-31T00:00:00"/>
  </r>
  <r>
    <s v="226-71-3580"/>
    <x v="1"/>
    <s v="Naypyitaw"/>
    <x v="1"/>
    <x v="0"/>
    <x v="3"/>
    <n v="23.75"/>
    <n v="9"/>
    <n v="10.6875"/>
    <x v="285"/>
    <x v="82"/>
    <d v="1899-12-30T12:02:00"/>
    <x v="1"/>
    <n v="213.75"/>
    <n v="4.7619047620000003"/>
    <n v="10.6875"/>
    <n v="9.5"/>
    <n v="10.6875"/>
    <n v="896.89499999999998"/>
    <b v="1"/>
    <b v="1"/>
    <s v="High Value"/>
    <n v="2.375"/>
    <n v="31"/>
    <n v="1"/>
    <n v="2019"/>
    <m/>
    <x v="23"/>
    <m/>
    <n v="5"/>
    <s v="2019-5"/>
    <n v="4"/>
    <s v="Weekdays"/>
    <d v="1900-01-04T00:00:00"/>
  </r>
  <r>
    <s v="283-79-9594"/>
    <x v="2"/>
    <s v="Mandalay"/>
    <x v="1"/>
    <x v="0"/>
    <x v="4"/>
    <n v="48.51"/>
    <n v="7"/>
    <n v="16.9785"/>
    <x v="286"/>
    <x v="25"/>
    <d v="1899-12-30T13:30:00"/>
    <x v="2"/>
    <n v="339.57"/>
    <n v="4.7619047620000003"/>
    <n v="16.9785"/>
    <n v="5.2"/>
    <n v="16.978499999999997"/>
    <n v="1424.8357199999998"/>
    <b v="0"/>
    <b v="0"/>
    <s v="Low Value"/>
    <s v="Value not found"/>
    <n v="25"/>
    <n v="1"/>
    <n v="2019"/>
    <m/>
    <x v="23"/>
    <m/>
    <n v="4"/>
    <s v="2019-4"/>
    <n v="5"/>
    <s v="Weekdays"/>
    <d v="1900-01-05T00:00:00"/>
  </r>
  <r>
    <s v="430-60-3493"/>
    <x v="0"/>
    <s v="Yangon"/>
    <x v="0"/>
    <x v="0"/>
    <x v="2"/>
    <n v="94.88"/>
    <n v="7"/>
    <n v="33.207999999999998"/>
    <x v="287"/>
    <x v="36"/>
    <d v="1899-12-30T14:38:00"/>
    <x v="1"/>
    <n v="664.16"/>
    <n v="4.7619047620000003"/>
    <n v="33.207999999999998"/>
    <n v="4.2"/>
    <n v="33.208000000000084"/>
    <n v="2786.8153600000069"/>
    <b v="0"/>
    <b v="1"/>
    <s v="Low Value"/>
    <s v="Value not found"/>
    <n v="3"/>
    <n v="2"/>
    <n v="2019"/>
    <m/>
    <x v="23"/>
    <m/>
    <n v="5"/>
    <s v="2019-5"/>
    <n v="7"/>
    <s v="Weekends"/>
    <d v="1899-12-31T00:00:00"/>
  </r>
  <r>
    <s v="139-20-0155"/>
    <x v="2"/>
    <s v="Mandalay"/>
    <x v="0"/>
    <x v="1"/>
    <x v="1"/>
    <n v="40.299999999999997"/>
    <n v="10"/>
    <n v="20.149999999999999"/>
    <x v="288"/>
    <x v="46"/>
    <d v="1899-12-30T17:37:00"/>
    <x v="2"/>
    <n v="403"/>
    <n v="4.7619047620000003"/>
    <n v="20.149999999999999"/>
    <n v="7"/>
    <n v="20.149999999999977"/>
    <n v="1690.9879999999982"/>
    <b v="0"/>
    <b v="1"/>
    <s v="Low Value"/>
    <n v="4.03"/>
    <n v="24"/>
    <n v="1"/>
    <n v="2019"/>
    <m/>
    <x v="23"/>
    <m/>
    <n v="4"/>
    <s v="2019-4"/>
    <n v="4"/>
    <s v="Weekdays"/>
    <d v="1900-01-04T00:00:00"/>
  </r>
  <r>
    <s v="558-80-4082"/>
    <x v="1"/>
    <s v="Naypyitaw"/>
    <x v="1"/>
    <x v="1"/>
    <x v="1"/>
    <n v="27.85"/>
    <n v="7"/>
    <n v="9.7475000000000005"/>
    <x v="289"/>
    <x v="86"/>
    <d v="1899-12-30T17:20:00"/>
    <x v="0"/>
    <n v="194.95"/>
    <n v="4.7619047620000003"/>
    <n v="9.7475000000000005"/>
    <n v="6"/>
    <n v="9.7475000000000023"/>
    <n v="818.01020000000017"/>
    <b v="0"/>
    <b v="0"/>
    <s v="Low Value"/>
    <s v="Value not found"/>
    <n v="14"/>
    <n v="3"/>
    <n v="2019"/>
    <m/>
    <x v="23"/>
    <m/>
    <n v="11"/>
    <s v="2019-11"/>
    <n v="4"/>
    <s v="Weekdays"/>
    <d v="1900-01-04T00:00:00"/>
  </r>
  <r>
    <s v="278-97-7759"/>
    <x v="0"/>
    <s v="Yangon"/>
    <x v="0"/>
    <x v="0"/>
    <x v="1"/>
    <n v="62.48"/>
    <n v="1"/>
    <n v="3.1240000000000001"/>
    <x v="290"/>
    <x v="67"/>
    <d v="1899-12-30T20:29:00"/>
    <x v="1"/>
    <n v="62.48"/>
    <n v="4.7619047620000003"/>
    <n v="3.1240000000000001"/>
    <n v="4.7"/>
    <n v="3.1240000000000023"/>
    <n v="262.16608000000019"/>
    <b v="0"/>
    <b v="0"/>
    <s v="Low Value"/>
    <s v="Value not found"/>
    <n v="18"/>
    <n v="2"/>
    <n v="2019"/>
    <m/>
    <x v="23"/>
    <m/>
    <n v="8"/>
    <s v="2019-8"/>
    <n v="1"/>
    <s v="Weekdays"/>
    <d v="1900-01-01T00:00:00"/>
  </r>
  <r>
    <s v="316-68-6352"/>
    <x v="0"/>
    <s v="Yangon"/>
    <x v="0"/>
    <x v="0"/>
    <x v="4"/>
    <n v="36.36"/>
    <n v="2"/>
    <n v="3.6360000000000001"/>
    <x v="291"/>
    <x v="18"/>
    <d v="1899-12-30T10:00:00"/>
    <x v="1"/>
    <n v="72.72"/>
    <n v="4.7619047620000003"/>
    <n v="3.6360000000000001"/>
    <n v="7.1"/>
    <n v="3.6359999999999957"/>
    <n v="305.13311999999962"/>
    <b v="0"/>
    <b v="1"/>
    <s v="Low Value"/>
    <n v="3.6360000000000001"/>
    <n v="21"/>
    <n v="1"/>
    <n v="2019"/>
    <m/>
    <x v="23"/>
    <m/>
    <n v="4"/>
    <s v="2019-4"/>
    <n v="1"/>
    <s v="Weekdays"/>
    <d v="1900-01-01T00:00:00"/>
  </r>
  <r>
    <s v="585-03-5943"/>
    <x v="2"/>
    <s v="Mandalay"/>
    <x v="1"/>
    <x v="1"/>
    <x v="0"/>
    <n v="18.11"/>
    <n v="10"/>
    <n v="9.0549999999999997"/>
    <x v="292"/>
    <x v="45"/>
    <d v="1899-12-30T11:46:00"/>
    <x v="0"/>
    <n v="181.1"/>
    <n v="4.7619047620000003"/>
    <n v="9.0549999999999997"/>
    <n v="5.9"/>
    <n v="9.0550000000000068"/>
    <n v="759.89560000000063"/>
    <b v="0"/>
    <b v="0"/>
    <s v="Low Value"/>
    <s v="Value not found"/>
    <n v="13"/>
    <n v="3"/>
    <n v="2019"/>
    <m/>
    <x v="23"/>
    <m/>
    <n v="11"/>
    <s v="2019-11"/>
    <n v="3"/>
    <s v="Weekdays"/>
    <d v="1900-01-03T00:00:00"/>
  </r>
  <r>
    <s v="211-05-0490"/>
    <x v="1"/>
    <s v="Naypyitaw"/>
    <x v="0"/>
    <x v="0"/>
    <x v="1"/>
    <n v="51.92"/>
    <n v="5"/>
    <n v="12.98"/>
    <x v="293"/>
    <x v="2"/>
    <d v="1899-12-30T13:42:00"/>
    <x v="1"/>
    <n v="259.60000000000002"/>
    <n v="4.7619047620000003"/>
    <n v="12.98"/>
    <n v="7.5"/>
    <n v="12.979999999999961"/>
    <n v="1089.2815999999968"/>
    <b v="0"/>
    <b v="1"/>
    <s v="High Value"/>
    <n v="5.1920000000000002"/>
    <n v="3"/>
    <n v="3"/>
    <n v="2019"/>
    <m/>
    <x v="23"/>
    <m/>
    <n v="9"/>
    <s v="2019-9"/>
    <n v="7"/>
    <s v="Weekends"/>
    <d v="1899-12-31T00:00:00"/>
  </r>
  <r>
    <s v="727-75-6477"/>
    <x v="1"/>
    <s v="Naypyitaw"/>
    <x v="1"/>
    <x v="1"/>
    <x v="1"/>
    <n v="28.84"/>
    <n v="4"/>
    <n v="5.7679999999999998"/>
    <x v="294"/>
    <x v="14"/>
    <d v="1899-12-30T14:44:00"/>
    <x v="1"/>
    <n v="115.36"/>
    <n v="4.7619047620000003"/>
    <n v="5.7679999999999998"/>
    <n v="6.4"/>
    <n v="5.7680000000000007"/>
    <n v="484.05056000000008"/>
    <b v="0"/>
    <b v="1"/>
    <s v="Low Value"/>
    <s v="Value not found"/>
    <n v="29"/>
    <n v="3"/>
    <n v="2019"/>
    <m/>
    <x v="23"/>
    <m/>
    <n v="13"/>
    <s v="2019-13"/>
    <n v="5"/>
    <s v="Weekdays"/>
    <d v="1900-01-05T00:00:00"/>
  </r>
  <r>
    <s v="744-02-5987"/>
    <x v="0"/>
    <s v="Yangon"/>
    <x v="0"/>
    <x v="1"/>
    <x v="2"/>
    <n v="78.38"/>
    <n v="6"/>
    <n v="23.513999999999999"/>
    <x v="295"/>
    <x v="8"/>
    <d v="1899-12-30T14:16:00"/>
    <x v="0"/>
    <n v="470.28"/>
    <n v="4.7619047620000003"/>
    <n v="23.513999999999999"/>
    <n v="5.8"/>
    <n v="23.51400000000001"/>
    <n v="1973.2948800000008"/>
    <b v="0"/>
    <b v="0"/>
    <s v="Low Value"/>
    <s v="Value not found"/>
    <n v="10"/>
    <n v="1"/>
    <n v="2019"/>
    <m/>
    <x v="23"/>
    <m/>
    <n v="2"/>
    <s v="2019-2"/>
    <n v="4"/>
    <s v="Weekdays"/>
    <d v="1900-01-04T00:00:00"/>
  </r>
  <r>
    <s v="307-83-9164"/>
    <x v="0"/>
    <s v="Yangon"/>
    <x v="0"/>
    <x v="1"/>
    <x v="2"/>
    <n v="60.01"/>
    <n v="4"/>
    <n v="12.002000000000001"/>
    <x v="296"/>
    <x v="25"/>
    <d v="1899-12-30T15:54:00"/>
    <x v="1"/>
    <n v="240.04"/>
    <n v="4.7619047620000003"/>
    <n v="12.002000000000001"/>
    <n v="4.5"/>
    <n v="12.00200000000001"/>
    <n v="1007.2078400000008"/>
    <b v="0"/>
    <b v="0"/>
    <s v="Low Value"/>
    <s v="Value not found"/>
    <n v="25"/>
    <n v="1"/>
    <n v="2019"/>
    <m/>
    <x v="23"/>
    <m/>
    <n v="4"/>
    <s v="2019-4"/>
    <n v="5"/>
    <s v="Weekdays"/>
    <d v="1900-01-05T00:00:00"/>
  </r>
  <r>
    <s v="779-06-0012"/>
    <x v="1"/>
    <s v="Naypyitaw"/>
    <x v="0"/>
    <x v="0"/>
    <x v="2"/>
    <n v="88.61"/>
    <n v="1"/>
    <n v="4.4305000000000003"/>
    <x v="297"/>
    <x v="64"/>
    <d v="1899-12-30T10:21:00"/>
    <x v="1"/>
    <n v="88.61"/>
    <n v="4.7619047620000003"/>
    <n v="4.4305000000000003"/>
    <n v="7.7"/>
    <n v="4.430499999999995"/>
    <n v="371.80755999999957"/>
    <b v="0"/>
    <b v="1"/>
    <s v="High Value"/>
    <n v="8.8610000000000007"/>
    <n v="19"/>
    <n v="1"/>
    <n v="2019"/>
    <m/>
    <x v="23"/>
    <m/>
    <n v="3"/>
    <s v="2019-3"/>
    <n v="6"/>
    <s v="Weekends"/>
    <d v="1900-01-06T00:00:00"/>
  </r>
  <r>
    <s v="446-47-6729"/>
    <x v="1"/>
    <s v="Naypyitaw"/>
    <x v="1"/>
    <x v="1"/>
    <x v="5"/>
    <n v="99.82"/>
    <n v="2"/>
    <n v="9.9819999999999993"/>
    <x v="298"/>
    <x v="56"/>
    <d v="1899-12-30T18:09:00"/>
    <x v="2"/>
    <n v="199.64"/>
    <n v="4.7619047620000003"/>
    <n v="9.9819999999999993"/>
    <n v="6.7"/>
    <n v="9.9820000000000277"/>
    <n v="837.68944000000238"/>
    <b v="0"/>
    <b v="1"/>
    <s v="Low Value"/>
    <s v="Value not found"/>
    <n v="2"/>
    <n v="1"/>
    <n v="2019"/>
    <m/>
    <x v="23"/>
    <m/>
    <n v="1"/>
    <s v="2019-1"/>
    <n v="3"/>
    <s v="Weekdays"/>
    <d v="1900-01-03T00:00:00"/>
  </r>
  <r>
    <s v="573-10-3877"/>
    <x v="2"/>
    <s v="Mandalay"/>
    <x v="0"/>
    <x v="1"/>
    <x v="0"/>
    <n v="39.01"/>
    <n v="1"/>
    <n v="1.9504999999999999"/>
    <x v="299"/>
    <x v="41"/>
    <d v="1899-12-30T16:46:00"/>
    <x v="2"/>
    <n v="39.01"/>
    <n v="4.7619047620000003"/>
    <n v="1.9504999999999999"/>
    <n v="4.7"/>
    <n v="1.9505000000000052"/>
    <n v="163.68596000000045"/>
    <b v="0"/>
    <b v="0"/>
    <s v="Low Value"/>
    <s v="Value not found"/>
    <n v="12"/>
    <n v="3"/>
    <n v="2019"/>
    <m/>
    <x v="23"/>
    <m/>
    <n v="11"/>
    <s v="2019-11"/>
    <n v="2"/>
    <s v="Weekdays"/>
    <d v="1900-01-02T00:00:00"/>
  </r>
  <r>
    <s v="735-06-4124"/>
    <x v="1"/>
    <s v="Naypyitaw"/>
    <x v="1"/>
    <x v="1"/>
    <x v="4"/>
    <n v="48.61"/>
    <n v="1"/>
    <n v="2.4304999999999999"/>
    <x v="300"/>
    <x v="6"/>
    <d v="1899-12-30T15:31:00"/>
    <x v="1"/>
    <n v="48.61"/>
    <n v="4.7619047620000003"/>
    <n v="2.4304999999999999"/>
    <n v="4.4000000000000004"/>
    <n v="2.4305000000000021"/>
    <n v="203.96756000000019"/>
    <b v="0"/>
    <b v="0"/>
    <s v="Low Value"/>
    <s v="Value not found"/>
    <n v="25"/>
    <n v="2"/>
    <n v="2019"/>
    <m/>
    <x v="23"/>
    <m/>
    <n v="9"/>
    <s v="2019-9"/>
    <n v="1"/>
    <s v="Weekdays"/>
    <d v="1900-01-01T00:00:00"/>
  </r>
  <r>
    <s v="439-54-7422"/>
    <x v="0"/>
    <s v="Yangon"/>
    <x v="1"/>
    <x v="0"/>
    <x v="1"/>
    <n v="51.19"/>
    <n v="4"/>
    <n v="10.238"/>
    <x v="301"/>
    <x v="79"/>
    <d v="1899-12-30T17:15:00"/>
    <x v="2"/>
    <n v="204.76"/>
    <n v="4.7619047620000003"/>
    <n v="10.238"/>
    <n v="4.7"/>
    <n v="10.238"/>
    <n v="859.17295999999999"/>
    <b v="0"/>
    <b v="0"/>
    <s v="Low Value"/>
    <s v="Value not found"/>
    <n v="18"/>
    <n v="3"/>
    <n v="2019"/>
    <m/>
    <x v="23"/>
    <m/>
    <n v="12"/>
    <s v="2019-12"/>
    <n v="1"/>
    <s v="Weekdays"/>
    <d v="1900-01-01T00:00:00"/>
  </r>
  <r>
    <s v="396-90-2219"/>
    <x v="2"/>
    <s v="Mandalay"/>
    <x v="1"/>
    <x v="0"/>
    <x v="1"/>
    <n v="14.96"/>
    <n v="8"/>
    <n v="5.984"/>
    <x v="302"/>
    <x v="55"/>
    <d v="1899-12-30T12:29:00"/>
    <x v="1"/>
    <n v="119.68"/>
    <n v="4.7619047620000003"/>
    <n v="5.984"/>
    <n v="8.6"/>
    <n v="5.9839999999999947"/>
    <n v="502.17727999999954"/>
    <b v="1"/>
    <b v="1"/>
    <s v="High Value"/>
    <n v="1.4960000000000002"/>
    <n v="23"/>
    <n v="2"/>
    <n v="2019"/>
    <m/>
    <x v="23"/>
    <m/>
    <n v="8"/>
    <s v="2019-8"/>
    <n v="6"/>
    <s v="Weekends"/>
    <d v="1900-01-06T00:00:00"/>
  </r>
  <r>
    <s v="411-77-0180"/>
    <x v="0"/>
    <s v="Yangon"/>
    <x v="0"/>
    <x v="1"/>
    <x v="1"/>
    <n v="72.2"/>
    <n v="7"/>
    <n v="25.27"/>
    <x v="303"/>
    <x v="58"/>
    <d v="1899-12-30T20:14:00"/>
    <x v="0"/>
    <n v="505.4"/>
    <n v="4.7619047620000003"/>
    <n v="25.27"/>
    <n v="4.3"/>
    <n v="25.269999999999982"/>
    <n v="2120.6583999999984"/>
    <b v="0"/>
    <b v="0"/>
    <s v="Low Value"/>
    <s v="Value not found"/>
    <n v="26"/>
    <n v="3"/>
    <n v="2019"/>
    <m/>
    <x v="23"/>
    <m/>
    <n v="13"/>
    <s v="2019-13"/>
    <n v="2"/>
    <s v="Weekdays"/>
    <d v="1900-01-02T00:00:00"/>
  </r>
  <r>
    <s v="286-01-5402"/>
    <x v="0"/>
    <s v="Yangon"/>
    <x v="1"/>
    <x v="0"/>
    <x v="3"/>
    <n v="40.229999999999997"/>
    <n v="7"/>
    <n v="14.080500000000001"/>
    <x v="304"/>
    <x v="73"/>
    <d v="1899-12-30T13:22:00"/>
    <x v="1"/>
    <n v="281.61"/>
    <n v="4.7619047620000003"/>
    <n v="14.080500000000001"/>
    <n v="9.6"/>
    <n v="14.080499999999972"/>
    <n v="1181.6355599999977"/>
    <b v="0"/>
    <b v="1"/>
    <s v="High Value"/>
    <n v="4.0229999999999997"/>
    <n v="30"/>
    <n v="3"/>
    <n v="2019"/>
    <m/>
    <x v="23"/>
    <m/>
    <n v="13"/>
    <s v="2019-13"/>
    <n v="6"/>
    <s v="Weekends"/>
    <d v="1900-01-06T00:00:00"/>
  </r>
  <r>
    <s v="803-17-8013"/>
    <x v="0"/>
    <s v="Yangon"/>
    <x v="0"/>
    <x v="0"/>
    <x v="2"/>
    <n v="88.79"/>
    <n v="8"/>
    <n v="35.515999999999998"/>
    <x v="305"/>
    <x v="21"/>
    <d v="1899-12-30T17:09:00"/>
    <x v="1"/>
    <n v="710.32"/>
    <n v="4.7619047620000003"/>
    <n v="35.515999999999998"/>
    <n v="4.0999999999999996"/>
    <n v="35.515999999999963"/>
    <n v="2980.5027199999968"/>
    <b v="0"/>
    <b v="1"/>
    <s v="Low Value"/>
    <s v="Value not found"/>
    <n v="17"/>
    <n v="2"/>
    <n v="2019"/>
    <m/>
    <x v="23"/>
    <m/>
    <n v="7"/>
    <s v="2019-7"/>
    <n v="7"/>
    <s v="Weekends"/>
    <d v="1899-12-31T00:00:00"/>
  </r>
  <r>
    <s v="512-98-1403"/>
    <x v="0"/>
    <s v="Yangon"/>
    <x v="0"/>
    <x v="0"/>
    <x v="1"/>
    <n v="26.48"/>
    <n v="3"/>
    <n v="3.972"/>
    <x v="306"/>
    <x v="76"/>
    <d v="1899-12-30T10:40:00"/>
    <x v="0"/>
    <n v="79.44"/>
    <n v="4.7619047620000003"/>
    <n v="3.972"/>
    <n v="4.7"/>
    <n v="3.9720000000000084"/>
    <n v="333.33024000000069"/>
    <b v="0"/>
    <b v="0"/>
    <s v="Low Value"/>
    <s v="Value not found"/>
    <n v="21"/>
    <n v="3"/>
    <n v="2019"/>
    <m/>
    <x v="23"/>
    <m/>
    <n v="12"/>
    <s v="2019-12"/>
    <n v="4"/>
    <s v="Weekdays"/>
    <d v="1900-01-04T00:00:00"/>
  </r>
  <r>
    <s v="848-42-2560"/>
    <x v="0"/>
    <s v="Yangon"/>
    <x v="1"/>
    <x v="0"/>
    <x v="5"/>
    <n v="81.91"/>
    <n v="2"/>
    <n v="8.1910000000000007"/>
    <x v="307"/>
    <x v="19"/>
    <d v="1899-12-30T17:43:00"/>
    <x v="1"/>
    <n v="163.82"/>
    <n v="4.7619047620000003"/>
    <n v="8.1910000000000007"/>
    <n v="7.8"/>
    <n v="8.1910000000000025"/>
    <n v="687.38872000000026"/>
    <b v="0"/>
    <b v="1"/>
    <s v="High Value"/>
    <n v="8.1910000000000007"/>
    <n v="5"/>
    <n v="3"/>
    <n v="2019"/>
    <m/>
    <x v="23"/>
    <m/>
    <n v="10"/>
    <s v="2019-10"/>
    <n v="2"/>
    <s v="Weekdays"/>
    <d v="1900-01-02T00:00:00"/>
  </r>
  <r>
    <s v="532-59-7201"/>
    <x v="2"/>
    <s v="Mandalay"/>
    <x v="0"/>
    <x v="1"/>
    <x v="3"/>
    <n v="79.930000000000007"/>
    <n v="6"/>
    <n v="23.978999999999999"/>
    <x v="308"/>
    <x v="82"/>
    <d v="1899-12-30T14:04:00"/>
    <x v="1"/>
    <n v="479.58"/>
    <n v="4.7619047620000003"/>
    <n v="23.978999999999999"/>
    <n v="5.5"/>
    <n v="23.979000000000042"/>
    <n v="2012.3176800000035"/>
    <b v="0"/>
    <b v="0"/>
    <s v="Low Value"/>
    <s v="Value not found"/>
    <n v="31"/>
    <n v="1"/>
    <n v="2019"/>
    <m/>
    <x v="23"/>
    <m/>
    <n v="5"/>
    <s v="2019-5"/>
    <n v="4"/>
    <s v="Weekdays"/>
    <d v="1900-01-04T00:00:00"/>
  </r>
  <r>
    <s v="181-94-6432"/>
    <x v="1"/>
    <s v="Naypyitaw"/>
    <x v="0"/>
    <x v="1"/>
    <x v="5"/>
    <n v="69.33"/>
    <n v="2"/>
    <n v="6.9329999999999998"/>
    <x v="309"/>
    <x v="63"/>
    <d v="1899-12-30T19:05:00"/>
    <x v="0"/>
    <n v="138.66"/>
    <n v="4.7619047620000003"/>
    <n v="6.9329999999999998"/>
    <n v="9.6999999999999993"/>
    <n v="6.9329999999999927"/>
    <n v="581.81735999999944"/>
    <b v="0"/>
    <b v="1"/>
    <s v="High Value"/>
    <n v="6.9329999999999998"/>
    <n v="5"/>
    <n v="2"/>
    <n v="2019"/>
    <m/>
    <x v="23"/>
    <m/>
    <n v="6"/>
    <s v="2019-6"/>
    <n v="2"/>
    <s v="Weekdays"/>
    <d v="1900-01-02T00:00:00"/>
  </r>
  <r>
    <s v="870-76-1733"/>
    <x v="0"/>
    <s v="Yangon"/>
    <x v="0"/>
    <x v="0"/>
    <x v="4"/>
    <n v="14.23"/>
    <n v="5"/>
    <n v="3.5575000000000001"/>
    <x v="310"/>
    <x v="60"/>
    <d v="1899-12-30T10:08:00"/>
    <x v="2"/>
    <n v="71.150000000000006"/>
    <n v="4.7619047620000003"/>
    <n v="3.5575000000000001"/>
    <n v="4.4000000000000004"/>
    <n v="3.5574999999999903"/>
    <n v="298.54539999999918"/>
    <b v="0"/>
    <b v="0"/>
    <s v="Low Value"/>
    <s v="Value not found"/>
    <n v="1"/>
    <n v="2"/>
    <n v="2019"/>
    <m/>
    <x v="23"/>
    <m/>
    <n v="5"/>
    <s v="2019-5"/>
    <n v="5"/>
    <s v="Weekdays"/>
    <d v="1900-01-05T00:00:00"/>
  </r>
  <r>
    <s v="423-64-4619"/>
    <x v="0"/>
    <s v="Yangon"/>
    <x v="0"/>
    <x v="0"/>
    <x v="0"/>
    <n v="15.55"/>
    <n v="9"/>
    <n v="6.9974999999999996"/>
    <x v="311"/>
    <x v="37"/>
    <d v="1899-12-30T13:12:00"/>
    <x v="1"/>
    <n v="139.94999999999999"/>
    <n v="4.7619047620000003"/>
    <n v="6.9974999999999996"/>
    <n v="5"/>
    <n v="6.9975000000000023"/>
    <n v="587.2302000000002"/>
    <b v="0"/>
    <b v="0"/>
    <s v="Low Value"/>
    <s v="Value not found"/>
    <n v="7"/>
    <n v="3"/>
    <n v="2019"/>
    <m/>
    <x v="23"/>
    <m/>
    <n v="10"/>
    <s v="2019-10"/>
    <n v="4"/>
    <s v="Weekdays"/>
    <d v="1900-01-04T00:00:00"/>
  </r>
  <r>
    <s v="227-07-4446"/>
    <x v="1"/>
    <s v="Naypyitaw"/>
    <x v="0"/>
    <x v="0"/>
    <x v="1"/>
    <n v="78.13"/>
    <n v="10"/>
    <n v="39.064999999999998"/>
    <x v="312"/>
    <x v="34"/>
    <d v="1899-12-30T20:51:00"/>
    <x v="1"/>
    <n v="781.3"/>
    <n v="4.7619047620000003"/>
    <n v="39.064999999999998"/>
    <n v="4.4000000000000004"/>
    <n v="39.065000000000055"/>
    <n v="3278.3348000000046"/>
    <b v="0"/>
    <b v="1"/>
    <s v="Low Value"/>
    <s v="Value not found"/>
    <n v="10"/>
    <n v="2"/>
    <n v="2019"/>
    <m/>
    <x v="23"/>
    <m/>
    <n v="6"/>
    <s v="2019-6"/>
    <n v="7"/>
    <s v="Weekends"/>
    <d v="1899-12-31T00:00:00"/>
  </r>
  <r>
    <s v="174-36-3675"/>
    <x v="1"/>
    <s v="Naypyitaw"/>
    <x v="0"/>
    <x v="1"/>
    <x v="4"/>
    <n v="99.37"/>
    <n v="2"/>
    <n v="9.9369999999999994"/>
    <x v="313"/>
    <x v="44"/>
    <d v="1899-12-30T17:29:00"/>
    <x v="1"/>
    <n v="198.74"/>
    <n v="4.7619047620000003"/>
    <n v="9.9369999999999994"/>
    <n v="5.2"/>
    <n v="9.9369999999999834"/>
    <n v="833.91303999999866"/>
    <b v="0"/>
    <b v="0"/>
    <s v="Low Value"/>
    <s v="Value not found"/>
    <n v="14"/>
    <n v="2"/>
    <n v="2019"/>
    <m/>
    <x v="23"/>
    <m/>
    <n v="7"/>
    <s v="2019-7"/>
    <n v="4"/>
    <s v="Weekdays"/>
    <d v="1900-01-04T00:00:00"/>
  </r>
  <r>
    <s v="428-83-5800"/>
    <x v="1"/>
    <s v="Naypyitaw"/>
    <x v="0"/>
    <x v="0"/>
    <x v="4"/>
    <n v="21.08"/>
    <n v="3"/>
    <n v="3.1619999999999999"/>
    <x v="314"/>
    <x v="57"/>
    <d v="1899-12-30T10:25:00"/>
    <x v="1"/>
    <n v="63.24"/>
    <n v="4.7619047620000003"/>
    <n v="3.1619999999999999"/>
    <n v="7.3"/>
    <n v="3.161999999999999"/>
    <n v="265.35503999999992"/>
    <b v="0"/>
    <b v="1"/>
    <s v="Low Value"/>
    <n v="2.1080000000000001"/>
    <n v="9"/>
    <n v="2"/>
    <n v="2019"/>
    <m/>
    <x v="23"/>
    <m/>
    <n v="6"/>
    <s v="2019-6"/>
    <n v="6"/>
    <s v="Weekends"/>
    <d v="1900-01-06T00:00:00"/>
  </r>
  <r>
    <s v="603-07-0961"/>
    <x v="1"/>
    <s v="Naypyitaw"/>
    <x v="0"/>
    <x v="1"/>
    <x v="1"/>
    <n v="74.790000000000006"/>
    <n v="5"/>
    <n v="18.697500000000002"/>
    <x v="315"/>
    <x v="8"/>
    <d v="1899-12-30T11:34:00"/>
    <x v="1"/>
    <n v="373.95"/>
    <n v="4.7619047620000003"/>
    <n v="18.697500000000002"/>
    <n v="4.9000000000000004"/>
    <n v="18.697499999999991"/>
    <n v="1569.0941999999993"/>
    <b v="0"/>
    <b v="0"/>
    <s v="Low Value"/>
    <s v="Value not found"/>
    <n v="10"/>
    <n v="1"/>
    <n v="2019"/>
    <m/>
    <x v="23"/>
    <m/>
    <n v="2"/>
    <s v="2019-2"/>
    <n v="4"/>
    <s v="Weekdays"/>
    <d v="1900-01-04T00:00:00"/>
  </r>
  <r>
    <s v="704-20-4138"/>
    <x v="1"/>
    <s v="Naypyitaw"/>
    <x v="0"/>
    <x v="0"/>
    <x v="0"/>
    <n v="29.67"/>
    <n v="7"/>
    <n v="10.384499999999999"/>
    <x v="316"/>
    <x v="16"/>
    <d v="1899-12-30T18:58:00"/>
    <x v="2"/>
    <n v="207.69"/>
    <n v="4.7619047620000003"/>
    <n v="10.384499999999999"/>
    <n v="8.1"/>
    <n v="10.384500000000003"/>
    <n v="871.46724000000029"/>
    <b v="0"/>
    <b v="1"/>
    <s v="High Value"/>
    <n v="2.9670000000000005"/>
    <n v="11"/>
    <n v="3"/>
    <n v="2019"/>
    <m/>
    <x v="23"/>
    <m/>
    <n v="11"/>
    <s v="2019-11"/>
    <n v="1"/>
    <s v="Weekdays"/>
    <d v="1900-01-01T00:00:00"/>
  </r>
  <r>
    <s v="787-15-1757"/>
    <x v="1"/>
    <s v="Naypyitaw"/>
    <x v="0"/>
    <x v="1"/>
    <x v="0"/>
    <n v="44.07"/>
    <n v="4"/>
    <n v="8.8140000000000001"/>
    <x v="317"/>
    <x v="67"/>
    <d v="1899-12-30T16:28:00"/>
    <x v="0"/>
    <n v="176.28"/>
    <n v="4.7619047620000003"/>
    <n v="8.8140000000000001"/>
    <n v="8.4"/>
    <n v="8.813999999999993"/>
    <n v="739.67087999999944"/>
    <b v="0"/>
    <b v="1"/>
    <s v="High Value"/>
    <n v="4.407"/>
    <n v="18"/>
    <n v="2"/>
    <n v="2019"/>
    <m/>
    <x v="23"/>
    <m/>
    <n v="8"/>
    <s v="2019-8"/>
    <n v="1"/>
    <s v="Weekdays"/>
    <d v="1900-01-01T00:00:00"/>
  </r>
  <r>
    <s v="649-11-3678"/>
    <x v="1"/>
    <s v="Naypyitaw"/>
    <x v="1"/>
    <x v="0"/>
    <x v="4"/>
    <n v="22.93"/>
    <n v="9"/>
    <n v="10.3185"/>
    <x v="318"/>
    <x v="84"/>
    <d v="1899-12-30T20:26:00"/>
    <x v="1"/>
    <n v="206.37"/>
    <n v="4.7619047620000003"/>
    <n v="10.3185"/>
    <n v="5.5"/>
    <n v="10.3185"/>
    <n v="865.92852000000005"/>
    <b v="0"/>
    <b v="0"/>
    <s v="Low Value"/>
    <s v="Value not found"/>
    <n v="26"/>
    <n v="2"/>
    <n v="2019"/>
    <m/>
    <x v="23"/>
    <m/>
    <n v="9"/>
    <s v="2019-9"/>
    <n v="2"/>
    <s v="Weekdays"/>
    <d v="1900-01-02T00:00:00"/>
  </r>
  <r>
    <s v="622-20-1945"/>
    <x v="1"/>
    <s v="Naypyitaw"/>
    <x v="1"/>
    <x v="0"/>
    <x v="0"/>
    <n v="39.42"/>
    <n v="1"/>
    <n v="1.9710000000000001"/>
    <x v="319"/>
    <x v="68"/>
    <d v="1899-12-30T15:08:00"/>
    <x v="1"/>
    <n v="39.42"/>
    <n v="4.7619047620000003"/>
    <n v="1.9710000000000001"/>
    <n v="8.4"/>
    <n v="1.9709999999999965"/>
    <n v="165.40631999999971"/>
    <b v="0"/>
    <b v="1"/>
    <s v="High Value"/>
    <n v="3.9420000000000002"/>
    <n v="18"/>
    <n v="1"/>
    <n v="2019"/>
    <m/>
    <x v="23"/>
    <m/>
    <n v="3"/>
    <s v="2019-3"/>
    <n v="5"/>
    <s v="Weekdays"/>
    <d v="1900-01-05T00:00:00"/>
  </r>
  <r>
    <s v="372-94-8041"/>
    <x v="0"/>
    <s v="Yangon"/>
    <x v="1"/>
    <x v="1"/>
    <x v="0"/>
    <n v="15.26"/>
    <n v="6"/>
    <n v="4.5780000000000003"/>
    <x v="320"/>
    <x v="42"/>
    <d v="1899-12-30T18:03:00"/>
    <x v="0"/>
    <n v="91.56"/>
    <n v="4.7619047620000003"/>
    <n v="4.5780000000000003"/>
    <n v="9.8000000000000007"/>
    <n v="4.578000000000003"/>
    <n v="384.18576000000024"/>
    <b v="0"/>
    <b v="1"/>
    <s v="High Value"/>
    <n v="1.526"/>
    <n v="15"/>
    <n v="2"/>
    <n v="2019"/>
    <m/>
    <x v="23"/>
    <m/>
    <n v="7"/>
    <s v="2019-7"/>
    <n v="5"/>
    <s v="Weekdays"/>
    <d v="1900-01-05T00:00:00"/>
  </r>
  <r>
    <s v="563-91-7120"/>
    <x v="0"/>
    <s v="Yangon"/>
    <x v="1"/>
    <x v="0"/>
    <x v="5"/>
    <n v="61.77"/>
    <n v="5"/>
    <n v="15.442500000000001"/>
    <x v="321"/>
    <x v="1"/>
    <d v="1899-12-30T13:21:00"/>
    <x v="1"/>
    <n v="308.85000000000002"/>
    <n v="4.7619047620000003"/>
    <n v="15.442500000000001"/>
    <n v="6.7"/>
    <n v="15.442499999999995"/>
    <n v="1295.9345999999996"/>
    <b v="0"/>
    <b v="1"/>
    <s v="Low Value"/>
    <s v="Value not found"/>
    <n v="8"/>
    <n v="3"/>
    <n v="2019"/>
    <m/>
    <x v="23"/>
    <m/>
    <n v="10"/>
    <s v="2019-10"/>
    <n v="5"/>
    <s v="Weekdays"/>
    <d v="1900-01-05T00:00:00"/>
  </r>
  <r>
    <s v="746-54-5508"/>
    <x v="0"/>
    <s v="Yangon"/>
    <x v="1"/>
    <x v="1"/>
    <x v="2"/>
    <n v="21.52"/>
    <n v="6"/>
    <n v="6.4560000000000004"/>
    <x v="322"/>
    <x v="29"/>
    <d v="1899-12-30T12:48:00"/>
    <x v="2"/>
    <n v="129.12"/>
    <n v="4.7619047620000003"/>
    <n v="6.4560000000000004"/>
    <n v="9.4"/>
    <n v="6.4559999999999889"/>
    <n v="541.78751999999906"/>
    <b v="0"/>
    <b v="1"/>
    <s v="High Value"/>
    <n v="2.1520000000000001"/>
    <n v="17"/>
    <n v="1"/>
    <n v="2019"/>
    <m/>
    <x v="23"/>
    <m/>
    <n v="3"/>
    <s v="2019-3"/>
    <n v="4"/>
    <s v="Weekdays"/>
    <d v="1900-01-04T00:00:00"/>
  </r>
  <r>
    <s v="276-54-0879"/>
    <x v="2"/>
    <s v="Mandalay"/>
    <x v="1"/>
    <x v="1"/>
    <x v="3"/>
    <n v="97.74"/>
    <n v="4"/>
    <n v="19.547999999999998"/>
    <x v="323"/>
    <x v="41"/>
    <d v="1899-12-30T19:53:00"/>
    <x v="0"/>
    <n v="390.96"/>
    <n v="4.7619047620000003"/>
    <n v="19.547999999999998"/>
    <n v="6.4"/>
    <n v="19.548000000000002"/>
    <n v="1640.4681600000001"/>
    <b v="0"/>
    <b v="1"/>
    <s v="Low Value"/>
    <s v="Value not found"/>
    <n v="12"/>
    <n v="3"/>
    <n v="2019"/>
    <m/>
    <x v="23"/>
    <m/>
    <n v="11"/>
    <s v="2019-11"/>
    <n v="2"/>
    <s v="Weekdays"/>
    <d v="1900-01-02T00:00:00"/>
  </r>
  <r>
    <s v="815-11-1168"/>
    <x v="0"/>
    <s v="Yangon"/>
    <x v="0"/>
    <x v="1"/>
    <x v="4"/>
    <n v="99.78"/>
    <n v="5"/>
    <n v="24.945"/>
    <x v="324"/>
    <x v="11"/>
    <d v="1899-12-30T19:09:00"/>
    <x v="1"/>
    <n v="498.9"/>
    <n v="4.7619047620000003"/>
    <n v="24.945"/>
    <n v="5.4"/>
    <n v="24.94500000000005"/>
    <n v="2093.3844000000045"/>
    <b v="0"/>
    <b v="0"/>
    <s v="Low Value"/>
    <s v="Value not found"/>
    <n v="9"/>
    <n v="3"/>
    <n v="2019"/>
    <m/>
    <x v="23"/>
    <m/>
    <n v="10"/>
    <s v="2019-10"/>
    <n v="6"/>
    <s v="Weekends"/>
    <d v="1900-01-06T00:00:00"/>
  </r>
  <r>
    <s v="719-76-3868"/>
    <x v="1"/>
    <s v="Naypyitaw"/>
    <x v="0"/>
    <x v="1"/>
    <x v="4"/>
    <n v="94.26"/>
    <n v="4"/>
    <n v="18.852"/>
    <x v="325"/>
    <x v="41"/>
    <d v="1899-12-30T16:30:00"/>
    <x v="1"/>
    <n v="377.04"/>
    <n v="4.7619047620000003"/>
    <n v="18.852"/>
    <n v="8.6"/>
    <n v="18.851999999999975"/>
    <n v="1582.0598399999981"/>
    <b v="0"/>
    <b v="1"/>
    <s v="High Value"/>
    <n v="9.4260000000000002"/>
    <n v="12"/>
    <n v="3"/>
    <n v="2019"/>
    <m/>
    <x v="23"/>
    <m/>
    <n v="11"/>
    <s v="2019-11"/>
    <n v="2"/>
    <s v="Weekdays"/>
    <d v="1900-01-02T00:00:00"/>
  </r>
  <r>
    <s v="730-61-8757"/>
    <x v="2"/>
    <s v="Mandalay"/>
    <x v="0"/>
    <x v="1"/>
    <x v="0"/>
    <n v="51.13"/>
    <n v="4"/>
    <n v="10.226000000000001"/>
    <x v="326"/>
    <x v="25"/>
    <d v="1899-12-30T10:11:00"/>
    <x v="2"/>
    <n v="204.52"/>
    <n v="4.7619047620000003"/>
    <n v="10.226000000000001"/>
    <n v="4"/>
    <n v="10.225999999999999"/>
    <n v="858.16591999999991"/>
    <b v="0"/>
    <b v="0"/>
    <s v="Low Value"/>
    <s v="Value not found"/>
    <n v="25"/>
    <n v="1"/>
    <n v="2019"/>
    <m/>
    <x v="23"/>
    <m/>
    <n v="4"/>
    <s v="2019-4"/>
    <n v="5"/>
    <s v="Weekdays"/>
    <d v="1900-01-05T00:00:00"/>
  </r>
  <r>
    <s v="340-66-0321"/>
    <x v="0"/>
    <s v="Yangon"/>
    <x v="0"/>
    <x v="1"/>
    <x v="1"/>
    <n v="36.36"/>
    <n v="4"/>
    <n v="7.2720000000000002"/>
    <x v="327"/>
    <x v="5"/>
    <d v="1899-12-30T13:07:00"/>
    <x v="1"/>
    <n v="145.44"/>
    <n v="4.7619047620000003"/>
    <n v="7.2720000000000002"/>
    <n v="7.6"/>
    <n v="7.2719999999999914"/>
    <n v="610.26623999999924"/>
    <b v="0"/>
    <b v="1"/>
    <s v="High Value"/>
    <n v="3.6360000000000001"/>
    <n v="25"/>
    <n v="3"/>
    <n v="2019"/>
    <m/>
    <x v="23"/>
    <m/>
    <n v="13"/>
    <s v="2019-13"/>
    <n v="1"/>
    <s v="Weekdays"/>
    <d v="1900-01-01T00:00:00"/>
  </r>
  <r>
    <s v="868-81-1752"/>
    <x v="2"/>
    <s v="Mandalay"/>
    <x v="1"/>
    <x v="1"/>
    <x v="2"/>
    <n v="22.02"/>
    <n v="9"/>
    <n v="9.9090000000000007"/>
    <x v="328"/>
    <x v="13"/>
    <d v="1899-12-30T18:48:00"/>
    <x v="1"/>
    <n v="198.18"/>
    <n v="4.7619047620000003"/>
    <n v="9.9090000000000007"/>
    <n v="6.8"/>
    <n v="9.9089999999999918"/>
    <n v="831.56327999999928"/>
    <b v="0"/>
    <b v="1"/>
    <s v="Low Value"/>
    <s v="Value not found"/>
    <n v="7"/>
    <n v="2"/>
    <n v="2019"/>
    <m/>
    <x v="23"/>
    <m/>
    <n v="6"/>
    <s v="2019-6"/>
    <n v="4"/>
    <s v="Weekdays"/>
    <d v="1900-01-04T00:00:00"/>
  </r>
  <r>
    <s v="634-97-8956"/>
    <x v="0"/>
    <s v="Yangon"/>
    <x v="1"/>
    <x v="1"/>
    <x v="4"/>
    <n v="32.9"/>
    <n v="3"/>
    <n v="4.9349999999999996"/>
    <x v="329"/>
    <x v="21"/>
    <d v="1899-12-30T17:27:00"/>
    <x v="2"/>
    <n v="98.7"/>
    <n v="4.7619047620000003"/>
    <n v="4.9349999999999996"/>
    <n v="9.1"/>
    <n v="4.9350000000000023"/>
    <n v="414.14520000000022"/>
    <b v="0"/>
    <b v="1"/>
    <s v="High Value"/>
    <n v="3.29"/>
    <n v="17"/>
    <n v="2"/>
    <n v="2019"/>
    <m/>
    <x v="23"/>
    <m/>
    <n v="7"/>
    <s v="2019-7"/>
    <n v="7"/>
    <s v="Weekends"/>
    <d v="1899-12-31T00:00:00"/>
  </r>
  <r>
    <s v="566-71-1091"/>
    <x v="0"/>
    <s v="Yangon"/>
    <x v="1"/>
    <x v="1"/>
    <x v="5"/>
    <n v="77.02"/>
    <n v="5"/>
    <n v="19.254999999999999"/>
    <x v="330"/>
    <x v="36"/>
    <d v="1899-12-30T15:59:00"/>
    <x v="1"/>
    <n v="385.1"/>
    <n v="4.7619047620000003"/>
    <n v="19.254999999999999"/>
    <n v="5.5"/>
    <n v="19.254999999999995"/>
    <n v="1615.8795999999998"/>
    <b v="0"/>
    <b v="0"/>
    <s v="Low Value"/>
    <s v="Value not found"/>
    <n v="3"/>
    <n v="2"/>
    <n v="2019"/>
    <m/>
    <x v="23"/>
    <m/>
    <n v="5"/>
    <s v="2019-5"/>
    <n v="7"/>
    <s v="Weekends"/>
    <d v="1899-12-31T00:00:00"/>
  </r>
  <r>
    <s v="442-48-3607"/>
    <x v="0"/>
    <s v="Yangon"/>
    <x v="0"/>
    <x v="1"/>
    <x v="4"/>
    <n v="23.48"/>
    <n v="2"/>
    <n v="2.3479999999999999"/>
    <x v="331"/>
    <x v="86"/>
    <d v="1899-12-30T11:21:00"/>
    <x v="2"/>
    <n v="46.96"/>
    <n v="4.7619047620000003"/>
    <n v="2.3479999999999999"/>
    <n v="7.9"/>
    <n v="2.347999999999999"/>
    <n v="197.04415999999992"/>
    <b v="0"/>
    <b v="1"/>
    <s v="High Value"/>
    <n v="2.3480000000000003"/>
    <n v="14"/>
    <n v="3"/>
    <n v="2019"/>
    <m/>
    <x v="23"/>
    <m/>
    <n v="11"/>
    <s v="2019-11"/>
    <n v="4"/>
    <s v="Weekdays"/>
    <d v="1900-01-04T00:00:00"/>
  </r>
  <r>
    <s v="835-16-0096"/>
    <x v="1"/>
    <s v="Naypyitaw"/>
    <x v="0"/>
    <x v="1"/>
    <x v="3"/>
    <n v="14.7"/>
    <n v="5"/>
    <n v="3.6749999999999998"/>
    <x v="332"/>
    <x v="62"/>
    <d v="1899-12-30T13:48:00"/>
    <x v="0"/>
    <n v="73.5"/>
    <n v="4.7619047620000003"/>
    <n v="3.6749999999999998"/>
    <n v="8.5"/>
    <n v="3.6749999999999972"/>
    <n v="308.40599999999978"/>
    <b v="0"/>
    <b v="1"/>
    <s v="High Value"/>
    <n v="1.47"/>
    <n v="24"/>
    <n v="3"/>
    <n v="2019"/>
    <m/>
    <x v="23"/>
    <m/>
    <n v="12"/>
    <s v="2019-12"/>
    <n v="7"/>
    <s v="Weekends"/>
    <d v="1899-12-31T00:00:00"/>
  </r>
  <r>
    <s v="527-09-6272"/>
    <x v="0"/>
    <s v="Yangon"/>
    <x v="0"/>
    <x v="0"/>
    <x v="1"/>
    <n v="28.45"/>
    <n v="5"/>
    <n v="7.1124999999999998"/>
    <x v="333"/>
    <x v="76"/>
    <d v="1899-12-30T10:17:00"/>
    <x v="2"/>
    <n v="142.25"/>
    <n v="4.7619047620000003"/>
    <n v="7.1124999999999998"/>
    <n v="9.1"/>
    <n v="7.1125000000000114"/>
    <n v="596.88100000000099"/>
    <b v="0"/>
    <b v="1"/>
    <s v="High Value"/>
    <n v="2.8450000000000002"/>
    <n v="21"/>
    <n v="3"/>
    <n v="2019"/>
    <m/>
    <x v="23"/>
    <m/>
    <n v="12"/>
    <s v="2019-12"/>
    <n v="4"/>
    <s v="Weekdays"/>
    <d v="1900-01-04T00:00:00"/>
  </r>
  <r>
    <s v="898-04-2717"/>
    <x v="0"/>
    <s v="Yangon"/>
    <x v="1"/>
    <x v="1"/>
    <x v="5"/>
    <n v="76.400000000000006"/>
    <n v="9"/>
    <n v="34.380000000000003"/>
    <x v="334"/>
    <x v="35"/>
    <d v="1899-12-30T15:49:00"/>
    <x v="0"/>
    <n v="687.6"/>
    <n v="4.7619047620000003"/>
    <n v="34.380000000000003"/>
    <n v="7.5"/>
    <n v="34.379999999999995"/>
    <n v="2885.1695999999997"/>
    <b v="1"/>
    <b v="1"/>
    <s v="High Value"/>
    <n v="7.6400000000000006"/>
    <n v="19"/>
    <n v="3"/>
    <n v="2019"/>
    <m/>
    <x v="23"/>
    <m/>
    <n v="12"/>
    <s v="2019-12"/>
    <n v="2"/>
    <s v="Weekdays"/>
    <d v="1900-01-02T00:00:00"/>
  </r>
  <r>
    <s v="692-27-8933"/>
    <x v="2"/>
    <s v="Mandalay"/>
    <x v="1"/>
    <x v="0"/>
    <x v="3"/>
    <n v="57.95"/>
    <n v="6"/>
    <n v="17.385000000000002"/>
    <x v="335"/>
    <x v="7"/>
    <d v="1899-12-30T13:02:00"/>
    <x v="1"/>
    <n v="347.7"/>
    <n v="4.7619047620000003"/>
    <n v="17.385000000000002"/>
    <n v="5.2"/>
    <n v="17.384999999999991"/>
    <n v="1458.9491999999993"/>
    <b v="0"/>
    <b v="0"/>
    <s v="Low Value"/>
    <s v="Value not found"/>
    <n v="24"/>
    <n v="2"/>
    <n v="2019"/>
    <m/>
    <x v="23"/>
    <m/>
    <n v="8"/>
    <s v="2019-8"/>
    <n v="7"/>
    <s v="Weekends"/>
    <d v="1899-12-31T00:00:00"/>
  </r>
  <r>
    <s v="633-09-3463"/>
    <x v="1"/>
    <s v="Naypyitaw"/>
    <x v="1"/>
    <x v="0"/>
    <x v="1"/>
    <n v="47.65"/>
    <n v="3"/>
    <n v="7.1475"/>
    <x v="336"/>
    <x v="61"/>
    <d v="1899-12-30T12:58:00"/>
    <x v="2"/>
    <n v="142.94999999999999"/>
    <n v="4.7619047620000003"/>
    <n v="7.1475"/>
    <n v="9.5"/>
    <n v="7.147500000000008"/>
    <n v="599.81820000000073"/>
    <b v="0"/>
    <b v="1"/>
    <s v="High Value"/>
    <n v="4.7649999999999997"/>
    <n v="28"/>
    <n v="3"/>
    <n v="2019"/>
    <m/>
    <x v="23"/>
    <m/>
    <n v="13"/>
    <s v="2019-13"/>
    <n v="4"/>
    <s v="Weekdays"/>
    <d v="1900-01-04T00:00:00"/>
  </r>
  <r>
    <s v="374-17-3652"/>
    <x v="2"/>
    <s v="Mandalay"/>
    <x v="0"/>
    <x v="0"/>
    <x v="4"/>
    <n v="42.82"/>
    <n v="9"/>
    <n v="19.268999999999998"/>
    <x v="337"/>
    <x v="63"/>
    <d v="1899-12-30T15:26:00"/>
    <x v="2"/>
    <n v="385.38"/>
    <n v="4.7619047620000003"/>
    <n v="19.268999999999998"/>
    <n v="8.9"/>
    <n v="19.269000000000005"/>
    <n v="1617.0544800000005"/>
    <b v="1"/>
    <b v="1"/>
    <s v="High Value"/>
    <n v="4.282"/>
    <n v="5"/>
    <n v="2"/>
    <n v="2019"/>
    <m/>
    <x v="23"/>
    <m/>
    <n v="6"/>
    <s v="2019-6"/>
    <n v="2"/>
    <s v="Weekdays"/>
    <d v="1900-01-02T00:00:00"/>
  </r>
  <r>
    <s v="378-07-7001"/>
    <x v="2"/>
    <s v="Mandalay"/>
    <x v="0"/>
    <x v="1"/>
    <x v="1"/>
    <n v="48.09"/>
    <n v="3"/>
    <n v="7.2134999999999998"/>
    <x v="338"/>
    <x v="34"/>
    <d v="1899-12-30T18:23:00"/>
    <x v="2"/>
    <n v="144.27000000000001"/>
    <n v="4.7619047620000003"/>
    <n v="7.2134999999999998"/>
    <n v="7.8"/>
    <n v="7.213499999999982"/>
    <n v="605.35691999999847"/>
    <b v="0"/>
    <b v="1"/>
    <s v="High Value"/>
    <n v="4.8090000000000011"/>
    <n v="10"/>
    <n v="2"/>
    <n v="2019"/>
    <m/>
    <x v="23"/>
    <m/>
    <n v="6"/>
    <s v="2019-6"/>
    <n v="7"/>
    <s v="Weekends"/>
    <d v="1899-12-31T00:00:00"/>
  </r>
  <r>
    <s v="433-75-6987"/>
    <x v="2"/>
    <s v="Mandalay"/>
    <x v="0"/>
    <x v="0"/>
    <x v="0"/>
    <n v="55.97"/>
    <n v="7"/>
    <n v="19.589500000000001"/>
    <x v="339"/>
    <x v="19"/>
    <d v="1899-12-30T19:06:00"/>
    <x v="0"/>
    <n v="391.79"/>
    <n v="4.7619047620000003"/>
    <n v="19.589500000000001"/>
    <n v="8.9"/>
    <n v="19.589499999999987"/>
    <n v="1643.9508399999988"/>
    <b v="0"/>
    <b v="1"/>
    <s v="High Value"/>
    <n v="5.5970000000000004"/>
    <n v="5"/>
    <n v="3"/>
    <n v="2019"/>
    <m/>
    <x v="23"/>
    <m/>
    <n v="10"/>
    <s v="2019-10"/>
    <n v="2"/>
    <s v="Weekdays"/>
    <d v="1900-01-02T00:00:00"/>
  </r>
  <r>
    <s v="873-95-4984"/>
    <x v="2"/>
    <s v="Mandalay"/>
    <x v="0"/>
    <x v="0"/>
    <x v="0"/>
    <n v="76.900000000000006"/>
    <n v="7"/>
    <n v="26.914999999999999"/>
    <x v="340"/>
    <x v="42"/>
    <d v="1899-12-30T20:21:00"/>
    <x v="1"/>
    <n v="538.29999999999995"/>
    <n v="4.7619047620000003"/>
    <n v="26.914999999999999"/>
    <n v="7.7"/>
    <n v="26.915000000000077"/>
    <n v="2258.7068000000068"/>
    <b v="0"/>
    <b v="1"/>
    <s v="High Value"/>
    <n v="7.6900000000000013"/>
    <n v="15"/>
    <n v="2"/>
    <n v="2019"/>
    <m/>
    <x v="23"/>
    <m/>
    <n v="7"/>
    <s v="2019-7"/>
    <n v="5"/>
    <s v="Weekdays"/>
    <d v="1900-01-05T00:00:00"/>
  </r>
  <r>
    <s v="416-13-5917"/>
    <x v="1"/>
    <s v="Naypyitaw"/>
    <x v="1"/>
    <x v="0"/>
    <x v="4"/>
    <n v="97.03"/>
    <n v="5"/>
    <n v="24.2575"/>
    <x v="341"/>
    <x v="74"/>
    <d v="1899-12-30T16:24:00"/>
    <x v="0"/>
    <n v="485.15"/>
    <n v="4.7619047620000003"/>
    <n v="24.2575"/>
    <n v="9.3000000000000007"/>
    <n v="24.25750000000005"/>
    <n v="2035.6894000000043"/>
    <b v="0"/>
    <b v="1"/>
    <s v="High Value"/>
    <n v="9.7030000000000012"/>
    <n v="30"/>
    <n v="1"/>
    <n v="2019"/>
    <m/>
    <x v="23"/>
    <m/>
    <n v="5"/>
    <s v="2019-5"/>
    <n v="3"/>
    <s v="Weekdays"/>
    <d v="1900-01-03T00:00:00"/>
  </r>
  <r>
    <s v="150-89-8043"/>
    <x v="0"/>
    <s v="Yangon"/>
    <x v="1"/>
    <x v="1"/>
    <x v="3"/>
    <n v="44.65"/>
    <n v="3"/>
    <n v="6.6974999999999998"/>
    <x v="342"/>
    <x v="44"/>
    <d v="1899-12-30T15:04:00"/>
    <x v="1"/>
    <n v="133.94999999999999"/>
    <n v="4.7619047620000003"/>
    <n v="6.6974999999999998"/>
    <n v="6.2"/>
    <n v="6.6975000000000193"/>
    <n v="562.05420000000163"/>
    <b v="0"/>
    <b v="0"/>
    <s v="Low Value"/>
    <s v="Value not found"/>
    <n v="14"/>
    <n v="2"/>
    <n v="2019"/>
    <m/>
    <x v="23"/>
    <m/>
    <n v="7"/>
    <s v="2019-7"/>
    <n v="4"/>
    <s v="Weekdays"/>
    <d v="1900-01-04T00:00:00"/>
  </r>
  <r>
    <s v="135-84-8019"/>
    <x v="0"/>
    <s v="Yangon"/>
    <x v="1"/>
    <x v="0"/>
    <x v="5"/>
    <n v="77.930000000000007"/>
    <n v="9"/>
    <n v="35.0685"/>
    <x v="343"/>
    <x v="33"/>
    <d v="1899-12-30T16:10:00"/>
    <x v="0"/>
    <n v="701.37"/>
    <n v="4.7619047620000003"/>
    <n v="35.0685"/>
    <n v="7.6"/>
    <n v="35.068499999999972"/>
    <n v="2942.9485199999976"/>
    <b v="1"/>
    <b v="1"/>
    <s v="High Value"/>
    <n v="7.793000000000001"/>
    <n v="27"/>
    <n v="2"/>
    <n v="2019"/>
    <m/>
    <x v="23"/>
    <m/>
    <n v="9"/>
    <s v="2019-9"/>
    <n v="3"/>
    <s v="Weekdays"/>
    <d v="1900-01-03T00:00:00"/>
  </r>
  <r>
    <s v="441-94-7118"/>
    <x v="0"/>
    <s v="Yangon"/>
    <x v="0"/>
    <x v="1"/>
    <x v="1"/>
    <n v="71.95"/>
    <n v="1"/>
    <n v="3.5975000000000001"/>
    <x v="344"/>
    <x v="87"/>
    <d v="1899-12-30T12:14:00"/>
    <x v="1"/>
    <n v="71.95"/>
    <n v="4.7619047620000003"/>
    <n v="3.5975000000000001"/>
    <n v="7.3"/>
    <n v="3.5974999999999966"/>
    <n v="301.90219999999971"/>
    <b v="0"/>
    <b v="1"/>
    <s v="Low Value"/>
    <n v="7.1950000000000003"/>
    <n v="4"/>
    <n v="2"/>
    <n v="2019"/>
    <m/>
    <x v="23"/>
    <m/>
    <n v="6"/>
    <s v="2019-6"/>
    <n v="1"/>
    <s v="Weekdays"/>
    <d v="1900-01-01T00:00:00"/>
  </r>
  <r>
    <s v="725-96-3778"/>
    <x v="1"/>
    <s v="Naypyitaw"/>
    <x v="0"/>
    <x v="0"/>
    <x v="2"/>
    <n v="89.25"/>
    <n v="8"/>
    <n v="35.700000000000003"/>
    <x v="345"/>
    <x v="40"/>
    <d v="1899-12-30T10:13:00"/>
    <x v="1"/>
    <n v="714"/>
    <n v="4.7619047620000003"/>
    <n v="35.700000000000003"/>
    <n v="4.7"/>
    <n v="35.700000000000045"/>
    <n v="2995.9440000000041"/>
    <b v="0"/>
    <b v="1"/>
    <s v="Low Value"/>
    <s v="Value not found"/>
    <n v="20"/>
    <n v="1"/>
    <n v="2019"/>
    <m/>
    <x v="23"/>
    <m/>
    <n v="3"/>
    <s v="2019-3"/>
    <n v="7"/>
    <s v="Weekends"/>
    <d v="1899-12-31T00:00:00"/>
  </r>
  <r>
    <s v="531-80-1784"/>
    <x v="0"/>
    <s v="Yangon"/>
    <x v="1"/>
    <x v="1"/>
    <x v="1"/>
    <n v="26.02"/>
    <n v="7"/>
    <n v="9.1069999999999993"/>
    <x v="346"/>
    <x v="61"/>
    <d v="1899-12-30T17:38:00"/>
    <x v="1"/>
    <n v="182.14"/>
    <n v="4.7619047620000003"/>
    <n v="9.1069999999999993"/>
    <n v="5.0999999999999996"/>
    <n v="9.1070000000000277"/>
    <n v="764.25944000000231"/>
    <b v="0"/>
    <b v="0"/>
    <s v="Low Value"/>
    <s v="Value not found"/>
    <n v="28"/>
    <n v="3"/>
    <n v="2019"/>
    <m/>
    <x v="23"/>
    <m/>
    <n v="13"/>
    <s v="2019-13"/>
    <n v="4"/>
    <s v="Weekdays"/>
    <d v="1900-01-04T00:00:00"/>
  </r>
  <r>
    <s v="400-45-1220"/>
    <x v="2"/>
    <s v="Mandalay"/>
    <x v="1"/>
    <x v="0"/>
    <x v="0"/>
    <n v="13.5"/>
    <n v="10"/>
    <n v="6.75"/>
    <x v="347"/>
    <x v="33"/>
    <d v="1899-12-30T11:06:00"/>
    <x v="2"/>
    <n v="135"/>
    <n v="4.7619047620000003"/>
    <n v="6.75"/>
    <n v="4.8"/>
    <n v="6.75"/>
    <n v="566.46"/>
    <b v="0"/>
    <b v="0"/>
    <s v="Low Value"/>
    <s v="Value not found"/>
    <n v="27"/>
    <n v="2"/>
    <n v="2019"/>
    <m/>
    <x v="23"/>
    <m/>
    <n v="9"/>
    <s v="2019-9"/>
    <n v="3"/>
    <s v="Weekdays"/>
    <d v="1900-01-03T00:00:00"/>
  </r>
  <r>
    <s v="860-79-0874"/>
    <x v="1"/>
    <s v="Naypyitaw"/>
    <x v="0"/>
    <x v="0"/>
    <x v="5"/>
    <n v="99.3"/>
    <n v="10"/>
    <n v="49.65"/>
    <x v="348"/>
    <x v="42"/>
    <d v="1899-12-30T14:53:00"/>
    <x v="2"/>
    <n v="993"/>
    <n v="4.7619047620000003"/>
    <n v="49.65"/>
    <n v="6.6"/>
    <n v="49.650000000000091"/>
    <n v="4166.6280000000079"/>
    <b v="0"/>
    <b v="1"/>
    <s v="Low Value"/>
    <s v="Value not found"/>
    <n v="15"/>
    <n v="2"/>
    <n v="2019"/>
    <m/>
    <x v="23"/>
    <m/>
    <n v="7"/>
    <s v="2019-7"/>
    <n v="5"/>
    <s v="Weekdays"/>
    <d v="1900-01-05T00:00:00"/>
  </r>
  <r>
    <s v="834-61-8124"/>
    <x v="0"/>
    <s v="Yangon"/>
    <x v="1"/>
    <x v="1"/>
    <x v="1"/>
    <n v="51.69"/>
    <n v="7"/>
    <n v="18.0915"/>
    <x v="349"/>
    <x v="53"/>
    <d v="1899-12-30T18:22:00"/>
    <x v="1"/>
    <n v="361.83"/>
    <n v="4.7619047620000003"/>
    <n v="18.0915"/>
    <n v="5.5"/>
    <n v="18.091499999999996"/>
    <n v="1518.2386799999997"/>
    <b v="0"/>
    <b v="0"/>
    <s v="Low Value"/>
    <s v="Value not found"/>
    <n v="26"/>
    <n v="1"/>
    <n v="2019"/>
    <m/>
    <x v="23"/>
    <m/>
    <n v="4"/>
    <s v="2019-4"/>
    <n v="6"/>
    <s v="Weekends"/>
    <d v="1900-01-06T00:00:00"/>
  </r>
  <r>
    <s v="115-99-4379"/>
    <x v="2"/>
    <s v="Mandalay"/>
    <x v="0"/>
    <x v="0"/>
    <x v="5"/>
    <n v="54.73"/>
    <n v="7"/>
    <n v="19.1555"/>
    <x v="350"/>
    <x v="86"/>
    <d v="1899-12-30T19:02:00"/>
    <x v="2"/>
    <n v="383.11"/>
    <n v="4.7619047620000003"/>
    <n v="19.1555"/>
    <n v="8.5"/>
    <n v="19.155499999999961"/>
    <n v="1607.5295599999968"/>
    <b v="0"/>
    <b v="1"/>
    <s v="High Value"/>
    <n v="5.4729999999999999"/>
    <n v="14"/>
    <n v="3"/>
    <n v="2019"/>
    <m/>
    <x v="23"/>
    <m/>
    <n v="11"/>
    <s v="2019-11"/>
    <n v="4"/>
    <s v="Weekdays"/>
    <d v="1900-01-04T00:00:00"/>
  </r>
  <r>
    <s v="565-67-6697"/>
    <x v="2"/>
    <s v="Mandalay"/>
    <x v="0"/>
    <x v="1"/>
    <x v="2"/>
    <n v="27"/>
    <n v="9"/>
    <n v="12.15"/>
    <x v="351"/>
    <x v="22"/>
    <d v="1899-12-30T14:16:00"/>
    <x v="1"/>
    <n v="243"/>
    <n v="4.7619047620000003"/>
    <n v="12.15"/>
    <n v="4.8"/>
    <n v="12.150000000000006"/>
    <n v="1019.6280000000005"/>
    <b v="0"/>
    <b v="0"/>
    <s v="Low Value"/>
    <s v="Value not found"/>
    <n v="2"/>
    <n v="3"/>
    <n v="2019"/>
    <m/>
    <x v="23"/>
    <m/>
    <n v="9"/>
    <s v="2019-9"/>
    <n v="6"/>
    <s v="Weekends"/>
    <d v="1900-01-06T00:00:00"/>
  </r>
  <r>
    <s v="320-49-6392"/>
    <x v="1"/>
    <s v="Naypyitaw"/>
    <x v="1"/>
    <x v="0"/>
    <x v="1"/>
    <n v="30.24"/>
    <n v="1"/>
    <n v="1.512"/>
    <x v="352"/>
    <x v="31"/>
    <d v="1899-12-30T15:44:00"/>
    <x v="1"/>
    <n v="30.24"/>
    <n v="4.7619047620000003"/>
    <n v="1.512"/>
    <n v="8.4"/>
    <n v="1.5120000000000005"/>
    <n v="126.88704000000004"/>
    <b v="0"/>
    <b v="1"/>
    <s v="High Value"/>
    <n v="3.024"/>
    <n v="4"/>
    <n v="3"/>
    <n v="2019"/>
    <m/>
    <x v="23"/>
    <m/>
    <n v="10"/>
    <s v="2019-10"/>
    <n v="1"/>
    <s v="Weekdays"/>
    <d v="1900-01-01T00:00:00"/>
  </r>
  <r>
    <s v="889-04-9723"/>
    <x v="2"/>
    <s v="Mandalay"/>
    <x v="0"/>
    <x v="0"/>
    <x v="4"/>
    <n v="89.14"/>
    <n v="4"/>
    <n v="17.827999999999999"/>
    <x v="353"/>
    <x v="27"/>
    <d v="1899-12-30T12:20:00"/>
    <x v="2"/>
    <n v="356.56"/>
    <n v="4.7619047620000003"/>
    <n v="17.827999999999999"/>
    <n v="7.8"/>
    <n v="17.827999999999975"/>
    <n v="1496.1257599999979"/>
    <b v="0"/>
    <b v="1"/>
    <s v="High Value"/>
    <n v="8.9139999999999997"/>
    <n v="7"/>
    <n v="1"/>
    <n v="2019"/>
    <m/>
    <x v="23"/>
    <m/>
    <n v="2"/>
    <s v="2019-2"/>
    <n v="1"/>
    <s v="Weekdays"/>
    <d v="1900-01-01T00:00:00"/>
  </r>
  <r>
    <s v="632-90-0281"/>
    <x v="1"/>
    <s v="Naypyitaw"/>
    <x v="1"/>
    <x v="0"/>
    <x v="5"/>
    <n v="37.549999999999997"/>
    <n v="10"/>
    <n v="18.774999999999999"/>
    <x v="354"/>
    <x v="1"/>
    <d v="1899-12-30T20:01:00"/>
    <x v="2"/>
    <n v="375.5"/>
    <n v="4.7619047620000003"/>
    <n v="18.774999999999999"/>
    <n v="9.3000000000000007"/>
    <n v="18.774999999999977"/>
    <n v="1575.5979999999981"/>
    <b v="1"/>
    <b v="1"/>
    <s v="High Value"/>
    <n v="3.7549999999999999"/>
    <n v="8"/>
    <n v="3"/>
    <n v="2019"/>
    <m/>
    <x v="23"/>
    <m/>
    <n v="10"/>
    <s v="2019-10"/>
    <n v="5"/>
    <s v="Weekdays"/>
    <d v="1900-01-05T00:00:00"/>
  </r>
  <r>
    <s v="554-42-2417"/>
    <x v="1"/>
    <s v="Naypyitaw"/>
    <x v="1"/>
    <x v="0"/>
    <x v="3"/>
    <n v="95.44"/>
    <n v="10"/>
    <n v="47.72"/>
    <x v="355"/>
    <x v="51"/>
    <d v="1899-12-30T13:45:00"/>
    <x v="1"/>
    <n v="954.4"/>
    <n v="4.7619047620000003"/>
    <n v="47.72"/>
    <n v="5.2"/>
    <n v="47.720000000000027"/>
    <n v="4004.6624000000024"/>
    <b v="0"/>
    <b v="1"/>
    <s v="Low Value"/>
    <s v="Value not found"/>
    <n v="9"/>
    <n v="1"/>
    <n v="2019"/>
    <m/>
    <x v="23"/>
    <m/>
    <n v="2"/>
    <s v="2019-2"/>
    <n v="3"/>
    <s v="Weekdays"/>
    <d v="1900-01-03T00:00:00"/>
  </r>
  <r>
    <s v="453-63-6187"/>
    <x v="2"/>
    <s v="Mandalay"/>
    <x v="1"/>
    <x v="1"/>
    <x v="1"/>
    <n v="27.5"/>
    <n v="3"/>
    <n v="4.125"/>
    <x v="356"/>
    <x v="59"/>
    <d v="1899-12-30T15:40:00"/>
    <x v="0"/>
    <n v="82.5"/>
    <n v="4.7619047620000003"/>
    <n v="4.125"/>
    <n v="6.5"/>
    <n v="4.125"/>
    <n v="346.17"/>
    <b v="0"/>
    <b v="1"/>
    <s v="Low Value"/>
    <s v="Value not found"/>
    <n v="1"/>
    <n v="3"/>
    <n v="2019"/>
    <m/>
    <x v="23"/>
    <m/>
    <n v="9"/>
    <s v="2019-9"/>
    <n v="5"/>
    <s v="Weekdays"/>
    <d v="1900-01-05T00:00:00"/>
  </r>
  <r>
    <s v="578-80-7669"/>
    <x v="2"/>
    <s v="Mandalay"/>
    <x v="1"/>
    <x v="1"/>
    <x v="3"/>
    <n v="74.97"/>
    <n v="1"/>
    <n v="3.7484999999999999"/>
    <x v="357"/>
    <x v="32"/>
    <d v="1899-12-30T16:58:00"/>
    <x v="1"/>
    <n v="74.97"/>
    <n v="4.7619047620000003"/>
    <n v="3.7484999999999999"/>
    <n v="5.6"/>
    <n v="3.748500000000007"/>
    <n v="314.57412000000062"/>
    <b v="0"/>
    <b v="0"/>
    <s v="Low Value"/>
    <s v="Value not found"/>
    <n v="16"/>
    <n v="3"/>
    <n v="2019"/>
    <m/>
    <x v="23"/>
    <m/>
    <n v="11"/>
    <s v="2019-11"/>
    <n v="6"/>
    <s v="Weekends"/>
    <d v="1900-01-06T00:00:00"/>
  </r>
  <r>
    <s v="612-36-5536"/>
    <x v="0"/>
    <s v="Yangon"/>
    <x v="0"/>
    <x v="1"/>
    <x v="4"/>
    <n v="80.959999999999994"/>
    <n v="8"/>
    <n v="32.384"/>
    <x v="358"/>
    <x v="21"/>
    <d v="1899-12-30T11:12:00"/>
    <x v="2"/>
    <n v="647.67999999999995"/>
    <n v="4.7619047620000003"/>
    <n v="32.384"/>
    <n v="7.4"/>
    <n v="32.384000000000015"/>
    <n v="2717.6652800000011"/>
    <b v="1"/>
    <b v="1"/>
    <s v="High Value"/>
    <n v="8.0960000000000001"/>
    <n v="17"/>
    <n v="2"/>
    <n v="2019"/>
    <m/>
    <x v="23"/>
    <m/>
    <n v="7"/>
    <s v="2019-7"/>
    <n v="7"/>
    <s v="Weekends"/>
    <d v="1899-12-31T00:00:00"/>
  </r>
  <r>
    <s v="605-72-4132"/>
    <x v="1"/>
    <s v="Naypyitaw"/>
    <x v="1"/>
    <x v="0"/>
    <x v="4"/>
    <n v="94.47"/>
    <n v="8"/>
    <n v="37.787999999999997"/>
    <x v="359"/>
    <x v="33"/>
    <d v="1899-12-30T15:12:00"/>
    <x v="1"/>
    <n v="755.76"/>
    <n v="4.7619047620000003"/>
    <n v="37.787999999999997"/>
    <n v="9.1"/>
    <n v="37.788000000000011"/>
    <n v="3171.1689600000009"/>
    <b v="1"/>
    <b v="1"/>
    <s v="High Value"/>
    <n v="9.447000000000001"/>
    <n v="27"/>
    <n v="2"/>
    <n v="2019"/>
    <m/>
    <x v="23"/>
    <m/>
    <n v="9"/>
    <s v="2019-9"/>
    <n v="3"/>
    <s v="Weekdays"/>
    <d v="1900-01-03T00:00:00"/>
  </r>
  <r>
    <s v="471-41-2823"/>
    <x v="1"/>
    <s v="Naypyitaw"/>
    <x v="1"/>
    <x v="1"/>
    <x v="4"/>
    <n v="99.79"/>
    <n v="2"/>
    <n v="9.9789999999999992"/>
    <x v="360"/>
    <x v="37"/>
    <d v="1899-12-30T20:37:00"/>
    <x v="0"/>
    <n v="199.58"/>
    <n v="4.7619047620000003"/>
    <n v="9.9789999999999992"/>
    <n v="8"/>
    <n v="9.978999999999985"/>
    <n v="837.43767999999875"/>
    <b v="0"/>
    <b v="1"/>
    <s v="High Value"/>
    <n v="9.979000000000001"/>
    <n v="7"/>
    <n v="3"/>
    <n v="2019"/>
    <m/>
    <x v="23"/>
    <m/>
    <n v="10"/>
    <s v="2019-10"/>
    <n v="4"/>
    <s v="Weekdays"/>
    <d v="1900-01-04T00:00:00"/>
  </r>
  <r>
    <s v="462-67-9126"/>
    <x v="0"/>
    <s v="Yangon"/>
    <x v="1"/>
    <x v="1"/>
    <x v="2"/>
    <n v="73.22"/>
    <n v="6"/>
    <n v="21.966000000000001"/>
    <x v="361"/>
    <x v="18"/>
    <d v="1899-12-30T17:44:00"/>
    <x v="1"/>
    <n v="439.32"/>
    <n v="4.7619047620000003"/>
    <n v="21.966000000000001"/>
    <n v="7.2"/>
    <n v="21.966000000000008"/>
    <n v="1843.3867200000007"/>
    <b v="0"/>
    <b v="1"/>
    <s v="Low Value"/>
    <n v="7.3220000000000001"/>
    <n v="21"/>
    <n v="1"/>
    <n v="2019"/>
    <m/>
    <x v="23"/>
    <m/>
    <n v="4"/>
    <s v="2019-4"/>
    <n v="1"/>
    <s v="Weekdays"/>
    <d v="1900-01-01T00:00:00"/>
  </r>
  <r>
    <s v="272-27-9238"/>
    <x v="1"/>
    <s v="Naypyitaw"/>
    <x v="1"/>
    <x v="0"/>
    <x v="4"/>
    <n v="41.24"/>
    <n v="4"/>
    <n v="8.2479999999999993"/>
    <x v="362"/>
    <x v="88"/>
    <d v="1899-12-30T16:23:00"/>
    <x v="1"/>
    <n v="164.96"/>
    <n v="4.7619047620000003"/>
    <n v="8.2479999999999993"/>
    <n v="7.1"/>
    <n v="8.2479999999999905"/>
    <n v="692.17215999999917"/>
    <b v="0"/>
    <b v="1"/>
    <s v="Low Value"/>
    <n v="4.1240000000000006"/>
    <n v="19"/>
    <n v="2"/>
    <n v="2019"/>
    <m/>
    <x v="23"/>
    <m/>
    <n v="8"/>
    <s v="2019-8"/>
    <n v="2"/>
    <s v="Weekdays"/>
    <d v="1900-01-02T00:00:00"/>
  </r>
  <r>
    <s v="834-25-9262"/>
    <x v="1"/>
    <s v="Naypyitaw"/>
    <x v="1"/>
    <x v="0"/>
    <x v="5"/>
    <n v="81.680000000000007"/>
    <n v="4"/>
    <n v="16.335999999999999"/>
    <x v="363"/>
    <x v="47"/>
    <d v="1899-12-30T12:12:00"/>
    <x v="1"/>
    <n v="326.72000000000003"/>
    <n v="4.7619047620000003"/>
    <n v="16.335999999999999"/>
    <n v="9.1"/>
    <n v="16.335999999999956"/>
    <n v="1370.9171199999964"/>
    <b v="0"/>
    <b v="1"/>
    <s v="High Value"/>
    <n v="8.168000000000001"/>
    <n v="6"/>
    <n v="1"/>
    <n v="2019"/>
    <m/>
    <x v="23"/>
    <m/>
    <n v="1"/>
    <s v="2019-1"/>
    <n v="7"/>
    <s v="Weekends"/>
    <d v="1899-12-31T00:00:00"/>
  </r>
  <r>
    <s v="122-61-9553"/>
    <x v="1"/>
    <s v="Naypyitaw"/>
    <x v="1"/>
    <x v="0"/>
    <x v="1"/>
    <n v="51.32"/>
    <n v="9"/>
    <n v="23.094000000000001"/>
    <x v="364"/>
    <x v="86"/>
    <d v="1899-12-30T19:33:00"/>
    <x v="1"/>
    <n v="461.88"/>
    <n v="4.7619047620000003"/>
    <n v="23.094000000000001"/>
    <n v="5.6"/>
    <n v="23.093999999999994"/>
    <n v="1938.0484799999995"/>
    <b v="0"/>
    <b v="0"/>
    <s v="Low Value"/>
    <s v="Value not found"/>
    <n v="14"/>
    <n v="3"/>
    <n v="2019"/>
    <m/>
    <x v="23"/>
    <m/>
    <n v="11"/>
    <s v="2019-11"/>
    <n v="4"/>
    <s v="Weekdays"/>
    <d v="1900-01-04T00:00:00"/>
  </r>
  <r>
    <s v="468-88-0009"/>
    <x v="0"/>
    <s v="Yangon"/>
    <x v="0"/>
    <x v="1"/>
    <x v="2"/>
    <n v="65.94"/>
    <n v="4"/>
    <n v="13.188000000000001"/>
    <x v="257"/>
    <x v="62"/>
    <d v="1899-12-30T10:29:00"/>
    <x v="1"/>
    <n v="263.76"/>
    <n v="4.7619047620000003"/>
    <n v="13.188000000000001"/>
    <n v="6"/>
    <n v="13.187999999999988"/>
    <n v="1106.736959999999"/>
    <b v="0"/>
    <b v="0"/>
    <s v="Low Value"/>
    <s v="Value not found"/>
    <n v="24"/>
    <n v="3"/>
    <n v="2019"/>
    <m/>
    <x v="23"/>
    <m/>
    <n v="12"/>
    <s v="2019-12"/>
    <n v="7"/>
    <s v="Weekends"/>
    <d v="1899-12-31T00:00:00"/>
  </r>
  <r>
    <s v="613-59-9758"/>
    <x v="1"/>
    <s v="Naypyitaw"/>
    <x v="1"/>
    <x v="0"/>
    <x v="3"/>
    <n v="14.36"/>
    <n v="10"/>
    <n v="7.18"/>
    <x v="365"/>
    <x v="3"/>
    <d v="1899-12-30T14:28:00"/>
    <x v="1"/>
    <n v="143.6"/>
    <n v="4.7619047620000003"/>
    <n v="7.18"/>
    <n v="5.4"/>
    <n v="7.1800000000000068"/>
    <n v="602.5456000000006"/>
    <b v="0"/>
    <b v="0"/>
    <s v="Low Value"/>
    <s v="Value not found"/>
    <n v="27"/>
    <n v="1"/>
    <n v="2019"/>
    <m/>
    <x v="23"/>
    <m/>
    <n v="4"/>
    <s v="2019-4"/>
    <n v="7"/>
    <s v="Weekends"/>
    <d v="1899-12-31T00:00:00"/>
  </r>
  <r>
    <s v="254-31-0042"/>
    <x v="0"/>
    <s v="Yangon"/>
    <x v="0"/>
    <x v="1"/>
    <x v="1"/>
    <n v="21.5"/>
    <n v="9"/>
    <n v="9.6750000000000007"/>
    <x v="366"/>
    <x v="43"/>
    <d v="1899-12-30T12:46:00"/>
    <x v="2"/>
    <n v="193.5"/>
    <n v="4.7619047620000003"/>
    <n v="9.6750000000000007"/>
    <n v="7.8"/>
    <n v="9.6750000000000114"/>
    <n v="811.92600000000095"/>
    <b v="1"/>
    <b v="1"/>
    <s v="High Value"/>
    <n v="2.15"/>
    <n v="6"/>
    <n v="3"/>
    <n v="2019"/>
    <m/>
    <x v="23"/>
    <m/>
    <n v="10"/>
    <s v="2019-10"/>
    <n v="3"/>
    <s v="Weekdays"/>
    <d v="1900-01-03T00:00:00"/>
  </r>
  <r>
    <s v="201-86-2184"/>
    <x v="2"/>
    <s v="Mandalay"/>
    <x v="0"/>
    <x v="0"/>
    <x v="1"/>
    <n v="26.26"/>
    <n v="7"/>
    <n v="9.1910000000000007"/>
    <x v="367"/>
    <x v="30"/>
    <d v="1899-12-30T19:40:00"/>
    <x v="1"/>
    <n v="183.82"/>
    <n v="4.7619047620000003"/>
    <n v="9.1910000000000007"/>
    <n v="9.9"/>
    <n v="9.1910000000000025"/>
    <n v="771.30872000000022"/>
    <b v="0"/>
    <b v="1"/>
    <s v="High Value"/>
    <n v="2.6260000000000003"/>
    <n v="2"/>
    <n v="2"/>
    <n v="2019"/>
    <m/>
    <x v="23"/>
    <m/>
    <n v="5"/>
    <s v="2019-5"/>
    <n v="6"/>
    <s v="Weekends"/>
    <d v="1900-01-06T00:00:00"/>
  </r>
  <r>
    <s v="261-12-8671"/>
    <x v="2"/>
    <s v="Mandalay"/>
    <x v="1"/>
    <x v="0"/>
    <x v="5"/>
    <n v="60.96"/>
    <n v="2"/>
    <n v="6.0960000000000001"/>
    <x v="368"/>
    <x v="25"/>
    <d v="1899-12-30T19:39:00"/>
    <x v="2"/>
    <n v="121.92"/>
    <n v="4.7619047620000003"/>
    <n v="6.0960000000000001"/>
    <n v="4.9000000000000004"/>
    <n v="6.0959999999999894"/>
    <n v="511.5763199999991"/>
    <b v="0"/>
    <b v="0"/>
    <s v="Low Value"/>
    <s v="Value not found"/>
    <n v="25"/>
    <n v="1"/>
    <n v="2019"/>
    <m/>
    <x v="23"/>
    <m/>
    <n v="4"/>
    <s v="2019-4"/>
    <n v="5"/>
    <s v="Weekdays"/>
    <d v="1900-01-05T00:00:00"/>
  </r>
  <r>
    <s v="730-70-9830"/>
    <x v="1"/>
    <s v="Naypyitaw"/>
    <x v="1"/>
    <x v="0"/>
    <x v="2"/>
    <n v="70.11"/>
    <n v="6"/>
    <n v="21.033000000000001"/>
    <x v="369"/>
    <x v="86"/>
    <d v="1899-12-30T17:54:00"/>
    <x v="0"/>
    <n v="420.66"/>
    <n v="4.7619047620000003"/>
    <n v="21.033000000000001"/>
    <n v="5.2"/>
    <n v="21.032999999999959"/>
    <n v="1765.0893599999965"/>
    <b v="0"/>
    <b v="0"/>
    <s v="Low Value"/>
    <s v="Value not found"/>
    <n v="14"/>
    <n v="3"/>
    <n v="2019"/>
    <m/>
    <x v="23"/>
    <m/>
    <n v="11"/>
    <s v="2019-11"/>
    <n v="4"/>
    <s v="Weekdays"/>
    <d v="1900-01-04T00:00:00"/>
  </r>
  <r>
    <s v="382-25-8917"/>
    <x v="1"/>
    <s v="Naypyitaw"/>
    <x v="1"/>
    <x v="1"/>
    <x v="5"/>
    <n v="42.08"/>
    <n v="6"/>
    <n v="12.624000000000001"/>
    <x v="370"/>
    <x v="71"/>
    <d v="1899-12-30T12:25:00"/>
    <x v="1"/>
    <n v="252.48"/>
    <n v="4.7619047620000003"/>
    <n v="12.624000000000001"/>
    <n v="8.9"/>
    <n v="12.623999999999995"/>
    <n v="1059.4060799999995"/>
    <b v="0"/>
    <b v="1"/>
    <s v="High Value"/>
    <n v="4.2080000000000002"/>
    <n v="29"/>
    <n v="1"/>
    <n v="2019"/>
    <m/>
    <x v="23"/>
    <m/>
    <n v="5"/>
    <s v="2019-5"/>
    <n v="2"/>
    <s v="Weekdays"/>
    <d v="1900-01-02T00:00:00"/>
  </r>
  <r>
    <s v="422-29-8786"/>
    <x v="0"/>
    <s v="Yangon"/>
    <x v="1"/>
    <x v="0"/>
    <x v="2"/>
    <n v="67.09"/>
    <n v="5"/>
    <n v="16.772500000000001"/>
    <x v="371"/>
    <x v="75"/>
    <d v="1899-12-30T16:47:00"/>
    <x v="2"/>
    <n v="335.45"/>
    <n v="4.7619047620000003"/>
    <n v="16.772500000000001"/>
    <n v="9.1"/>
    <n v="16.772500000000036"/>
    <n v="1407.5482000000031"/>
    <b v="0"/>
    <b v="1"/>
    <s v="High Value"/>
    <n v="6.7090000000000005"/>
    <n v="3"/>
    <n v="1"/>
    <n v="2019"/>
    <m/>
    <x v="23"/>
    <m/>
    <n v="1"/>
    <s v="2019-1"/>
    <n v="4"/>
    <s v="Weekdays"/>
    <d v="1900-01-04T00:00:00"/>
  </r>
  <r>
    <s v="667-23-5919"/>
    <x v="0"/>
    <s v="Yangon"/>
    <x v="0"/>
    <x v="0"/>
    <x v="5"/>
    <n v="96.7"/>
    <n v="5"/>
    <n v="24.175000000000001"/>
    <x v="372"/>
    <x v="78"/>
    <d v="1899-12-30T12:52:00"/>
    <x v="0"/>
    <n v="483.5"/>
    <n v="4.7619047620000003"/>
    <n v="24.175000000000001"/>
    <n v="7"/>
    <n v="24.175000000000011"/>
    <n v="2028.766000000001"/>
    <b v="0"/>
    <b v="1"/>
    <s v="Low Value"/>
    <n v="9.6700000000000017"/>
    <n v="14"/>
    <n v="1"/>
    <n v="2019"/>
    <m/>
    <x v="23"/>
    <m/>
    <n v="3"/>
    <s v="2019-3"/>
    <n v="1"/>
    <s v="Weekdays"/>
    <d v="1900-01-01T00:00:00"/>
  </r>
  <r>
    <s v="843-01-4703"/>
    <x v="2"/>
    <s v="Mandalay"/>
    <x v="0"/>
    <x v="0"/>
    <x v="2"/>
    <n v="35.380000000000003"/>
    <n v="9"/>
    <n v="15.920999999999999"/>
    <x v="373"/>
    <x v="0"/>
    <d v="1899-12-30T19:50:00"/>
    <x v="2"/>
    <n v="318.42"/>
    <n v="4.7619047620000003"/>
    <n v="15.920999999999999"/>
    <n v="9.6"/>
    <n v="15.920999999999992"/>
    <n v="1336.0903199999993"/>
    <b v="1"/>
    <b v="1"/>
    <s v="High Value"/>
    <n v="3.5380000000000003"/>
    <n v="5"/>
    <n v="1"/>
    <n v="2019"/>
    <m/>
    <x v="23"/>
    <m/>
    <n v="1"/>
    <s v="2019-1"/>
    <n v="6"/>
    <s v="Weekends"/>
    <d v="1900-01-06T00:00:00"/>
  </r>
  <r>
    <s v="743-88-1662"/>
    <x v="1"/>
    <s v="Naypyitaw"/>
    <x v="1"/>
    <x v="1"/>
    <x v="3"/>
    <n v="95.49"/>
    <n v="7"/>
    <n v="33.421500000000002"/>
    <x v="374"/>
    <x v="70"/>
    <d v="1899-12-30T18:17:00"/>
    <x v="0"/>
    <n v="668.43"/>
    <n v="4.7619047620000003"/>
    <n v="33.421500000000002"/>
    <n v="8.6999999999999993"/>
    <n v="33.421500000000037"/>
    <n v="2804.7322800000034"/>
    <b v="0"/>
    <b v="1"/>
    <s v="High Value"/>
    <n v="9.5489999999999995"/>
    <n v="22"/>
    <n v="2"/>
    <n v="2019"/>
    <m/>
    <x v="23"/>
    <m/>
    <n v="8"/>
    <s v="2019-8"/>
    <n v="5"/>
    <s v="Weekdays"/>
    <d v="1900-01-05T00:00:00"/>
  </r>
  <r>
    <s v="595-86-2894"/>
    <x v="1"/>
    <s v="Naypyitaw"/>
    <x v="0"/>
    <x v="1"/>
    <x v="5"/>
    <n v="96.98"/>
    <n v="4"/>
    <n v="19.396000000000001"/>
    <x v="375"/>
    <x v="10"/>
    <d v="1899-12-30T17:20:00"/>
    <x v="0"/>
    <n v="387.92"/>
    <n v="4.7619047620000003"/>
    <n v="19.396000000000001"/>
    <n v="9.4"/>
    <n v="19.395999999999958"/>
    <n v="1627.7123199999965"/>
    <b v="0"/>
    <b v="1"/>
    <s v="High Value"/>
    <n v="9.6980000000000004"/>
    <n v="6"/>
    <n v="2"/>
    <n v="2019"/>
    <m/>
    <x v="23"/>
    <m/>
    <n v="6"/>
    <s v="2019-6"/>
    <n v="3"/>
    <s v="Weekdays"/>
    <d v="1900-01-03T00:00:00"/>
  </r>
  <r>
    <s v="182-69-8360"/>
    <x v="2"/>
    <s v="Mandalay"/>
    <x v="1"/>
    <x v="0"/>
    <x v="1"/>
    <n v="23.65"/>
    <n v="4"/>
    <n v="4.7300000000000004"/>
    <x v="376"/>
    <x v="74"/>
    <d v="1899-12-30T13:32:00"/>
    <x v="2"/>
    <n v="94.6"/>
    <n v="4.7619047620000003"/>
    <n v="4.7300000000000004"/>
    <n v="4"/>
    <n v="4.730000000000004"/>
    <n v="396.94160000000034"/>
    <b v="0"/>
    <b v="0"/>
    <s v="Low Value"/>
    <s v="Value not found"/>
    <n v="30"/>
    <n v="1"/>
    <n v="2019"/>
    <m/>
    <x v="23"/>
    <m/>
    <n v="5"/>
    <s v="2019-5"/>
    <n v="3"/>
    <s v="Weekdays"/>
    <d v="1900-01-03T00:00:00"/>
  </r>
  <r>
    <s v="289-15-7034"/>
    <x v="0"/>
    <s v="Yangon"/>
    <x v="0"/>
    <x v="1"/>
    <x v="3"/>
    <n v="82.33"/>
    <n v="4"/>
    <n v="16.466000000000001"/>
    <x v="377"/>
    <x v="83"/>
    <d v="1899-12-30T10:37:00"/>
    <x v="2"/>
    <n v="329.32"/>
    <n v="4.7619047620000003"/>
    <n v="16.466000000000001"/>
    <n v="7.5"/>
    <n v="16.466000000000008"/>
    <n v="1381.8267200000007"/>
    <b v="0"/>
    <b v="1"/>
    <s v="High Value"/>
    <n v="8.2330000000000005"/>
    <n v="11"/>
    <n v="1"/>
    <n v="2019"/>
    <m/>
    <x v="23"/>
    <m/>
    <n v="2"/>
    <s v="2019-2"/>
    <n v="5"/>
    <s v="Weekdays"/>
    <d v="1900-01-05T00:00:00"/>
  </r>
  <r>
    <s v="462-78-5240"/>
    <x v="1"/>
    <s v="Naypyitaw"/>
    <x v="1"/>
    <x v="0"/>
    <x v="1"/>
    <n v="26.61"/>
    <n v="2"/>
    <n v="2.661"/>
    <x v="378"/>
    <x v="35"/>
    <d v="1899-12-30T14:35:00"/>
    <x v="1"/>
    <n v="53.22"/>
    <n v="4.7619047620000003"/>
    <n v="2.661"/>
    <n v="4.2"/>
    <n v="2.6610000000000014"/>
    <n v="223.31112000000013"/>
    <b v="0"/>
    <b v="0"/>
    <s v="Low Value"/>
    <s v="Value not found"/>
    <n v="19"/>
    <n v="3"/>
    <n v="2019"/>
    <m/>
    <x v="23"/>
    <m/>
    <n v="12"/>
    <s v="2019-12"/>
    <n v="2"/>
    <s v="Weekdays"/>
    <d v="1900-01-02T00:00:00"/>
  </r>
  <r>
    <s v="868-52-7573"/>
    <x v="2"/>
    <s v="Mandalay"/>
    <x v="1"/>
    <x v="0"/>
    <x v="4"/>
    <n v="99.69"/>
    <n v="5"/>
    <n v="24.922499999999999"/>
    <x v="379"/>
    <x v="78"/>
    <d v="1899-12-30T12:09:00"/>
    <x v="1"/>
    <n v="498.45"/>
    <n v="4.7619047620000003"/>
    <n v="24.922499999999999"/>
    <n v="9.9"/>
    <n v="24.922499999999957"/>
    <n v="2091.4961999999964"/>
    <b v="0"/>
    <b v="1"/>
    <s v="High Value"/>
    <n v="9.9690000000000012"/>
    <n v="14"/>
    <n v="1"/>
    <n v="2019"/>
    <m/>
    <x v="23"/>
    <m/>
    <n v="3"/>
    <s v="2019-3"/>
    <n v="1"/>
    <s v="Weekdays"/>
    <d v="1900-01-01T00:00:00"/>
  </r>
  <r>
    <s v="153-58-4872"/>
    <x v="1"/>
    <s v="Naypyitaw"/>
    <x v="0"/>
    <x v="0"/>
    <x v="4"/>
    <n v="74.89"/>
    <n v="4"/>
    <n v="14.978"/>
    <x v="380"/>
    <x v="59"/>
    <d v="1899-12-30T15:32:00"/>
    <x v="0"/>
    <n v="299.56"/>
    <n v="4.7619047620000003"/>
    <n v="14.978"/>
    <n v="4.2"/>
    <n v="14.978000000000009"/>
    <n v="1256.9537600000008"/>
    <b v="0"/>
    <b v="0"/>
    <s v="Low Value"/>
    <s v="Value not found"/>
    <n v="1"/>
    <n v="3"/>
    <n v="2019"/>
    <m/>
    <x v="23"/>
    <m/>
    <n v="9"/>
    <s v="2019-9"/>
    <n v="5"/>
    <s v="Weekdays"/>
    <d v="1900-01-05T00:00:00"/>
  </r>
  <r>
    <s v="662-72-2873"/>
    <x v="0"/>
    <s v="Yangon"/>
    <x v="1"/>
    <x v="0"/>
    <x v="4"/>
    <n v="40.94"/>
    <n v="5"/>
    <n v="10.234999999999999"/>
    <x v="381"/>
    <x v="47"/>
    <d v="1899-12-30T13:58:00"/>
    <x v="0"/>
    <n v="204.7"/>
    <n v="4.7619047620000003"/>
    <n v="10.234999999999999"/>
    <n v="9.9"/>
    <n v="10.235000000000014"/>
    <n v="858.92120000000114"/>
    <b v="0"/>
    <b v="1"/>
    <s v="High Value"/>
    <n v="4.0940000000000003"/>
    <n v="6"/>
    <n v="1"/>
    <n v="2019"/>
    <m/>
    <x v="23"/>
    <m/>
    <n v="1"/>
    <s v="2019-1"/>
    <n v="7"/>
    <s v="Weekends"/>
    <d v="1899-12-31T00:00:00"/>
  </r>
  <r>
    <s v="525-88-7307"/>
    <x v="2"/>
    <s v="Mandalay"/>
    <x v="0"/>
    <x v="1"/>
    <x v="3"/>
    <n v="75.819999999999993"/>
    <n v="1"/>
    <n v="3.7909999999999999"/>
    <x v="382"/>
    <x v="82"/>
    <d v="1899-12-30T13:19:00"/>
    <x v="1"/>
    <n v="75.819999999999993"/>
    <n v="4.7619047620000003"/>
    <n v="3.7909999999999999"/>
    <n v="5.8"/>
    <n v="3.791000000000011"/>
    <n v="318.14072000000095"/>
    <b v="0"/>
    <b v="0"/>
    <s v="Low Value"/>
    <s v="Value not found"/>
    <n v="31"/>
    <n v="1"/>
    <n v="2019"/>
    <m/>
    <x v="23"/>
    <m/>
    <n v="5"/>
    <s v="2019-5"/>
    <n v="4"/>
    <s v="Weekdays"/>
    <d v="1900-01-04T00:00:00"/>
  </r>
  <r>
    <s v="689-16-9784"/>
    <x v="1"/>
    <s v="Naypyitaw"/>
    <x v="1"/>
    <x v="1"/>
    <x v="4"/>
    <n v="46.77"/>
    <n v="6"/>
    <n v="14.031000000000001"/>
    <x v="383"/>
    <x v="16"/>
    <d v="1899-12-30T13:37:00"/>
    <x v="1"/>
    <n v="280.62"/>
    <n v="4.7619047620000003"/>
    <n v="14.031000000000001"/>
    <n v="6"/>
    <n v="14.031000000000006"/>
    <n v="1177.4815200000005"/>
    <b v="0"/>
    <b v="0"/>
    <s v="Low Value"/>
    <s v="Value not found"/>
    <n v="11"/>
    <n v="3"/>
    <n v="2019"/>
    <m/>
    <x v="23"/>
    <m/>
    <n v="11"/>
    <s v="2019-11"/>
    <n v="1"/>
    <s v="Weekdays"/>
    <d v="1900-01-01T00:00:00"/>
  </r>
  <r>
    <s v="725-56-0833"/>
    <x v="0"/>
    <s v="Yangon"/>
    <x v="1"/>
    <x v="0"/>
    <x v="0"/>
    <n v="32.32"/>
    <n v="10"/>
    <n v="16.16"/>
    <x v="384"/>
    <x v="9"/>
    <d v="1899-12-30T16:49:00"/>
    <x v="2"/>
    <n v="323.2"/>
    <n v="4.7619047620000003"/>
    <n v="16.16"/>
    <n v="10"/>
    <n v="16.160000000000025"/>
    <n v="1356.1472000000022"/>
    <b v="1"/>
    <b v="1"/>
    <s v="High Value"/>
    <n v="3.2320000000000002"/>
    <n v="20"/>
    <n v="2"/>
    <n v="2019"/>
    <m/>
    <x v="23"/>
    <m/>
    <n v="8"/>
    <s v="2019-8"/>
    <n v="3"/>
    <s v="Weekdays"/>
    <d v="1900-01-03T00:00:00"/>
  </r>
  <r>
    <s v="394-41-0748"/>
    <x v="1"/>
    <s v="Naypyitaw"/>
    <x v="0"/>
    <x v="0"/>
    <x v="5"/>
    <n v="54.07"/>
    <n v="9"/>
    <n v="24.331499999999998"/>
    <x v="385"/>
    <x v="3"/>
    <d v="1899-12-30T14:55:00"/>
    <x v="0"/>
    <n v="486.63"/>
    <n v="4.7619047620000003"/>
    <n v="24.331499999999998"/>
    <n v="9.5"/>
    <n v="24.331500000000005"/>
    <n v="2041.8994800000005"/>
    <b v="1"/>
    <b v="1"/>
    <s v="High Value"/>
    <n v="5.407"/>
    <n v="27"/>
    <n v="1"/>
    <n v="2019"/>
    <m/>
    <x v="23"/>
    <m/>
    <n v="4"/>
    <s v="2019-4"/>
    <n v="7"/>
    <s v="Weekends"/>
    <d v="1899-12-31T00:00:00"/>
  </r>
  <r>
    <s v="596-42-3999"/>
    <x v="2"/>
    <s v="Mandalay"/>
    <x v="1"/>
    <x v="1"/>
    <x v="4"/>
    <n v="18.22"/>
    <n v="7"/>
    <n v="6.3769999999999998"/>
    <x v="386"/>
    <x v="24"/>
    <d v="1899-12-30T14:04:00"/>
    <x v="2"/>
    <n v="127.54"/>
    <n v="4.7619047620000003"/>
    <n v="6.3769999999999998"/>
    <n v="6.6"/>
    <n v="6.3769999999999953"/>
    <n v="535.15783999999962"/>
    <b v="0"/>
    <b v="1"/>
    <s v="Low Value"/>
    <s v="Value not found"/>
    <n v="10"/>
    <n v="3"/>
    <n v="2019"/>
    <m/>
    <x v="23"/>
    <m/>
    <n v="10"/>
    <s v="2019-10"/>
    <n v="7"/>
    <s v="Weekends"/>
    <d v="1899-12-31T00:00:00"/>
  </r>
  <r>
    <s v="541-89-9860"/>
    <x v="1"/>
    <s v="Naypyitaw"/>
    <x v="0"/>
    <x v="0"/>
    <x v="5"/>
    <n v="80.48"/>
    <n v="3"/>
    <n v="12.071999999999999"/>
    <x v="387"/>
    <x v="42"/>
    <d v="1899-12-30T12:31:00"/>
    <x v="1"/>
    <n v="241.44"/>
    <n v="4.7619047620000003"/>
    <n v="12.071999999999999"/>
    <n v="8.1"/>
    <n v="12.072000000000003"/>
    <n v="1013.0822400000003"/>
    <b v="0"/>
    <b v="1"/>
    <s v="High Value"/>
    <n v="8.048"/>
    <n v="15"/>
    <n v="2"/>
    <n v="2019"/>
    <m/>
    <x v="23"/>
    <m/>
    <n v="7"/>
    <s v="2019-7"/>
    <n v="5"/>
    <s v="Weekdays"/>
    <d v="1900-01-05T00:00:00"/>
  </r>
  <r>
    <s v="173-82-9529"/>
    <x v="2"/>
    <s v="Mandalay"/>
    <x v="1"/>
    <x v="0"/>
    <x v="5"/>
    <n v="37.950000000000003"/>
    <n v="10"/>
    <n v="18.975000000000001"/>
    <x v="388"/>
    <x v="53"/>
    <d v="1899-12-30T14:51:00"/>
    <x v="1"/>
    <n v="379.5"/>
    <n v="4.7619047620000003"/>
    <n v="18.975000000000001"/>
    <n v="9.6999999999999993"/>
    <n v="18.975000000000023"/>
    <n v="1592.3820000000019"/>
    <b v="1"/>
    <b v="1"/>
    <s v="High Value"/>
    <n v="3.7950000000000004"/>
    <n v="26"/>
    <n v="1"/>
    <n v="2019"/>
    <m/>
    <x v="23"/>
    <m/>
    <n v="4"/>
    <s v="2019-4"/>
    <n v="6"/>
    <s v="Weekends"/>
    <d v="1900-01-06T00:00:00"/>
  </r>
  <r>
    <s v="563-36-9814"/>
    <x v="0"/>
    <s v="Yangon"/>
    <x v="0"/>
    <x v="1"/>
    <x v="1"/>
    <n v="76.819999999999993"/>
    <n v="1"/>
    <n v="3.8410000000000002"/>
    <x v="389"/>
    <x v="77"/>
    <d v="1899-12-30T18:27:00"/>
    <x v="0"/>
    <n v="76.819999999999993"/>
    <n v="4.7619047620000003"/>
    <n v="3.8410000000000002"/>
    <n v="7.2"/>
    <n v="3.8410000000000082"/>
    <n v="322.3367200000007"/>
    <b v="0"/>
    <b v="1"/>
    <s v="Low Value"/>
    <n v="7.6819999999999995"/>
    <n v="13"/>
    <n v="2"/>
    <n v="2019"/>
    <m/>
    <x v="23"/>
    <m/>
    <n v="7"/>
    <s v="2019-7"/>
    <n v="3"/>
    <s v="Weekdays"/>
    <d v="1900-01-03T00:00:00"/>
  </r>
  <r>
    <s v="308-47-4913"/>
    <x v="0"/>
    <s v="Yangon"/>
    <x v="0"/>
    <x v="0"/>
    <x v="3"/>
    <n v="52.26"/>
    <n v="10"/>
    <n v="26.13"/>
    <x v="390"/>
    <x v="11"/>
    <d v="1899-12-30T12:45:00"/>
    <x v="2"/>
    <n v="522.6"/>
    <n v="4.7619047620000003"/>
    <n v="26.13"/>
    <n v="6.2"/>
    <n v="26.129999999999995"/>
    <n v="2192.8295999999996"/>
    <b v="0"/>
    <b v="0"/>
    <s v="Low Value"/>
    <s v="Value not found"/>
    <n v="9"/>
    <n v="3"/>
    <n v="2019"/>
    <m/>
    <x v="23"/>
    <m/>
    <n v="10"/>
    <s v="2019-10"/>
    <n v="6"/>
    <s v="Weekends"/>
    <d v="1900-01-06T00:00:00"/>
  </r>
  <r>
    <s v="885-17-6250"/>
    <x v="0"/>
    <s v="Yangon"/>
    <x v="1"/>
    <x v="0"/>
    <x v="0"/>
    <n v="79.739999999999995"/>
    <n v="1"/>
    <n v="3.9870000000000001"/>
    <x v="391"/>
    <x v="43"/>
    <d v="1899-12-30T10:36:00"/>
    <x v="0"/>
    <n v="79.739999999999995"/>
    <n v="4.7619047620000003"/>
    <n v="3.9870000000000001"/>
    <n v="7.3"/>
    <n v="3.987000000000009"/>
    <n v="334.58904000000075"/>
    <b v="0"/>
    <b v="1"/>
    <s v="Low Value"/>
    <n v="7.9740000000000002"/>
    <n v="6"/>
    <n v="3"/>
    <n v="2019"/>
    <m/>
    <x v="23"/>
    <m/>
    <n v="10"/>
    <s v="2019-10"/>
    <n v="3"/>
    <s v="Weekdays"/>
    <d v="1900-01-03T00:00:00"/>
  </r>
  <r>
    <s v="726-27-2396"/>
    <x v="0"/>
    <s v="Yangon"/>
    <x v="1"/>
    <x v="0"/>
    <x v="0"/>
    <n v="77.5"/>
    <n v="5"/>
    <n v="19.375"/>
    <x v="392"/>
    <x v="46"/>
    <d v="1899-12-30T20:36:00"/>
    <x v="0"/>
    <n v="387.5"/>
    <n v="4.7619047620000003"/>
    <n v="19.375"/>
    <n v="4.3"/>
    <n v="19.375"/>
    <n v="1625.95"/>
    <b v="0"/>
    <b v="0"/>
    <s v="Low Value"/>
    <s v="Value not found"/>
    <n v="24"/>
    <n v="1"/>
    <n v="2019"/>
    <m/>
    <x v="23"/>
    <m/>
    <n v="4"/>
    <s v="2019-4"/>
    <n v="4"/>
    <s v="Weekdays"/>
    <d v="1900-01-04T00:00:00"/>
  </r>
  <r>
    <s v="316-01-3952"/>
    <x v="0"/>
    <s v="Yangon"/>
    <x v="1"/>
    <x v="0"/>
    <x v="4"/>
    <n v="54.27"/>
    <n v="5"/>
    <n v="13.567500000000001"/>
    <x v="393"/>
    <x v="45"/>
    <d v="1899-12-30T14:16:00"/>
    <x v="0"/>
    <n v="271.35000000000002"/>
    <n v="4.7619047620000003"/>
    <n v="13.567500000000001"/>
    <n v="4.5999999999999996"/>
    <n v="13.567499999999995"/>
    <n v="1138.5845999999997"/>
    <b v="0"/>
    <b v="0"/>
    <s v="Low Value"/>
    <s v="Value not found"/>
    <n v="13"/>
    <n v="3"/>
    <n v="2019"/>
    <m/>
    <x v="23"/>
    <m/>
    <n v="11"/>
    <s v="2019-11"/>
    <n v="3"/>
    <s v="Weekdays"/>
    <d v="1900-01-03T00:00:00"/>
  </r>
  <r>
    <s v="760-54-1821"/>
    <x v="2"/>
    <s v="Mandalay"/>
    <x v="1"/>
    <x v="1"/>
    <x v="2"/>
    <n v="13.59"/>
    <n v="9"/>
    <n v="6.1154999999999999"/>
    <x v="394"/>
    <x v="20"/>
    <d v="1899-12-30T10:26:00"/>
    <x v="1"/>
    <n v="122.31"/>
    <n v="4.7619047620000003"/>
    <n v="6.1154999999999999"/>
    <n v="5.8"/>
    <n v="6.1154999999999973"/>
    <n v="513.21275999999978"/>
    <b v="0"/>
    <b v="0"/>
    <s v="Low Value"/>
    <s v="Value not found"/>
    <n v="15"/>
    <n v="3"/>
    <n v="2019"/>
    <m/>
    <x v="23"/>
    <m/>
    <n v="11"/>
    <s v="2019-11"/>
    <n v="5"/>
    <s v="Weekdays"/>
    <d v="1900-01-05T00:00:00"/>
  </r>
  <r>
    <s v="793-10-3222"/>
    <x v="2"/>
    <s v="Mandalay"/>
    <x v="0"/>
    <x v="0"/>
    <x v="0"/>
    <n v="41.06"/>
    <n v="6"/>
    <n v="12.318"/>
    <x v="395"/>
    <x v="19"/>
    <d v="1899-12-30T13:30:00"/>
    <x v="2"/>
    <n v="246.36"/>
    <n v="4.7619047620000003"/>
    <n v="12.318"/>
    <n v="8.3000000000000007"/>
    <n v="12.317999999999984"/>
    <n v="1033.7265599999987"/>
    <b v="0"/>
    <b v="1"/>
    <s v="High Value"/>
    <n v="4.1060000000000008"/>
    <n v="5"/>
    <n v="3"/>
    <n v="2019"/>
    <m/>
    <x v="23"/>
    <m/>
    <n v="10"/>
    <s v="2019-10"/>
    <n v="2"/>
    <s v="Weekdays"/>
    <d v="1900-01-02T00:00:00"/>
  </r>
  <r>
    <s v="346-12-3257"/>
    <x v="2"/>
    <s v="Mandalay"/>
    <x v="0"/>
    <x v="1"/>
    <x v="1"/>
    <n v="19.239999999999998"/>
    <n v="9"/>
    <n v="8.6579999999999995"/>
    <x v="396"/>
    <x v="31"/>
    <d v="1899-12-30T16:28:00"/>
    <x v="1"/>
    <n v="173.16"/>
    <n v="4.7619047620000003"/>
    <n v="8.6579999999999995"/>
    <n v="8"/>
    <n v="8.6580000000000155"/>
    <n v="726.57936000000132"/>
    <b v="1"/>
    <b v="1"/>
    <s v="High Value"/>
    <n v="1.9239999999999999"/>
    <n v="4"/>
    <n v="3"/>
    <n v="2019"/>
    <m/>
    <x v="23"/>
    <m/>
    <n v="10"/>
    <s v="2019-10"/>
    <n v="1"/>
    <s v="Weekdays"/>
    <d v="1900-01-01T00:00:00"/>
  </r>
  <r>
    <s v="110-05-6330"/>
    <x v="1"/>
    <s v="Naypyitaw"/>
    <x v="1"/>
    <x v="0"/>
    <x v="4"/>
    <n v="39.43"/>
    <n v="6"/>
    <n v="11.829000000000001"/>
    <x v="397"/>
    <x v="5"/>
    <d v="1899-12-30T20:18:00"/>
    <x v="2"/>
    <n v="236.58"/>
    <n v="4.7619047620000003"/>
    <n v="11.829000000000001"/>
    <n v="9.4"/>
    <n v="11.828999999999979"/>
    <n v="992.68967999999825"/>
    <b v="0"/>
    <b v="1"/>
    <s v="High Value"/>
    <n v="3.9430000000000001"/>
    <n v="25"/>
    <n v="3"/>
    <n v="2019"/>
    <m/>
    <x v="23"/>
    <m/>
    <n v="13"/>
    <s v="2019-13"/>
    <n v="1"/>
    <s v="Weekdays"/>
    <d v="1900-01-01T00:00:00"/>
  </r>
  <r>
    <s v="651-61-0874"/>
    <x v="1"/>
    <s v="Naypyitaw"/>
    <x v="1"/>
    <x v="1"/>
    <x v="2"/>
    <n v="46.22"/>
    <n v="4"/>
    <n v="9.2439999999999998"/>
    <x v="398"/>
    <x v="41"/>
    <d v="1899-12-30T20:04:00"/>
    <x v="2"/>
    <n v="184.88"/>
    <n v="4.7619047620000003"/>
    <n v="9.2439999999999998"/>
    <n v="6.2"/>
    <n v="9.2439999999999998"/>
    <n v="775.75648000000001"/>
    <b v="0"/>
    <b v="0"/>
    <s v="Low Value"/>
    <s v="Value not found"/>
    <n v="12"/>
    <n v="3"/>
    <n v="2019"/>
    <m/>
    <x v="23"/>
    <m/>
    <n v="11"/>
    <s v="2019-11"/>
    <n v="2"/>
    <s v="Weekdays"/>
    <d v="1900-01-02T00:00:00"/>
  </r>
  <r>
    <s v="236-86-3015"/>
    <x v="1"/>
    <s v="Naypyitaw"/>
    <x v="0"/>
    <x v="1"/>
    <x v="2"/>
    <n v="13.98"/>
    <n v="1"/>
    <n v="0.69899999999999995"/>
    <x v="399"/>
    <x v="87"/>
    <d v="1899-12-30T13:38:00"/>
    <x v="0"/>
    <n v="13.98"/>
    <n v="4.7619047620000003"/>
    <n v="0.69899999999999995"/>
    <n v="9.8000000000000007"/>
    <n v="0.69899999999999984"/>
    <n v="58.660079999999986"/>
    <b v="0"/>
    <b v="1"/>
    <s v="High Value"/>
    <n v="1.3980000000000001"/>
    <n v="4"/>
    <n v="2"/>
    <n v="2019"/>
    <m/>
    <x v="23"/>
    <m/>
    <n v="6"/>
    <s v="2019-6"/>
    <n v="1"/>
    <s v="Weekdays"/>
    <d v="1900-01-01T00:00:00"/>
  </r>
  <r>
    <s v="831-64-0259"/>
    <x v="2"/>
    <s v="Mandalay"/>
    <x v="1"/>
    <x v="0"/>
    <x v="5"/>
    <n v="39.75"/>
    <n v="5"/>
    <n v="9.9375"/>
    <x v="400"/>
    <x v="70"/>
    <d v="1899-12-30T10:43:00"/>
    <x v="0"/>
    <n v="198.75"/>
    <n v="4.7619047620000003"/>
    <n v="9.9375"/>
    <n v="9.6"/>
    <n v="9.9375"/>
    <n v="833.95500000000004"/>
    <b v="0"/>
    <b v="1"/>
    <s v="High Value"/>
    <n v="3.9750000000000001"/>
    <n v="22"/>
    <n v="2"/>
    <n v="2019"/>
    <m/>
    <x v="23"/>
    <m/>
    <n v="8"/>
    <s v="2019-8"/>
    <n v="5"/>
    <s v="Weekdays"/>
    <d v="1900-01-05T00:00:00"/>
  </r>
  <r>
    <s v="587-03-7455"/>
    <x v="1"/>
    <s v="Naypyitaw"/>
    <x v="0"/>
    <x v="0"/>
    <x v="5"/>
    <n v="97.79"/>
    <n v="7"/>
    <n v="34.226500000000001"/>
    <x v="401"/>
    <x v="69"/>
    <d v="1899-12-30T17:30:00"/>
    <x v="0"/>
    <n v="684.53"/>
    <n v="4.7619047620000003"/>
    <n v="34.226500000000001"/>
    <n v="4.9000000000000004"/>
    <n v="34.226499999999987"/>
    <n v="2872.2878799999989"/>
    <b v="0"/>
    <b v="1"/>
    <s v="Low Value"/>
    <s v="Value not found"/>
    <n v="16"/>
    <n v="2"/>
    <n v="2019"/>
    <m/>
    <x v="23"/>
    <m/>
    <n v="7"/>
    <s v="2019-7"/>
    <n v="6"/>
    <s v="Weekends"/>
    <d v="1900-01-06T00:00:00"/>
  </r>
  <r>
    <s v="882-40-4577"/>
    <x v="0"/>
    <s v="Yangon"/>
    <x v="0"/>
    <x v="1"/>
    <x v="3"/>
    <n v="67.260000000000005"/>
    <n v="4"/>
    <n v="13.452"/>
    <x v="402"/>
    <x v="64"/>
    <d v="1899-12-30T15:28:00"/>
    <x v="2"/>
    <n v="269.04000000000002"/>
    <n v="4.7619047620000003"/>
    <n v="13.452"/>
    <n v="8"/>
    <n v="13.451999999999998"/>
    <n v="1128.8918399999998"/>
    <b v="0"/>
    <b v="1"/>
    <s v="High Value"/>
    <n v="6.7260000000000009"/>
    <n v="19"/>
    <n v="1"/>
    <n v="2019"/>
    <m/>
    <x v="23"/>
    <m/>
    <n v="3"/>
    <s v="2019-3"/>
    <n v="6"/>
    <s v="Weekends"/>
    <d v="1900-01-06T00:00:00"/>
  </r>
  <r>
    <s v="732-67-5346"/>
    <x v="0"/>
    <s v="Yangon"/>
    <x v="1"/>
    <x v="1"/>
    <x v="4"/>
    <n v="13.79"/>
    <n v="5"/>
    <n v="3.4474999999999998"/>
    <x v="403"/>
    <x v="83"/>
    <d v="1899-12-30T19:07:00"/>
    <x v="2"/>
    <n v="68.95"/>
    <n v="4.7619047620000003"/>
    <n v="3.4474999999999998"/>
    <n v="7.8"/>
    <n v="3.4474999999999909"/>
    <n v="289.31419999999923"/>
    <b v="0"/>
    <b v="1"/>
    <s v="High Value"/>
    <n v="1.379"/>
    <n v="11"/>
    <n v="1"/>
    <n v="2019"/>
    <m/>
    <x v="23"/>
    <m/>
    <n v="2"/>
    <s v="2019-2"/>
    <n v="5"/>
    <s v="Weekdays"/>
    <d v="1900-01-05T00:00:00"/>
  </r>
  <r>
    <s v="725-32-9708"/>
    <x v="2"/>
    <s v="Mandalay"/>
    <x v="0"/>
    <x v="0"/>
    <x v="5"/>
    <n v="68.709999999999994"/>
    <n v="4"/>
    <n v="13.742000000000001"/>
    <x v="404"/>
    <x v="72"/>
    <d v="1899-12-30T19:01:00"/>
    <x v="1"/>
    <n v="274.83999999999997"/>
    <n v="4.7619047620000003"/>
    <n v="13.742000000000001"/>
    <n v="4.0999999999999996"/>
    <n v="13.742000000000019"/>
    <n v="1153.2286400000016"/>
    <b v="0"/>
    <b v="0"/>
    <s v="Low Value"/>
    <s v="Value not found"/>
    <n v="4"/>
    <n v="1"/>
    <n v="2019"/>
    <m/>
    <x v="23"/>
    <m/>
    <n v="1"/>
    <s v="2019-1"/>
    <n v="5"/>
    <s v="Weekdays"/>
    <d v="1900-01-05T00:00:00"/>
  </r>
  <r>
    <s v="256-08-8343"/>
    <x v="0"/>
    <s v="Yangon"/>
    <x v="1"/>
    <x v="0"/>
    <x v="2"/>
    <n v="56.53"/>
    <n v="4"/>
    <n v="11.305999999999999"/>
    <x v="405"/>
    <x v="31"/>
    <d v="1899-12-30T19:48:00"/>
    <x v="0"/>
    <n v="226.12"/>
    <n v="4.7619047620000003"/>
    <n v="11.305999999999999"/>
    <n v="5.5"/>
    <n v="11.305999999999983"/>
    <n v="948.79951999999855"/>
    <b v="0"/>
    <b v="0"/>
    <s v="Low Value"/>
    <s v="Value not found"/>
    <n v="4"/>
    <n v="3"/>
    <n v="2019"/>
    <m/>
    <x v="23"/>
    <m/>
    <n v="10"/>
    <s v="2019-10"/>
    <n v="1"/>
    <s v="Weekdays"/>
    <d v="1900-01-01T00:00:00"/>
  </r>
  <r>
    <s v="372-26-1506"/>
    <x v="1"/>
    <s v="Naypyitaw"/>
    <x v="1"/>
    <x v="0"/>
    <x v="5"/>
    <n v="23.82"/>
    <n v="5"/>
    <n v="5.9550000000000001"/>
    <x v="406"/>
    <x v="26"/>
    <d v="1899-12-30T19:24:00"/>
    <x v="0"/>
    <n v="119.1"/>
    <n v="4.7619047620000003"/>
    <n v="5.9550000000000001"/>
    <n v="5.4"/>
    <n v="5.9550000000000125"/>
    <n v="499.74360000000104"/>
    <b v="0"/>
    <b v="0"/>
    <s v="Low Value"/>
    <s v="Value not found"/>
    <n v="28"/>
    <n v="1"/>
    <n v="2019"/>
    <m/>
    <x v="23"/>
    <m/>
    <n v="5"/>
    <s v="2019-5"/>
    <n v="1"/>
    <s v="Weekdays"/>
    <d v="1900-01-01T00:00:00"/>
  </r>
  <r>
    <s v="244-08-0162"/>
    <x v="2"/>
    <s v="Mandalay"/>
    <x v="1"/>
    <x v="0"/>
    <x v="0"/>
    <n v="34.21"/>
    <n v="10"/>
    <n v="17.105"/>
    <x v="407"/>
    <x v="56"/>
    <d v="1899-12-30T13:00:00"/>
    <x v="1"/>
    <n v="342.1"/>
    <n v="4.7619047620000003"/>
    <n v="17.105"/>
    <n v="5.0999999999999996"/>
    <n v="17.104999999999961"/>
    <n v="1435.4515999999967"/>
    <b v="0"/>
    <b v="0"/>
    <s v="Low Value"/>
    <s v="Value not found"/>
    <n v="2"/>
    <n v="1"/>
    <n v="2019"/>
    <m/>
    <x v="23"/>
    <m/>
    <n v="1"/>
    <s v="2019-1"/>
    <n v="3"/>
    <s v="Weekdays"/>
    <d v="1900-01-03T00:00:00"/>
  </r>
  <r>
    <s v="569-71-4390"/>
    <x v="2"/>
    <s v="Mandalay"/>
    <x v="1"/>
    <x v="1"/>
    <x v="3"/>
    <n v="21.87"/>
    <n v="2"/>
    <n v="2.1869999999999998"/>
    <x v="408"/>
    <x v="25"/>
    <d v="1899-12-30T14:29:00"/>
    <x v="0"/>
    <n v="43.74"/>
    <n v="4.7619047620000003"/>
    <n v="2.1869999999999998"/>
    <n v="6.9"/>
    <n v="2.1869999999999976"/>
    <n v="183.5330399999998"/>
    <b v="0"/>
    <b v="1"/>
    <s v="Low Value"/>
    <s v="Value not found"/>
    <n v="25"/>
    <n v="1"/>
    <n v="2019"/>
    <m/>
    <x v="23"/>
    <m/>
    <n v="4"/>
    <s v="2019-4"/>
    <n v="5"/>
    <s v="Weekdays"/>
    <d v="1900-01-05T00:00:00"/>
  </r>
  <r>
    <s v="132-23-6451"/>
    <x v="0"/>
    <s v="Yangon"/>
    <x v="0"/>
    <x v="1"/>
    <x v="0"/>
    <n v="20.97"/>
    <n v="5"/>
    <n v="5.2424999999999997"/>
    <x v="409"/>
    <x v="72"/>
    <d v="1899-12-30T13:21:00"/>
    <x v="1"/>
    <n v="104.85"/>
    <n v="4.7619047620000003"/>
    <n v="5.2424999999999997"/>
    <n v="7.8"/>
    <n v="5.2425000000000068"/>
    <n v="439.95060000000058"/>
    <b v="0"/>
    <b v="1"/>
    <s v="High Value"/>
    <n v="2.097"/>
    <n v="4"/>
    <n v="1"/>
    <n v="2019"/>
    <m/>
    <x v="23"/>
    <m/>
    <n v="1"/>
    <s v="2019-1"/>
    <n v="5"/>
    <s v="Weekdays"/>
    <d v="1900-01-05T00:00:00"/>
  </r>
  <r>
    <s v="696-90-2548"/>
    <x v="0"/>
    <s v="Yangon"/>
    <x v="1"/>
    <x v="1"/>
    <x v="3"/>
    <n v="25.84"/>
    <n v="3"/>
    <n v="3.8759999999999999"/>
    <x v="410"/>
    <x v="24"/>
    <d v="1899-12-30T18:55:00"/>
    <x v="0"/>
    <n v="77.52"/>
    <n v="4.7619047620000003"/>
    <n v="3.8759999999999999"/>
    <n v="6.6"/>
    <n v="3.8760000000000048"/>
    <n v="325.27392000000043"/>
    <b v="0"/>
    <b v="1"/>
    <s v="Low Value"/>
    <s v="Value not found"/>
    <n v="10"/>
    <n v="3"/>
    <n v="2019"/>
    <m/>
    <x v="23"/>
    <m/>
    <n v="10"/>
    <s v="2019-10"/>
    <n v="7"/>
    <s v="Weekends"/>
    <d v="1899-12-31T00:00:00"/>
  </r>
  <r>
    <s v="472-15-9636"/>
    <x v="0"/>
    <s v="Yangon"/>
    <x v="1"/>
    <x v="1"/>
    <x v="2"/>
    <n v="50.93"/>
    <n v="8"/>
    <n v="20.372"/>
    <x v="411"/>
    <x v="23"/>
    <d v="1899-12-30T19:36:00"/>
    <x v="0"/>
    <n v="407.44"/>
    <n v="4.7619047620000003"/>
    <n v="20.372"/>
    <n v="9.1999999999999993"/>
    <n v="20.372000000000014"/>
    <n v="1709.6182400000012"/>
    <b v="1"/>
    <b v="1"/>
    <s v="High Value"/>
    <n v="5.093"/>
    <n v="22"/>
    <n v="3"/>
    <n v="2019"/>
    <m/>
    <x v="23"/>
    <m/>
    <n v="12"/>
    <s v="2019-12"/>
    <n v="5"/>
    <s v="Weekdays"/>
    <d v="1900-01-05T00:00:00"/>
  </r>
  <r>
    <s v="268-03-6164"/>
    <x v="2"/>
    <s v="Mandalay"/>
    <x v="1"/>
    <x v="1"/>
    <x v="0"/>
    <n v="96.11"/>
    <n v="1"/>
    <n v="4.8055000000000003"/>
    <x v="412"/>
    <x v="25"/>
    <d v="1899-12-30T16:28:00"/>
    <x v="0"/>
    <n v="96.11"/>
    <n v="4.7619047620000003"/>
    <n v="4.8055000000000003"/>
    <n v="7.8"/>
    <n v="4.805499999999995"/>
    <n v="403.2775599999996"/>
    <b v="0"/>
    <b v="1"/>
    <s v="High Value"/>
    <n v="9.6110000000000007"/>
    <n v="25"/>
    <n v="1"/>
    <n v="2019"/>
    <m/>
    <x v="23"/>
    <m/>
    <n v="4"/>
    <s v="2019-4"/>
    <n v="5"/>
    <s v="Weekdays"/>
    <d v="1900-01-05T00:00:00"/>
  </r>
  <r>
    <s v="750-57-9686"/>
    <x v="1"/>
    <s v="Naypyitaw"/>
    <x v="1"/>
    <x v="0"/>
    <x v="2"/>
    <n v="45.38"/>
    <n v="4"/>
    <n v="9.0760000000000005"/>
    <x v="413"/>
    <x v="66"/>
    <d v="1899-12-30T13:48:00"/>
    <x v="2"/>
    <n v="181.52"/>
    <n v="4.7619047620000003"/>
    <n v="9.0760000000000005"/>
    <n v="8.6999999999999993"/>
    <n v="9.0759999999999934"/>
    <n v="761.65791999999942"/>
    <b v="0"/>
    <b v="1"/>
    <s v="High Value"/>
    <n v="4.5380000000000003"/>
    <n v="8"/>
    <n v="1"/>
    <n v="2019"/>
    <m/>
    <x v="23"/>
    <m/>
    <n v="2"/>
    <s v="2019-2"/>
    <n v="2"/>
    <s v="Weekdays"/>
    <d v="1900-01-02T00:00:00"/>
  </r>
  <r>
    <s v="186-09-3669"/>
    <x v="1"/>
    <s v="Naypyitaw"/>
    <x v="0"/>
    <x v="0"/>
    <x v="0"/>
    <n v="81.510000000000005"/>
    <n v="1"/>
    <n v="4.0754999999999999"/>
    <x v="414"/>
    <x v="49"/>
    <d v="1899-12-30T10:57:00"/>
    <x v="0"/>
    <n v="81.510000000000005"/>
    <n v="4.7619047620000003"/>
    <n v="4.0754999999999999"/>
    <n v="9.1999999999999993"/>
    <n v="4.075499999999991"/>
    <n v="342.01595999999927"/>
    <b v="0"/>
    <b v="1"/>
    <s v="High Value"/>
    <n v="8.1510000000000016"/>
    <n v="22"/>
    <n v="1"/>
    <n v="2019"/>
    <m/>
    <x v="23"/>
    <m/>
    <n v="4"/>
    <s v="2019-4"/>
    <n v="2"/>
    <s v="Weekdays"/>
    <d v="1900-01-02T00:00:00"/>
  </r>
  <r>
    <s v="848-07-1692"/>
    <x v="2"/>
    <s v="Mandalay"/>
    <x v="1"/>
    <x v="0"/>
    <x v="0"/>
    <n v="57.22"/>
    <n v="2"/>
    <n v="5.7220000000000004"/>
    <x v="415"/>
    <x v="52"/>
    <d v="1899-12-30T17:13:00"/>
    <x v="0"/>
    <n v="114.44"/>
    <n v="4.7619047620000003"/>
    <n v="5.7220000000000004"/>
    <n v="8.3000000000000007"/>
    <n v="5.7220000000000084"/>
    <n v="480.1902400000007"/>
    <b v="0"/>
    <b v="1"/>
    <s v="High Value"/>
    <n v="5.7220000000000004"/>
    <n v="12"/>
    <n v="1"/>
    <n v="2019"/>
    <m/>
    <x v="23"/>
    <m/>
    <n v="2"/>
    <s v="2019-2"/>
    <n v="6"/>
    <s v="Weekends"/>
    <d v="1900-01-06T00:00:00"/>
  </r>
  <r>
    <s v="745-71-3520"/>
    <x v="0"/>
    <s v="Yangon"/>
    <x v="0"/>
    <x v="0"/>
    <x v="1"/>
    <n v="25.22"/>
    <n v="7"/>
    <n v="8.827"/>
    <x v="416"/>
    <x v="87"/>
    <d v="1899-12-30T10:23:00"/>
    <x v="1"/>
    <n v="176.54"/>
    <n v="4.7619047620000003"/>
    <n v="8.827"/>
    <n v="8.1999999999999993"/>
    <n v="8.8269999999999982"/>
    <n v="740.76183999999989"/>
    <b v="0"/>
    <b v="1"/>
    <s v="High Value"/>
    <n v="2.5220000000000002"/>
    <n v="4"/>
    <n v="2"/>
    <n v="2019"/>
    <m/>
    <x v="23"/>
    <m/>
    <n v="6"/>
    <s v="2019-6"/>
    <n v="1"/>
    <s v="Weekdays"/>
    <d v="1900-01-01T00:00:00"/>
  </r>
  <r>
    <s v="266-76-6436"/>
    <x v="1"/>
    <s v="Naypyitaw"/>
    <x v="0"/>
    <x v="0"/>
    <x v="4"/>
    <n v="38.6"/>
    <n v="3"/>
    <n v="5.79"/>
    <x v="417"/>
    <x v="61"/>
    <d v="1899-12-30T13:57:00"/>
    <x v="0"/>
    <n v="115.8"/>
    <n v="4.7619047620000003"/>
    <n v="5.79"/>
    <n v="7.5"/>
    <n v="5.7900000000000063"/>
    <n v="485.89680000000055"/>
    <b v="0"/>
    <b v="1"/>
    <s v="High Value"/>
    <n v="3.8600000000000003"/>
    <n v="28"/>
    <n v="3"/>
    <n v="2019"/>
    <m/>
    <x v="23"/>
    <m/>
    <n v="13"/>
    <s v="2019-13"/>
    <n v="4"/>
    <s v="Weekdays"/>
    <d v="1900-01-04T00:00:00"/>
  </r>
  <r>
    <s v="740-22-2500"/>
    <x v="1"/>
    <s v="Naypyitaw"/>
    <x v="1"/>
    <x v="0"/>
    <x v="1"/>
    <n v="84.05"/>
    <n v="3"/>
    <n v="12.6075"/>
    <x v="418"/>
    <x v="54"/>
    <d v="1899-12-30T13:29:00"/>
    <x v="1"/>
    <n v="252.15"/>
    <n v="4.7619047620000003"/>
    <n v="12.6075"/>
    <n v="9.8000000000000007"/>
    <n v="12.607499999999987"/>
    <n v="1058.0213999999989"/>
    <b v="0"/>
    <b v="1"/>
    <s v="High Value"/>
    <n v="8.4049999999999994"/>
    <n v="23"/>
    <n v="1"/>
    <n v="2019"/>
    <m/>
    <x v="23"/>
    <m/>
    <n v="4"/>
    <s v="2019-4"/>
    <n v="3"/>
    <s v="Weekdays"/>
    <d v="1900-01-03T00:00:00"/>
  </r>
  <r>
    <s v="271-88-8734"/>
    <x v="1"/>
    <s v="Naypyitaw"/>
    <x v="0"/>
    <x v="0"/>
    <x v="5"/>
    <n v="97.21"/>
    <n v="10"/>
    <n v="48.604999999999997"/>
    <x v="419"/>
    <x v="4"/>
    <d v="1899-12-30T13:00:00"/>
    <x v="2"/>
    <n v="972.1"/>
    <n v="4.7619047620000003"/>
    <n v="48.604999999999997"/>
    <n v="8.6999999999999993"/>
    <n v="48.605000000000018"/>
    <n v="4078.9316000000017"/>
    <b v="1"/>
    <b v="1"/>
    <s v="High Value"/>
    <n v="9.7210000000000001"/>
    <n v="8"/>
    <n v="2"/>
    <n v="2019"/>
    <m/>
    <x v="23"/>
    <m/>
    <n v="6"/>
    <s v="2019-6"/>
    <n v="5"/>
    <s v="Weekdays"/>
    <d v="1900-01-05T00:00:00"/>
  </r>
  <r>
    <s v="301-81-8610"/>
    <x v="2"/>
    <s v="Mandalay"/>
    <x v="0"/>
    <x v="1"/>
    <x v="5"/>
    <n v="25.42"/>
    <n v="8"/>
    <n v="10.167999999999999"/>
    <x v="420"/>
    <x v="35"/>
    <d v="1899-12-30T19:42:00"/>
    <x v="2"/>
    <n v="203.36"/>
    <n v="4.7619047620000003"/>
    <n v="10.167999999999999"/>
    <n v="6.7"/>
    <n v="10.167999999999978"/>
    <n v="853.29855999999813"/>
    <b v="0"/>
    <b v="1"/>
    <s v="Low Value"/>
    <s v="Value not found"/>
    <n v="19"/>
    <n v="3"/>
    <n v="2019"/>
    <m/>
    <x v="23"/>
    <m/>
    <n v="12"/>
    <s v="2019-12"/>
    <n v="2"/>
    <s v="Weekdays"/>
    <d v="1900-01-02T00:00:00"/>
  </r>
  <r>
    <s v="489-64-4354"/>
    <x v="1"/>
    <s v="Naypyitaw"/>
    <x v="1"/>
    <x v="1"/>
    <x v="5"/>
    <n v="16.28"/>
    <n v="1"/>
    <n v="0.81399999999999995"/>
    <x v="421"/>
    <x v="11"/>
    <d v="1899-12-30T15:36:00"/>
    <x v="1"/>
    <n v="16.28"/>
    <n v="4.7619047620000003"/>
    <n v="0.81399999999999995"/>
    <n v="5"/>
    <n v="0.81400000000000006"/>
    <n v="68.310880000000012"/>
    <b v="0"/>
    <b v="0"/>
    <s v="Low Value"/>
    <s v="Value not found"/>
    <n v="9"/>
    <n v="3"/>
    <n v="2019"/>
    <m/>
    <x v="23"/>
    <m/>
    <n v="10"/>
    <s v="2019-10"/>
    <n v="6"/>
    <s v="Weekends"/>
    <d v="1900-01-06T00:00:00"/>
  </r>
  <r>
    <s v="198-84-7132"/>
    <x v="2"/>
    <s v="Mandalay"/>
    <x v="0"/>
    <x v="1"/>
    <x v="5"/>
    <n v="40.61"/>
    <n v="9"/>
    <n v="18.2745"/>
    <x v="422"/>
    <x v="56"/>
    <d v="1899-12-30T13:40:00"/>
    <x v="1"/>
    <n v="365.49"/>
    <n v="4.7619047620000003"/>
    <n v="18.2745"/>
    <n v="7"/>
    <n v="18.274499999999989"/>
    <n v="1533.5960399999992"/>
    <b v="0"/>
    <b v="1"/>
    <s v="Low Value"/>
    <n v="4.0609999999999999"/>
    <n v="2"/>
    <n v="1"/>
    <n v="2019"/>
    <m/>
    <x v="23"/>
    <m/>
    <n v="1"/>
    <s v="2019-1"/>
    <n v="3"/>
    <s v="Weekdays"/>
    <d v="1900-01-03T00:00:00"/>
  </r>
  <r>
    <s v="269-10-8440"/>
    <x v="0"/>
    <s v="Yangon"/>
    <x v="0"/>
    <x v="1"/>
    <x v="0"/>
    <n v="53.17"/>
    <n v="7"/>
    <n v="18.609500000000001"/>
    <x v="423"/>
    <x v="18"/>
    <d v="1899-12-30T18:01:00"/>
    <x v="1"/>
    <n v="372.19"/>
    <n v="4.7619047620000003"/>
    <n v="18.609500000000001"/>
    <n v="8.9"/>
    <n v="18.609500000000025"/>
    <n v="1561.7092400000022"/>
    <b v="0"/>
    <b v="1"/>
    <s v="High Value"/>
    <n v="5.3170000000000002"/>
    <n v="21"/>
    <n v="1"/>
    <n v="2019"/>
    <m/>
    <x v="23"/>
    <m/>
    <n v="4"/>
    <s v="2019-4"/>
    <n v="1"/>
    <s v="Weekdays"/>
    <d v="1900-01-01T00:00:00"/>
  </r>
  <r>
    <s v="650-98-6268"/>
    <x v="2"/>
    <s v="Mandalay"/>
    <x v="0"/>
    <x v="0"/>
    <x v="4"/>
    <n v="20.87"/>
    <n v="3"/>
    <n v="3.1305000000000001"/>
    <x v="424"/>
    <x v="80"/>
    <d v="1899-12-30T13:53:00"/>
    <x v="2"/>
    <n v="62.61"/>
    <n v="4.7619047620000003"/>
    <n v="3.1305000000000001"/>
    <n v="8"/>
    <n v="3.1304999999999978"/>
    <n v="262.71155999999985"/>
    <b v="0"/>
    <b v="1"/>
    <s v="High Value"/>
    <n v="2.0870000000000002"/>
    <n v="20"/>
    <n v="3"/>
    <n v="2019"/>
    <m/>
    <x v="23"/>
    <m/>
    <n v="12"/>
    <s v="2019-12"/>
    <n v="3"/>
    <s v="Weekdays"/>
    <d v="1900-01-03T00:00:00"/>
  </r>
  <r>
    <s v="741-73-3559"/>
    <x v="2"/>
    <s v="Mandalay"/>
    <x v="1"/>
    <x v="1"/>
    <x v="3"/>
    <n v="67.27"/>
    <n v="5"/>
    <n v="16.817499999999999"/>
    <x v="425"/>
    <x v="33"/>
    <d v="1899-12-30T17:27:00"/>
    <x v="1"/>
    <n v="336.35"/>
    <n v="4.7619047620000003"/>
    <n v="16.817499999999999"/>
    <n v="6.9"/>
    <n v="16.817499999999995"/>
    <n v="1411.3245999999997"/>
    <b v="0"/>
    <b v="1"/>
    <s v="Low Value"/>
    <s v="Value not found"/>
    <n v="27"/>
    <n v="2"/>
    <n v="2019"/>
    <m/>
    <x v="23"/>
    <m/>
    <n v="9"/>
    <s v="2019-9"/>
    <n v="3"/>
    <s v="Weekdays"/>
    <d v="1900-01-03T00:00:00"/>
  </r>
  <r>
    <s v="325-77-6186"/>
    <x v="0"/>
    <s v="Yangon"/>
    <x v="0"/>
    <x v="0"/>
    <x v="2"/>
    <n v="90.65"/>
    <n v="10"/>
    <n v="45.325000000000003"/>
    <x v="426"/>
    <x v="1"/>
    <d v="1899-12-30T10:53:00"/>
    <x v="0"/>
    <n v="906.5"/>
    <n v="4.7619047620000003"/>
    <n v="45.325000000000003"/>
    <n v="7.3"/>
    <n v="45.325000000000045"/>
    <n v="3803.6740000000041"/>
    <b v="1"/>
    <b v="1"/>
    <s v="Low Value"/>
    <n v="9.0650000000000013"/>
    <n v="8"/>
    <n v="3"/>
    <n v="2019"/>
    <m/>
    <x v="23"/>
    <m/>
    <n v="10"/>
    <s v="2019-10"/>
    <n v="5"/>
    <s v="Weekdays"/>
    <d v="1900-01-05T00:00:00"/>
  </r>
  <r>
    <s v="286-75-7818"/>
    <x v="2"/>
    <s v="Mandalay"/>
    <x v="1"/>
    <x v="1"/>
    <x v="5"/>
    <n v="69.08"/>
    <n v="2"/>
    <n v="6.9080000000000004"/>
    <x v="427"/>
    <x v="82"/>
    <d v="1899-12-30T19:48:00"/>
    <x v="2"/>
    <n v="138.16"/>
    <n v="4.7619047620000003"/>
    <n v="6.9080000000000004"/>
    <n v="6.9"/>
    <n v="6.9080000000000155"/>
    <n v="579.7193600000013"/>
    <b v="0"/>
    <b v="1"/>
    <s v="Low Value"/>
    <s v="Value not found"/>
    <n v="31"/>
    <n v="1"/>
    <n v="2019"/>
    <m/>
    <x v="23"/>
    <m/>
    <n v="5"/>
    <s v="2019-5"/>
    <n v="4"/>
    <s v="Weekdays"/>
    <d v="1900-01-04T00:00:00"/>
  </r>
  <r>
    <s v="574-57-9721"/>
    <x v="1"/>
    <s v="Naypyitaw"/>
    <x v="1"/>
    <x v="1"/>
    <x v="4"/>
    <n v="43.27"/>
    <n v="2"/>
    <n v="4.327"/>
    <x v="428"/>
    <x v="1"/>
    <d v="1899-12-30T16:53:00"/>
    <x v="0"/>
    <n v="86.54"/>
    <n v="4.7619047620000003"/>
    <n v="4.327"/>
    <n v="5.7"/>
    <n v="4.3269999999999982"/>
    <n v="363.12183999999985"/>
    <b v="0"/>
    <b v="0"/>
    <s v="Low Value"/>
    <s v="Value not found"/>
    <n v="8"/>
    <n v="3"/>
    <n v="2019"/>
    <m/>
    <x v="23"/>
    <m/>
    <n v="10"/>
    <s v="2019-10"/>
    <n v="5"/>
    <s v="Weekdays"/>
    <d v="1900-01-05T00:00:00"/>
  </r>
  <r>
    <s v="459-50-7686"/>
    <x v="0"/>
    <s v="Yangon"/>
    <x v="1"/>
    <x v="0"/>
    <x v="1"/>
    <n v="23.46"/>
    <n v="6"/>
    <n v="7.0380000000000003"/>
    <x v="429"/>
    <x v="50"/>
    <d v="1899-12-30T19:14:00"/>
    <x v="0"/>
    <n v="140.76"/>
    <n v="4.7619047620000003"/>
    <n v="7.0380000000000003"/>
    <n v="6.4"/>
    <n v="7.0380000000000109"/>
    <n v="590.62896000000092"/>
    <b v="0"/>
    <b v="1"/>
    <s v="Low Value"/>
    <s v="Value not found"/>
    <n v="13"/>
    <n v="1"/>
    <n v="2019"/>
    <m/>
    <x v="23"/>
    <m/>
    <n v="2"/>
    <s v="2019-2"/>
    <n v="7"/>
    <s v="Weekends"/>
    <d v="1899-12-31T00:00:00"/>
  </r>
  <r>
    <s v="616-87-0016"/>
    <x v="2"/>
    <s v="Mandalay"/>
    <x v="1"/>
    <x v="1"/>
    <x v="5"/>
    <n v="95.54"/>
    <n v="7"/>
    <n v="33.439"/>
    <x v="430"/>
    <x v="11"/>
    <d v="1899-12-30T14:36:00"/>
    <x v="2"/>
    <n v="668.78"/>
    <n v="4.7619047620000003"/>
    <n v="33.439"/>
    <n v="9.6"/>
    <n v="33.439000000000078"/>
    <n v="2806.2008800000067"/>
    <b v="0"/>
    <b v="1"/>
    <s v="High Value"/>
    <n v="9.5540000000000003"/>
    <n v="9"/>
    <n v="3"/>
    <n v="2019"/>
    <m/>
    <x v="23"/>
    <m/>
    <n v="10"/>
    <s v="2019-10"/>
    <n v="6"/>
    <s v="Weekends"/>
    <d v="1900-01-06T00:00:00"/>
  </r>
  <r>
    <s v="837-55-7229"/>
    <x v="2"/>
    <s v="Mandalay"/>
    <x v="1"/>
    <x v="0"/>
    <x v="5"/>
    <n v="47.44"/>
    <n v="1"/>
    <n v="2.3719999999999999"/>
    <x v="431"/>
    <x v="70"/>
    <d v="1899-12-30T18:19:00"/>
    <x v="2"/>
    <n v="47.44"/>
    <n v="4.7619047620000003"/>
    <n v="2.3719999999999999"/>
    <n v="6.8"/>
    <n v="2.3719999999999999"/>
    <n v="199.05823999999998"/>
    <b v="0"/>
    <b v="1"/>
    <s v="Low Value"/>
    <s v="Value not found"/>
    <n v="22"/>
    <n v="2"/>
    <n v="2019"/>
    <m/>
    <x v="23"/>
    <m/>
    <n v="8"/>
    <s v="2019-8"/>
    <n v="5"/>
    <s v="Weekdays"/>
    <d v="1900-01-05T00:00:00"/>
  </r>
  <r>
    <s v="751-69-0068"/>
    <x v="1"/>
    <s v="Naypyitaw"/>
    <x v="1"/>
    <x v="1"/>
    <x v="3"/>
    <n v="99.24"/>
    <n v="9"/>
    <n v="44.658000000000001"/>
    <x v="432"/>
    <x v="35"/>
    <d v="1899-12-30T19:09:00"/>
    <x v="0"/>
    <n v="893.16"/>
    <n v="4.7619047620000003"/>
    <n v="44.658000000000001"/>
    <n v="9"/>
    <n v="44.658000000000015"/>
    <n v="3747.6993600000014"/>
    <b v="1"/>
    <b v="1"/>
    <s v="High Value"/>
    <n v="9.9239999999999995"/>
    <n v="19"/>
    <n v="3"/>
    <n v="2019"/>
    <m/>
    <x v="23"/>
    <m/>
    <n v="12"/>
    <s v="2019-12"/>
    <n v="2"/>
    <s v="Weekdays"/>
    <d v="1900-01-02T00:00:00"/>
  </r>
  <r>
    <s v="257-73-1380"/>
    <x v="1"/>
    <s v="Naypyitaw"/>
    <x v="0"/>
    <x v="1"/>
    <x v="3"/>
    <n v="82.93"/>
    <n v="4"/>
    <n v="16.585999999999999"/>
    <x v="433"/>
    <x v="40"/>
    <d v="1899-12-30T16:51:00"/>
    <x v="0"/>
    <n v="331.72"/>
    <n v="4.7619047620000003"/>
    <n v="16.585999999999999"/>
    <n v="9.6"/>
    <n v="16.585999999999956"/>
    <n v="1391.8971199999962"/>
    <b v="0"/>
    <b v="1"/>
    <s v="High Value"/>
    <n v="8.293000000000001"/>
    <n v="20"/>
    <n v="1"/>
    <n v="2019"/>
    <m/>
    <x v="23"/>
    <m/>
    <n v="3"/>
    <s v="2019-3"/>
    <n v="7"/>
    <s v="Weekends"/>
    <d v="1899-12-31T00:00:00"/>
  </r>
  <r>
    <s v="345-08-4992"/>
    <x v="0"/>
    <s v="Yangon"/>
    <x v="1"/>
    <x v="1"/>
    <x v="2"/>
    <n v="33.99"/>
    <n v="6"/>
    <n v="10.196999999999999"/>
    <x v="434"/>
    <x v="1"/>
    <d v="1899-12-30T15:37:00"/>
    <x v="2"/>
    <n v="203.94"/>
    <n v="4.7619047620000003"/>
    <n v="10.196999999999999"/>
    <n v="7.7"/>
    <n v="10.197000000000003"/>
    <n v="855.73224000000027"/>
    <b v="0"/>
    <b v="1"/>
    <s v="High Value"/>
    <n v="3.3990000000000005"/>
    <n v="8"/>
    <n v="3"/>
    <n v="2019"/>
    <m/>
    <x v="23"/>
    <m/>
    <n v="10"/>
    <s v="2019-10"/>
    <n v="5"/>
    <s v="Weekdays"/>
    <d v="1900-01-05T00:00:00"/>
  </r>
  <r>
    <s v="549-96-4200"/>
    <x v="1"/>
    <s v="Naypyitaw"/>
    <x v="0"/>
    <x v="1"/>
    <x v="4"/>
    <n v="17.04"/>
    <n v="4"/>
    <n v="3.4079999999999999"/>
    <x v="435"/>
    <x v="1"/>
    <d v="1899-12-30T20:15:00"/>
    <x v="0"/>
    <n v="68.16"/>
    <n v="4.7619047620000003"/>
    <n v="3.4079999999999999"/>
    <n v="7"/>
    <n v="3.4080000000000013"/>
    <n v="285.99936000000014"/>
    <b v="0"/>
    <b v="1"/>
    <s v="Low Value"/>
    <n v="1.704"/>
    <n v="8"/>
    <n v="3"/>
    <n v="2019"/>
    <m/>
    <x v="23"/>
    <m/>
    <n v="10"/>
    <s v="2019-10"/>
    <n v="5"/>
    <s v="Weekdays"/>
    <d v="1900-01-05T00:00:00"/>
  </r>
  <r>
    <s v="810-60-6344"/>
    <x v="1"/>
    <s v="Naypyitaw"/>
    <x v="1"/>
    <x v="0"/>
    <x v="1"/>
    <n v="40.86"/>
    <n v="8"/>
    <n v="16.344000000000001"/>
    <x v="436"/>
    <x v="13"/>
    <d v="1899-12-30T14:38:00"/>
    <x v="2"/>
    <n v="326.88"/>
    <n v="4.7619047620000003"/>
    <n v="16.344000000000001"/>
    <n v="6.5"/>
    <n v="16.343999999999994"/>
    <n v="1371.5884799999994"/>
    <b v="0"/>
    <b v="1"/>
    <s v="Low Value"/>
    <s v="Value not found"/>
    <n v="7"/>
    <n v="2"/>
    <n v="2019"/>
    <m/>
    <x v="23"/>
    <m/>
    <n v="6"/>
    <s v="2019-6"/>
    <n v="4"/>
    <s v="Weekdays"/>
    <d v="1900-01-04T00:00:00"/>
  </r>
  <r>
    <s v="450-28-2866"/>
    <x v="1"/>
    <s v="Naypyitaw"/>
    <x v="0"/>
    <x v="1"/>
    <x v="4"/>
    <n v="17.440000000000001"/>
    <n v="5"/>
    <n v="4.3600000000000003"/>
    <x v="437"/>
    <x v="15"/>
    <d v="1899-12-30T19:25:00"/>
    <x v="1"/>
    <n v="87.2"/>
    <n v="4.7619047620000003"/>
    <n v="4.3600000000000003"/>
    <n v="8.1"/>
    <n v="4.3599999999999994"/>
    <n v="365.89119999999997"/>
    <b v="0"/>
    <b v="1"/>
    <s v="High Value"/>
    <n v="1.7440000000000002"/>
    <n v="15"/>
    <n v="1"/>
    <n v="2019"/>
    <m/>
    <x v="23"/>
    <m/>
    <n v="3"/>
    <s v="2019-3"/>
    <n v="2"/>
    <s v="Weekdays"/>
    <d v="1900-01-02T00:00:00"/>
  </r>
  <r>
    <s v="394-30-3170"/>
    <x v="2"/>
    <s v="Mandalay"/>
    <x v="0"/>
    <x v="0"/>
    <x v="3"/>
    <n v="88.43"/>
    <n v="8"/>
    <n v="35.372"/>
    <x v="438"/>
    <x v="23"/>
    <d v="1899-12-30T19:35:00"/>
    <x v="2"/>
    <n v="707.44"/>
    <n v="4.7619047620000003"/>
    <n v="35.372"/>
    <n v="4.3"/>
    <n v="35.371999999999957"/>
    <n v="2968.4182399999963"/>
    <b v="0"/>
    <b v="1"/>
    <s v="Low Value"/>
    <s v="Value not found"/>
    <n v="22"/>
    <n v="3"/>
    <n v="2019"/>
    <m/>
    <x v="23"/>
    <m/>
    <n v="12"/>
    <s v="2019-12"/>
    <n v="5"/>
    <s v="Weekdays"/>
    <d v="1900-01-05T00:00:00"/>
  </r>
  <r>
    <s v="138-17-5109"/>
    <x v="0"/>
    <s v="Yangon"/>
    <x v="0"/>
    <x v="0"/>
    <x v="2"/>
    <n v="89.21"/>
    <n v="9"/>
    <n v="40.144500000000001"/>
    <x v="439"/>
    <x v="15"/>
    <d v="1899-12-30T15:42:00"/>
    <x v="2"/>
    <n v="802.89"/>
    <n v="4.7619047620000003"/>
    <n v="40.144500000000001"/>
    <n v="6.5"/>
    <n v="40.144499999999994"/>
    <n v="3368.9264399999997"/>
    <b v="0"/>
    <b v="1"/>
    <s v="Low Value"/>
    <s v="Value not found"/>
    <n v="15"/>
    <n v="1"/>
    <n v="2019"/>
    <m/>
    <x v="23"/>
    <m/>
    <n v="3"/>
    <s v="2019-3"/>
    <n v="2"/>
    <s v="Weekdays"/>
    <d v="1900-01-02T00:00:00"/>
  </r>
  <r>
    <s v="192-98-7397"/>
    <x v="1"/>
    <s v="Naypyitaw"/>
    <x v="1"/>
    <x v="1"/>
    <x v="5"/>
    <n v="12.78"/>
    <n v="1"/>
    <n v="0.63900000000000001"/>
    <x v="440"/>
    <x v="66"/>
    <d v="1899-12-30T14:11:00"/>
    <x v="0"/>
    <n v="12.78"/>
    <n v="4.7619047620000003"/>
    <n v="0.63900000000000001"/>
    <n v="9.5"/>
    <n v="0.63900000000000112"/>
    <n v="53.624880000000097"/>
    <b v="0"/>
    <b v="1"/>
    <s v="High Value"/>
    <n v="1.278"/>
    <n v="8"/>
    <n v="1"/>
    <n v="2019"/>
    <m/>
    <x v="23"/>
    <m/>
    <n v="2"/>
    <s v="2019-2"/>
    <n v="2"/>
    <s v="Weekdays"/>
    <d v="1900-01-02T00:00:00"/>
  </r>
  <r>
    <s v="301-11-9629"/>
    <x v="0"/>
    <s v="Yangon"/>
    <x v="1"/>
    <x v="0"/>
    <x v="3"/>
    <n v="19.100000000000001"/>
    <n v="7"/>
    <n v="6.6849999999999996"/>
    <x v="441"/>
    <x v="15"/>
    <d v="1899-12-30T10:43:00"/>
    <x v="1"/>
    <n v="133.69999999999999"/>
    <n v="4.7619047620000003"/>
    <n v="6.6849999999999996"/>
    <n v="9.6999999999999993"/>
    <n v="6.6850000000000023"/>
    <n v="561.00520000000017"/>
    <b v="0"/>
    <b v="1"/>
    <s v="High Value"/>
    <n v="1.9100000000000001"/>
    <n v="15"/>
    <n v="1"/>
    <n v="2019"/>
    <m/>
    <x v="23"/>
    <m/>
    <n v="3"/>
    <s v="2019-3"/>
    <n v="2"/>
    <s v="Weekdays"/>
    <d v="1900-01-02T00:00:00"/>
  </r>
  <r>
    <s v="390-80-5128"/>
    <x v="2"/>
    <s v="Mandalay"/>
    <x v="0"/>
    <x v="0"/>
    <x v="0"/>
    <n v="19.149999999999999"/>
    <n v="1"/>
    <n v="0.95750000000000002"/>
    <x v="442"/>
    <x v="26"/>
    <d v="1899-12-30T17:58:00"/>
    <x v="2"/>
    <n v="19.149999999999999"/>
    <n v="4.7619047620000003"/>
    <n v="0.95750000000000002"/>
    <n v="9.5"/>
    <n v="0.95750000000000313"/>
    <n v="80.353400000000264"/>
    <b v="0"/>
    <b v="1"/>
    <s v="High Value"/>
    <n v="1.915"/>
    <n v="28"/>
    <n v="1"/>
    <n v="2019"/>
    <m/>
    <x v="23"/>
    <m/>
    <n v="5"/>
    <s v="2019-5"/>
    <n v="1"/>
    <s v="Weekdays"/>
    <d v="1900-01-01T00:00:00"/>
  </r>
  <r>
    <s v="235-46-8343"/>
    <x v="1"/>
    <s v="Naypyitaw"/>
    <x v="0"/>
    <x v="1"/>
    <x v="4"/>
    <n v="27.66"/>
    <n v="10"/>
    <n v="13.83"/>
    <x v="443"/>
    <x v="44"/>
    <d v="1899-12-30T11:26:00"/>
    <x v="2"/>
    <n v="276.60000000000002"/>
    <n v="4.7619047620000003"/>
    <n v="13.83"/>
    <n v="8.9"/>
    <n v="13.829999999999984"/>
    <n v="1160.6135999999988"/>
    <b v="1"/>
    <b v="1"/>
    <s v="High Value"/>
    <n v="2.766"/>
    <n v="14"/>
    <n v="2"/>
    <n v="2019"/>
    <m/>
    <x v="23"/>
    <m/>
    <n v="7"/>
    <s v="2019-7"/>
    <n v="4"/>
    <s v="Weekdays"/>
    <d v="1900-01-04T00:00:00"/>
  </r>
  <r>
    <s v="453-12-7053"/>
    <x v="1"/>
    <s v="Naypyitaw"/>
    <x v="1"/>
    <x v="1"/>
    <x v="5"/>
    <n v="45.74"/>
    <n v="3"/>
    <n v="6.8609999999999998"/>
    <x v="444"/>
    <x v="24"/>
    <d v="1899-12-30T17:38:00"/>
    <x v="2"/>
    <n v="137.22"/>
    <n v="4.7619047620000003"/>
    <n v="6.8609999999999998"/>
    <n v="6.5"/>
    <n v="6.86099999999999"/>
    <n v="575.77511999999922"/>
    <b v="0"/>
    <b v="1"/>
    <s v="Low Value"/>
    <s v="Value not found"/>
    <n v="10"/>
    <n v="3"/>
    <n v="2019"/>
    <m/>
    <x v="23"/>
    <m/>
    <n v="10"/>
    <s v="2019-10"/>
    <n v="7"/>
    <s v="Weekends"/>
    <d v="1899-12-31T00:00:00"/>
  </r>
  <r>
    <s v="296-11-7041"/>
    <x v="2"/>
    <s v="Mandalay"/>
    <x v="0"/>
    <x v="0"/>
    <x v="0"/>
    <n v="27.07"/>
    <n v="1"/>
    <n v="1.3534999999999999"/>
    <x v="445"/>
    <x v="52"/>
    <d v="1899-12-30T20:07:00"/>
    <x v="2"/>
    <n v="27.07"/>
    <n v="4.7619047620000003"/>
    <n v="1.3534999999999999"/>
    <n v="5.3"/>
    <n v="1.3535000000000004"/>
    <n v="113.58572000000004"/>
    <b v="0"/>
    <b v="0"/>
    <s v="Low Value"/>
    <s v="Value not found"/>
    <n v="12"/>
    <n v="1"/>
    <n v="2019"/>
    <m/>
    <x v="23"/>
    <m/>
    <n v="2"/>
    <s v="2019-2"/>
    <n v="6"/>
    <s v="Weekends"/>
    <d v="1900-01-06T00:00:00"/>
  </r>
  <r>
    <s v="449-27-2918"/>
    <x v="2"/>
    <s v="Mandalay"/>
    <x v="0"/>
    <x v="0"/>
    <x v="3"/>
    <n v="39.119999999999997"/>
    <n v="1"/>
    <n v="1.956"/>
    <x v="446"/>
    <x v="58"/>
    <d v="1899-12-30T11:02:00"/>
    <x v="2"/>
    <n v="39.119999999999997"/>
    <n v="4.7619047620000003"/>
    <n v="1.956"/>
    <n v="9.6"/>
    <n v="1.9560000000000031"/>
    <n v="164.14752000000027"/>
    <b v="0"/>
    <b v="1"/>
    <s v="High Value"/>
    <n v="3.9119999999999999"/>
    <n v="26"/>
    <n v="3"/>
    <n v="2019"/>
    <m/>
    <x v="23"/>
    <m/>
    <n v="13"/>
    <s v="2019-13"/>
    <n v="2"/>
    <s v="Weekdays"/>
    <d v="1900-01-02T00:00:00"/>
  </r>
  <r>
    <s v="891-01-7034"/>
    <x v="2"/>
    <s v="Mandalay"/>
    <x v="1"/>
    <x v="0"/>
    <x v="1"/>
    <n v="74.709999999999994"/>
    <n v="6"/>
    <n v="22.413"/>
    <x v="447"/>
    <x v="17"/>
    <d v="1899-12-30T19:07:00"/>
    <x v="1"/>
    <n v="448.26"/>
    <n v="4.7619047620000003"/>
    <n v="22.413"/>
    <n v="6.7"/>
    <n v="22.413000000000011"/>
    <n v="1880.8989600000009"/>
    <b v="0"/>
    <b v="1"/>
    <s v="Low Value"/>
    <s v="Value not found"/>
    <n v="1"/>
    <n v="1"/>
    <n v="2019"/>
    <m/>
    <x v="23"/>
    <m/>
    <n v="1"/>
    <s v="2019-1"/>
    <n v="2"/>
    <s v="Weekdays"/>
    <d v="1900-01-02T00:00:00"/>
  </r>
  <r>
    <s v="744-09-5786"/>
    <x v="2"/>
    <s v="Mandalay"/>
    <x v="1"/>
    <x v="1"/>
    <x v="1"/>
    <n v="22.01"/>
    <n v="6"/>
    <n v="6.6029999999999998"/>
    <x v="448"/>
    <x v="56"/>
    <d v="1899-12-30T18:50:00"/>
    <x v="1"/>
    <n v="132.06"/>
    <n v="4.7619047620000003"/>
    <n v="6.6029999999999998"/>
    <n v="7.6"/>
    <n v="6.6030000000000086"/>
    <n v="554.12376000000074"/>
    <b v="0"/>
    <b v="1"/>
    <s v="High Value"/>
    <n v="2.2010000000000001"/>
    <n v="2"/>
    <n v="1"/>
    <n v="2019"/>
    <m/>
    <x v="23"/>
    <m/>
    <n v="1"/>
    <s v="2019-1"/>
    <n v="3"/>
    <s v="Weekdays"/>
    <d v="1900-01-03T00:00:00"/>
  </r>
  <r>
    <s v="727-17-0390"/>
    <x v="0"/>
    <s v="Yangon"/>
    <x v="1"/>
    <x v="0"/>
    <x v="4"/>
    <n v="63.61"/>
    <n v="5"/>
    <n v="15.9025"/>
    <x v="449"/>
    <x v="32"/>
    <d v="1899-12-30T12:43:00"/>
    <x v="0"/>
    <n v="318.05"/>
    <n v="4.7619047620000003"/>
    <n v="15.9025"/>
    <n v="4.8"/>
    <n v="15.902499999999975"/>
    <n v="1334.537799999998"/>
    <b v="0"/>
    <b v="0"/>
    <s v="Low Value"/>
    <s v="Value not found"/>
    <n v="16"/>
    <n v="3"/>
    <n v="2019"/>
    <m/>
    <x v="23"/>
    <m/>
    <n v="11"/>
    <s v="2019-11"/>
    <n v="6"/>
    <s v="Weekends"/>
    <d v="1900-01-06T00:00:00"/>
  </r>
  <r>
    <s v="568-88-3448"/>
    <x v="0"/>
    <s v="Yangon"/>
    <x v="1"/>
    <x v="1"/>
    <x v="0"/>
    <n v="25"/>
    <n v="1"/>
    <n v="1.25"/>
    <x v="450"/>
    <x v="2"/>
    <d v="1899-12-30T15:09:00"/>
    <x v="0"/>
    <n v="25"/>
    <n v="4.7619047620000003"/>
    <n v="1.25"/>
    <n v="5.5"/>
    <n v="1.25"/>
    <n v="104.9"/>
    <b v="0"/>
    <b v="0"/>
    <s v="Low Value"/>
    <s v="Value not found"/>
    <n v="3"/>
    <n v="3"/>
    <n v="2019"/>
    <m/>
    <x v="23"/>
    <m/>
    <n v="9"/>
    <s v="2019-9"/>
    <n v="7"/>
    <s v="Weekends"/>
    <d v="1899-12-31T00:00:00"/>
  </r>
  <r>
    <s v="187-83-5490"/>
    <x v="0"/>
    <s v="Yangon"/>
    <x v="0"/>
    <x v="1"/>
    <x v="1"/>
    <n v="20.77"/>
    <n v="4"/>
    <n v="4.1539999999999999"/>
    <x v="451"/>
    <x v="82"/>
    <d v="1899-12-30T13:47:00"/>
    <x v="1"/>
    <n v="83.08"/>
    <n v="4.7619047620000003"/>
    <n v="4.1539999999999999"/>
    <n v="4.7"/>
    <n v="4.1539999999999964"/>
    <n v="348.60367999999971"/>
    <b v="0"/>
    <b v="0"/>
    <s v="Low Value"/>
    <s v="Value not found"/>
    <n v="31"/>
    <n v="1"/>
    <n v="2019"/>
    <m/>
    <x v="23"/>
    <m/>
    <n v="5"/>
    <s v="2019-5"/>
    <n v="4"/>
    <s v="Weekdays"/>
    <d v="1900-01-04T00:00:00"/>
  </r>
  <r>
    <s v="767-54-1907"/>
    <x v="2"/>
    <s v="Mandalay"/>
    <x v="0"/>
    <x v="0"/>
    <x v="5"/>
    <n v="29.56"/>
    <n v="5"/>
    <n v="7.39"/>
    <x v="452"/>
    <x v="77"/>
    <d v="1899-12-30T16:59:00"/>
    <x v="1"/>
    <n v="147.80000000000001"/>
    <n v="4.7619047620000003"/>
    <n v="7.39"/>
    <n v="6.9"/>
    <n v="7.3899999999999864"/>
    <n v="620.1687999999989"/>
    <b v="0"/>
    <b v="1"/>
    <s v="Low Value"/>
    <s v="Value not found"/>
    <n v="13"/>
    <n v="2"/>
    <n v="2019"/>
    <m/>
    <x v="23"/>
    <m/>
    <n v="7"/>
    <s v="2019-7"/>
    <n v="3"/>
    <s v="Weekdays"/>
    <d v="1900-01-03T00:00:00"/>
  </r>
  <r>
    <s v="710-46-4433"/>
    <x v="2"/>
    <s v="Mandalay"/>
    <x v="0"/>
    <x v="0"/>
    <x v="4"/>
    <n v="77.400000000000006"/>
    <n v="9"/>
    <n v="34.83"/>
    <x v="453"/>
    <x v="42"/>
    <d v="1899-12-30T14:15:00"/>
    <x v="2"/>
    <n v="696.6"/>
    <n v="4.7619047620000003"/>
    <n v="34.83"/>
    <n v="4.5"/>
    <n v="34.829999999999927"/>
    <n v="2922.9335999999939"/>
    <b v="0"/>
    <b v="1"/>
    <s v="Low Value"/>
    <s v="Value not found"/>
    <n v="15"/>
    <n v="2"/>
    <n v="2019"/>
    <m/>
    <x v="23"/>
    <m/>
    <n v="7"/>
    <s v="2019-7"/>
    <n v="5"/>
    <s v="Weekdays"/>
    <d v="1900-01-05T00:00:00"/>
  </r>
  <r>
    <s v="533-33-5337"/>
    <x v="2"/>
    <s v="Mandalay"/>
    <x v="1"/>
    <x v="1"/>
    <x v="1"/>
    <n v="79.39"/>
    <n v="10"/>
    <n v="39.695"/>
    <x v="454"/>
    <x v="13"/>
    <d v="1899-12-30T20:24:00"/>
    <x v="1"/>
    <n v="793.9"/>
    <n v="4.7619047620000003"/>
    <n v="39.695"/>
    <n v="6.2"/>
    <n v="39.69500000000005"/>
    <n v="3331.2044000000042"/>
    <b v="0"/>
    <b v="1"/>
    <s v="Low Value"/>
    <s v="Value not found"/>
    <n v="7"/>
    <n v="2"/>
    <n v="2019"/>
    <m/>
    <x v="23"/>
    <m/>
    <n v="6"/>
    <s v="2019-6"/>
    <n v="4"/>
    <s v="Weekdays"/>
    <d v="1900-01-04T00:00:00"/>
  </r>
  <r>
    <s v="325-90-8763"/>
    <x v="1"/>
    <s v="Naypyitaw"/>
    <x v="0"/>
    <x v="0"/>
    <x v="1"/>
    <n v="46.57"/>
    <n v="10"/>
    <n v="23.285"/>
    <x v="455"/>
    <x v="3"/>
    <d v="1899-12-30T13:58:00"/>
    <x v="1"/>
    <n v="465.7"/>
    <n v="4.7619047620000003"/>
    <n v="23.285"/>
    <n v="7.6"/>
    <n v="23.285000000000025"/>
    <n v="1954.0772000000022"/>
    <b v="1"/>
    <b v="1"/>
    <s v="High Value"/>
    <n v="4.657"/>
    <n v="27"/>
    <n v="1"/>
    <n v="2019"/>
    <m/>
    <x v="23"/>
    <m/>
    <n v="4"/>
    <s v="2019-4"/>
    <n v="7"/>
    <s v="Weekends"/>
    <d v="1899-12-31T00:00:00"/>
  </r>
  <r>
    <s v="729-46-7422"/>
    <x v="1"/>
    <s v="Naypyitaw"/>
    <x v="1"/>
    <x v="1"/>
    <x v="4"/>
    <n v="35.89"/>
    <n v="1"/>
    <n v="1.7945"/>
    <x v="456"/>
    <x v="55"/>
    <d v="1899-12-30T16:52:00"/>
    <x v="2"/>
    <n v="35.89"/>
    <n v="4.7619047620000003"/>
    <n v="1.7945"/>
    <n v="7.9"/>
    <n v="1.7944999999999993"/>
    <n v="150.59443999999993"/>
    <b v="0"/>
    <b v="1"/>
    <s v="High Value"/>
    <n v="3.5890000000000004"/>
    <n v="23"/>
    <n v="2"/>
    <n v="2019"/>
    <m/>
    <x v="23"/>
    <m/>
    <n v="8"/>
    <s v="2019-8"/>
    <n v="6"/>
    <s v="Weekends"/>
    <d v="1900-01-06T00:00:00"/>
  </r>
  <r>
    <s v="639-76-1242"/>
    <x v="1"/>
    <s v="Naypyitaw"/>
    <x v="1"/>
    <x v="1"/>
    <x v="4"/>
    <n v="40.520000000000003"/>
    <n v="5"/>
    <n v="10.130000000000001"/>
    <x v="457"/>
    <x v="36"/>
    <d v="1899-12-30T15:19:00"/>
    <x v="1"/>
    <n v="202.6"/>
    <n v="4.7619047620000003"/>
    <n v="10.130000000000001"/>
    <n v="4.5"/>
    <n v="10.129999999999995"/>
    <n v="850.10959999999966"/>
    <b v="0"/>
    <b v="0"/>
    <s v="Low Value"/>
    <s v="Value not found"/>
    <n v="3"/>
    <n v="2"/>
    <n v="2019"/>
    <m/>
    <x v="23"/>
    <m/>
    <n v="5"/>
    <s v="2019-5"/>
    <n v="7"/>
    <s v="Weekends"/>
    <d v="1899-12-31T00:00:00"/>
  </r>
  <r>
    <s v="234-03-4040"/>
    <x v="2"/>
    <s v="Mandalay"/>
    <x v="0"/>
    <x v="0"/>
    <x v="4"/>
    <n v="73.05"/>
    <n v="10"/>
    <n v="36.524999999999999"/>
    <x v="458"/>
    <x v="2"/>
    <d v="1899-12-30T12:25:00"/>
    <x v="2"/>
    <n v="730.5"/>
    <n v="4.7619047620000003"/>
    <n v="36.524999999999999"/>
    <n v="8.6999999999999993"/>
    <n v="36.524999999999977"/>
    <n v="3065.1779999999981"/>
    <b v="1"/>
    <b v="1"/>
    <s v="High Value"/>
    <n v="7.3049999999999997"/>
    <n v="3"/>
    <n v="3"/>
    <n v="2019"/>
    <m/>
    <x v="23"/>
    <m/>
    <n v="9"/>
    <s v="2019-9"/>
    <n v="7"/>
    <s v="Weekends"/>
    <d v="1899-12-31T00:00:00"/>
  </r>
  <r>
    <s v="326-71-2155"/>
    <x v="1"/>
    <s v="Naypyitaw"/>
    <x v="1"/>
    <x v="0"/>
    <x v="3"/>
    <n v="73.95"/>
    <n v="4"/>
    <n v="14.79"/>
    <x v="459"/>
    <x v="36"/>
    <d v="1899-12-30T10:02:00"/>
    <x v="1"/>
    <n v="295.8"/>
    <n v="4.7619047620000003"/>
    <n v="14.79"/>
    <n v="6.1"/>
    <n v="14.789999999999964"/>
    <n v="1241.176799999997"/>
    <b v="0"/>
    <b v="0"/>
    <s v="Low Value"/>
    <s v="Value not found"/>
    <n v="3"/>
    <n v="2"/>
    <n v="2019"/>
    <m/>
    <x v="23"/>
    <m/>
    <n v="5"/>
    <s v="2019-5"/>
    <n v="7"/>
    <s v="Weekends"/>
    <d v="1899-12-31T00:00:00"/>
  </r>
  <r>
    <s v="320-32-8842"/>
    <x v="1"/>
    <s v="Naypyitaw"/>
    <x v="0"/>
    <x v="0"/>
    <x v="4"/>
    <n v="22.62"/>
    <n v="1"/>
    <n v="1.131"/>
    <x v="460"/>
    <x v="85"/>
    <d v="1899-12-30T18:58:00"/>
    <x v="1"/>
    <n v="22.62"/>
    <n v="4.7619047620000003"/>
    <n v="1.131"/>
    <n v="6.4"/>
    <n v="1.1310000000000002"/>
    <n v="94.91352000000002"/>
    <b v="0"/>
    <b v="1"/>
    <s v="Low Value"/>
    <s v="Value not found"/>
    <n v="17"/>
    <n v="3"/>
    <n v="2019"/>
    <m/>
    <x v="23"/>
    <m/>
    <n v="11"/>
    <s v="2019-11"/>
    <n v="7"/>
    <s v="Weekends"/>
    <d v="1899-12-31T00:00:00"/>
  </r>
  <r>
    <s v="470-32-9057"/>
    <x v="0"/>
    <s v="Yangon"/>
    <x v="0"/>
    <x v="1"/>
    <x v="4"/>
    <n v="51.34"/>
    <n v="5"/>
    <n v="12.835000000000001"/>
    <x v="461"/>
    <x v="61"/>
    <d v="1899-12-30T15:31:00"/>
    <x v="2"/>
    <n v="256.7"/>
    <n v="4.7619047620000003"/>
    <n v="12.835000000000001"/>
    <n v="9.1"/>
    <n v="12.835000000000036"/>
    <n v="1077.113200000003"/>
    <b v="0"/>
    <b v="1"/>
    <s v="High Value"/>
    <n v="5.1340000000000003"/>
    <n v="28"/>
    <n v="3"/>
    <n v="2019"/>
    <m/>
    <x v="23"/>
    <m/>
    <n v="13"/>
    <s v="2019-13"/>
    <n v="4"/>
    <s v="Weekdays"/>
    <d v="1900-01-04T00:00:00"/>
  </r>
  <r>
    <s v="878-30-2331"/>
    <x v="1"/>
    <s v="Naypyitaw"/>
    <x v="0"/>
    <x v="0"/>
    <x v="3"/>
    <n v="54.55"/>
    <n v="10"/>
    <n v="27.274999999999999"/>
    <x v="462"/>
    <x v="22"/>
    <d v="1899-12-30T11:22:00"/>
    <x v="2"/>
    <n v="545.5"/>
    <n v="4.7619047620000003"/>
    <n v="27.274999999999999"/>
    <n v="7.1"/>
    <n v="27.274999999999977"/>
    <n v="2288.9179999999983"/>
    <b v="0"/>
    <b v="1"/>
    <s v="Low Value"/>
    <n v="5.4550000000000001"/>
    <n v="2"/>
    <n v="3"/>
    <n v="2019"/>
    <m/>
    <x v="23"/>
    <m/>
    <n v="9"/>
    <s v="2019-9"/>
    <n v="6"/>
    <s v="Weekends"/>
    <d v="1900-01-06T00:00:00"/>
  </r>
  <r>
    <s v="440-59-5691"/>
    <x v="1"/>
    <s v="Naypyitaw"/>
    <x v="0"/>
    <x v="0"/>
    <x v="0"/>
    <n v="37.15"/>
    <n v="7"/>
    <n v="13.0025"/>
    <x v="463"/>
    <x v="4"/>
    <d v="1899-12-30T13:12:00"/>
    <x v="2"/>
    <n v="260.05"/>
    <n v="4.7619047620000003"/>
    <n v="13.0025"/>
    <n v="7.7"/>
    <n v="13.002499999999998"/>
    <n v="1091.1697999999999"/>
    <b v="0"/>
    <b v="1"/>
    <s v="High Value"/>
    <n v="3.7149999999999999"/>
    <n v="8"/>
    <n v="2"/>
    <n v="2019"/>
    <m/>
    <x v="23"/>
    <m/>
    <n v="6"/>
    <s v="2019-6"/>
    <n v="5"/>
    <s v="Weekdays"/>
    <d v="1900-01-05T00:00:00"/>
  </r>
  <r>
    <s v="554-53-3790"/>
    <x v="2"/>
    <s v="Mandalay"/>
    <x v="1"/>
    <x v="1"/>
    <x v="3"/>
    <n v="37.020000000000003"/>
    <n v="6"/>
    <n v="11.106"/>
    <x v="464"/>
    <x v="23"/>
    <d v="1899-12-30T18:33:00"/>
    <x v="1"/>
    <n v="222.12"/>
    <n v="4.7619047620000003"/>
    <n v="11.106"/>
    <n v="4.5"/>
    <n v="11.105999999999995"/>
    <n v="932.01551999999958"/>
    <b v="0"/>
    <b v="0"/>
    <s v="Low Value"/>
    <s v="Value not found"/>
    <n v="22"/>
    <n v="3"/>
    <n v="2019"/>
    <m/>
    <x v="23"/>
    <m/>
    <n v="12"/>
    <s v="2019-12"/>
    <n v="5"/>
    <s v="Weekdays"/>
    <d v="1900-01-05T00:00:00"/>
  </r>
  <r>
    <s v="746-19-0921"/>
    <x v="1"/>
    <s v="Naypyitaw"/>
    <x v="1"/>
    <x v="1"/>
    <x v="4"/>
    <n v="21.58"/>
    <n v="1"/>
    <n v="1.079"/>
    <x v="465"/>
    <x v="57"/>
    <d v="1899-12-30T10:02:00"/>
    <x v="0"/>
    <n v="21.58"/>
    <n v="4.7619047620000003"/>
    <n v="1.079"/>
    <n v="7.2"/>
    <n v="1.0790000000000006"/>
    <n v="90.549680000000052"/>
    <b v="0"/>
    <b v="1"/>
    <s v="Low Value"/>
    <n v="2.1579999999999999"/>
    <n v="9"/>
    <n v="2"/>
    <n v="2019"/>
    <m/>
    <x v="23"/>
    <m/>
    <n v="6"/>
    <s v="2019-6"/>
    <n v="6"/>
    <s v="Weekends"/>
    <d v="1900-01-06T00:00:00"/>
  </r>
  <r>
    <s v="233-34-0817"/>
    <x v="1"/>
    <s v="Naypyitaw"/>
    <x v="0"/>
    <x v="0"/>
    <x v="1"/>
    <n v="98.84"/>
    <n v="1"/>
    <n v="4.9420000000000002"/>
    <x v="466"/>
    <x v="42"/>
    <d v="1899-12-30T11:21:00"/>
    <x v="1"/>
    <n v="98.84"/>
    <n v="4.7619047620000003"/>
    <n v="4.9420000000000002"/>
    <n v="8.4"/>
    <n v="4.9419999999999931"/>
    <n v="414.73263999999944"/>
    <b v="0"/>
    <b v="1"/>
    <s v="High Value"/>
    <n v="9.8840000000000003"/>
    <n v="15"/>
    <n v="2"/>
    <n v="2019"/>
    <m/>
    <x v="23"/>
    <m/>
    <n v="7"/>
    <s v="2019-7"/>
    <n v="5"/>
    <s v="Weekdays"/>
    <d v="1900-01-05T00:00:00"/>
  </r>
  <r>
    <s v="767-05-1286"/>
    <x v="1"/>
    <s v="Naypyitaw"/>
    <x v="0"/>
    <x v="0"/>
    <x v="2"/>
    <n v="83.77"/>
    <n v="6"/>
    <n v="25.131"/>
    <x v="467"/>
    <x v="54"/>
    <d v="1899-12-30T12:10:00"/>
    <x v="0"/>
    <n v="502.62"/>
    <n v="4.7619047620000003"/>
    <n v="25.131"/>
    <n v="5.4"/>
    <n v="25.130999999999972"/>
    <n v="2108.9935199999977"/>
    <b v="0"/>
    <b v="0"/>
    <s v="Low Value"/>
    <s v="Value not found"/>
    <n v="23"/>
    <n v="1"/>
    <n v="2019"/>
    <m/>
    <x v="23"/>
    <m/>
    <n v="4"/>
    <s v="2019-4"/>
    <n v="3"/>
    <s v="Weekdays"/>
    <d v="1900-01-03T00:00:00"/>
  </r>
  <r>
    <s v="340-21-9136"/>
    <x v="0"/>
    <s v="Yangon"/>
    <x v="0"/>
    <x v="0"/>
    <x v="3"/>
    <n v="40.049999999999997"/>
    <n v="4"/>
    <n v="8.01"/>
    <x v="468"/>
    <x v="25"/>
    <d v="1899-12-30T11:40:00"/>
    <x v="1"/>
    <n v="160.19999999999999"/>
    <n v="4.7619047620000003"/>
    <n v="8.01"/>
    <n v="9.6999999999999993"/>
    <n v="8.0100000000000193"/>
    <n v="672.19920000000161"/>
    <b v="0"/>
    <b v="1"/>
    <s v="High Value"/>
    <n v="4.0049999999999999"/>
    <n v="25"/>
    <n v="1"/>
    <n v="2019"/>
    <m/>
    <x v="23"/>
    <m/>
    <n v="4"/>
    <s v="2019-4"/>
    <n v="5"/>
    <s v="Weekdays"/>
    <d v="1900-01-05T00:00:00"/>
  </r>
  <r>
    <s v="405-31-3305"/>
    <x v="0"/>
    <s v="Yangon"/>
    <x v="0"/>
    <x v="1"/>
    <x v="5"/>
    <n v="43.13"/>
    <n v="10"/>
    <n v="21.565000000000001"/>
    <x v="469"/>
    <x v="30"/>
    <d v="1899-12-30T18:31:00"/>
    <x v="2"/>
    <n v="431.3"/>
    <n v="4.7619047620000003"/>
    <n v="21.565000000000001"/>
    <n v="5.5"/>
    <n v="21.564999999999998"/>
    <n v="1809.7348"/>
    <b v="0"/>
    <b v="0"/>
    <s v="Low Value"/>
    <s v="Value not found"/>
    <n v="2"/>
    <n v="2"/>
    <n v="2019"/>
    <m/>
    <x v="23"/>
    <m/>
    <n v="5"/>
    <s v="2019-5"/>
    <n v="6"/>
    <s v="Weekends"/>
    <d v="1900-01-06T00:00:00"/>
  </r>
  <r>
    <s v="731-59-7531"/>
    <x v="2"/>
    <s v="Mandalay"/>
    <x v="0"/>
    <x v="1"/>
    <x v="0"/>
    <n v="72.569999999999993"/>
    <n v="8"/>
    <n v="29.027999999999999"/>
    <x v="470"/>
    <x v="73"/>
    <d v="1899-12-30T17:58:00"/>
    <x v="1"/>
    <n v="580.55999999999995"/>
    <n v="4.7619047620000003"/>
    <n v="29.027999999999999"/>
    <n v="4.5999999999999996"/>
    <n v="29.02800000000002"/>
    <n v="2436.0297600000017"/>
    <b v="0"/>
    <b v="0"/>
    <s v="Low Value"/>
    <s v="Value not found"/>
    <n v="30"/>
    <n v="3"/>
    <n v="2019"/>
    <m/>
    <x v="23"/>
    <m/>
    <n v="13"/>
    <s v="2019-13"/>
    <n v="6"/>
    <s v="Weekends"/>
    <d v="1900-01-06T00:00:00"/>
  </r>
  <r>
    <s v="676-39-6028"/>
    <x v="0"/>
    <s v="Yangon"/>
    <x v="0"/>
    <x v="0"/>
    <x v="1"/>
    <n v="64.44"/>
    <n v="5"/>
    <n v="16.11"/>
    <x v="471"/>
    <x v="73"/>
    <d v="1899-12-30T17:04:00"/>
    <x v="1"/>
    <n v="322.2"/>
    <n v="4.7619047620000003"/>
    <n v="16.11"/>
    <n v="6.6"/>
    <n v="16.110000000000014"/>
    <n v="1351.9512000000011"/>
    <b v="0"/>
    <b v="1"/>
    <s v="Low Value"/>
    <s v="Value not found"/>
    <n v="30"/>
    <n v="3"/>
    <n v="2019"/>
    <m/>
    <x v="23"/>
    <m/>
    <n v="13"/>
    <s v="2019-13"/>
    <n v="6"/>
    <s v="Weekends"/>
    <d v="1900-01-06T00:00:00"/>
  </r>
  <r>
    <s v="502-05-1910"/>
    <x v="0"/>
    <s v="Yangon"/>
    <x v="1"/>
    <x v="1"/>
    <x v="0"/>
    <n v="65.180000000000007"/>
    <n v="3"/>
    <n v="9.7769999999999992"/>
    <x v="472"/>
    <x v="6"/>
    <d v="1899-12-30T20:35:00"/>
    <x v="2"/>
    <n v="195.54"/>
    <n v="4.7619047620000003"/>
    <n v="9.7769999999999992"/>
    <n v="6.3"/>
    <n v="9.7770000000000152"/>
    <n v="820.4858400000013"/>
    <b v="0"/>
    <b v="1"/>
    <s v="Low Value"/>
    <s v="Value not found"/>
    <n v="25"/>
    <n v="2"/>
    <n v="2019"/>
    <m/>
    <x v="23"/>
    <m/>
    <n v="9"/>
    <s v="2019-9"/>
    <n v="1"/>
    <s v="Weekdays"/>
    <d v="1900-01-01T00:00:00"/>
  </r>
  <r>
    <s v="485-30-8700"/>
    <x v="0"/>
    <s v="Yangon"/>
    <x v="1"/>
    <x v="0"/>
    <x v="3"/>
    <n v="33.26"/>
    <n v="5"/>
    <n v="8.3149999999999995"/>
    <x v="473"/>
    <x v="79"/>
    <d v="1899-12-30T16:10:00"/>
    <x v="2"/>
    <n v="166.3"/>
    <n v="4.7619047620000003"/>
    <n v="8.3149999999999995"/>
    <n v="4.2"/>
    <n v="8.3149999999999977"/>
    <n v="697.79479999999978"/>
    <b v="0"/>
    <b v="0"/>
    <s v="Low Value"/>
    <s v="Value not found"/>
    <n v="18"/>
    <n v="3"/>
    <n v="2019"/>
    <m/>
    <x v="23"/>
    <m/>
    <n v="12"/>
    <s v="2019-12"/>
    <n v="1"/>
    <s v="Weekdays"/>
    <d v="1900-01-01T00:00:00"/>
  </r>
  <r>
    <s v="598-47-9715"/>
    <x v="1"/>
    <s v="Naypyitaw"/>
    <x v="1"/>
    <x v="1"/>
    <x v="1"/>
    <n v="84.07"/>
    <n v="4"/>
    <n v="16.814"/>
    <x v="474"/>
    <x v="37"/>
    <d v="1899-12-30T16:54:00"/>
    <x v="0"/>
    <n v="336.28"/>
    <n v="4.7619047620000003"/>
    <n v="16.814"/>
    <n v="4.4000000000000004"/>
    <n v="16.814000000000021"/>
    <n v="1411.0308800000018"/>
    <b v="0"/>
    <b v="0"/>
    <s v="Low Value"/>
    <s v="Value not found"/>
    <n v="7"/>
    <n v="3"/>
    <n v="2019"/>
    <m/>
    <x v="23"/>
    <m/>
    <n v="10"/>
    <s v="2019-10"/>
    <n v="4"/>
    <s v="Weekdays"/>
    <d v="1900-01-04T00:00:00"/>
  </r>
  <r>
    <s v="701-69-8742"/>
    <x v="2"/>
    <s v="Mandalay"/>
    <x v="1"/>
    <x v="1"/>
    <x v="3"/>
    <n v="34.369999999999997"/>
    <n v="10"/>
    <n v="17.184999999999999"/>
    <x v="475"/>
    <x v="32"/>
    <d v="1899-12-30T10:11:00"/>
    <x v="0"/>
    <n v="343.7"/>
    <n v="4.7619047620000003"/>
    <n v="17.184999999999999"/>
    <n v="6.7"/>
    <n v="17.185000000000002"/>
    <n v="1442.1652000000001"/>
    <b v="0"/>
    <b v="1"/>
    <s v="Low Value"/>
    <s v="Value not found"/>
    <n v="16"/>
    <n v="3"/>
    <n v="2019"/>
    <m/>
    <x v="23"/>
    <m/>
    <n v="11"/>
    <s v="2019-11"/>
    <n v="6"/>
    <s v="Weekends"/>
    <d v="1900-01-06T00:00:00"/>
  </r>
  <r>
    <s v="575-67-1508"/>
    <x v="0"/>
    <s v="Yangon"/>
    <x v="1"/>
    <x v="1"/>
    <x v="1"/>
    <n v="38.6"/>
    <n v="1"/>
    <n v="1.93"/>
    <x v="476"/>
    <x v="71"/>
    <d v="1899-12-30T11:26:00"/>
    <x v="0"/>
    <n v="38.6"/>
    <n v="4.7619047620000003"/>
    <n v="1.93"/>
    <n v="6.7"/>
    <n v="1.9299999999999997"/>
    <n v="161.96559999999997"/>
    <b v="0"/>
    <b v="1"/>
    <s v="Low Value"/>
    <s v="Value not found"/>
    <n v="29"/>
    <n v="1"/>
    <n v="2019"/>
    <m/>
    <x v="23"/>
    <m/>
    <n v="5"/>
    <s v="2019-5"/>
    <n v="2"/>
    <s v="Weekdays"/>
    <d v="1900-01-02T00:00:00"/>
  </r>
  <r>
    <s v="541-08-3113"/>
    <x v="1"/>
    <s v="Naypyitaw"/>
    <x v="1"/>
    <x v="1"/>
    <x v="4"/>
    <n v="65.97"/>
    <n v="8"/>
    <n v="26.388000000000002"/>
    <x v="477"/>
    <x v="30"/>
    <d v="1899-12-30T20:29:00"/>
    <x v="1"/>
    <n v="527.76"/>
    <n v="4.7619047620000003"/>
    <n v="26.388000000000002"/>
    <n v="8.4"/>
    <n v="26.388000000000034"/>
    <n v="2214.4809600000031"/>
    <b v="1"/>
    <b v="1"/>
    <s v="High Value"/>
    <n v="6.5970000000000004"/>
    <n v="2"/>
    <n v="2"/>
    <n v="2019"/>
    <m/>
    <x v="23"/>
    <m/>
    <n v="5"/>
    <s v="2019-5"/>
    <n v="6"/>
    <s v="Weekends"/>
    <d v="1900-01-06T00:00:00"/>
  </r>
  <r>
    <s v="246-11-3901"/>
    <x v="1"/>
    <s v="Naypyitaw"/>
    <x v="1"/>
    <x v="0"/>
    <x v="1"/>
    <n v="32.799999999999997"/>
    <n v="10"/>
    <n v="16.399999999999999"/>
    <x v="478"/>
    <x v="42"/>
    <d v="1899-12-30T12:12:00"/>
    <x v="1"/>
    <n v="328"/>
    <n v="4.7619047620000003"/>
    <n v="16.399999999999999"/>
    <n v="6.2"/>
    <n v="16.399999999999977"/>
    <n v="1376.2879999999982"/>
    <b v="0"/>
    <b v="0"/>
    <s v="Low Value"/>
    <s v="Value not found"/>
    <n v="15"/>
    <n v="2"/>
    <n v="2019"/>
    <m/>
    <x v="23"/>
    <m/>
    <n v="7"/>
    <s v="2019-7"/>
    <n v="5"/>
    <s v="Weekdays"/>
    <d v="1900-01-05T00:00:00"/>
  </r>
  <r>
    <s v="674-15-9296"/>
    <x v="0"/>
    <s v="Yangon"/>
    <x v="1"/>
    <x v="1"/>
    <x v="3"/>
    <n v="37.14"/>
    <n v="5"/>
    <n v="9.2850000000000001"/>
    <x v="479"/>
    <x v="66"/>
    <d v="1899-12-30T13:05:00"/>
    <x v="0"/>
    <n v="185.7"/>
    <n v="4.7619047620000003"/>
    <n v="9.2850000000000001"/>
    <n v="5"/>
    <n v="9.285000000000025"/>
    <n v="779.19720000000211"/>
    <b v="0"/>
    <b v="0"/>
    <s v="Low Value"/>
    <s v="Value not found"/>
    <n v="8"/>
    <n v="1"/>
    <n v="2019"/>
    <m/>
    <x v="23"/>
    <m/>
    <n v="2"/>
    <s v="2019-2"/>
    <n v="2"/>
    <s v="Weekdays"/>
    <d v="1900-01-02T00:00:00"/>
  </r>
  <r>
    <s v="305-18-3552"/>
    <x v="2"/>
    <s v="Mandalay"/>
    <x v="0"/>
    <x v="1"/>
    <x v="2"/>
    <n v="60.38"/>
    <n v="10"/>
    <n v="30.19"/>
    <x v="480"/>
    <x v="12"/>
    <d v="1899-12-30T16:19:00"/>
    <x v="1"/>
    <n v="603.79999999999995"/>
    <n v="4.7619047620000003"/>
    <n v="30.19"/>
    <n v="6"/>
    <n v="30.190000000000055"/>
    <n v="2533.5448000000047"/>
    <b v="0"/>
    <b v="0"/>
    <s v="Low Value"/>
    <s v="Value not found"/>
    <n v="12"/>
    <n v="2"/>
    <n v="2019"/>
    <m/>
    <x v="23"/>
    <m/>
    <n v="7"/>
    <s v="2019-7"/>
    <n v="2"/>
    <s v="Weekdays"/>
    <d v="1900-01-02T00:00:00"/>
  </r>
  <r>
    <s v="493-65-6248"/>
    <x v="1"/>
    <s v="Naypyitaw"/>
    <x v="0"/>
    <x v="0"/>
    <x v="3"/>
    <n v="36.979999999999997"/>
    <n v="10"/>
    <n v="18.489999999999998"/>
    <x v="481"/>
    <x v="17"/>
    <d v="1899-12-30T19:48:00"/>
    <x v="2"/>
    <n v="369.8"/>
    <n v="4.7619047620000003"/>
    <n v="18.489999999999998"/>
    <n v="7"/>
    <n v="18.490000000000009"/>
    <n v="1551.6808000000008"/>
    <b v="0"/>
    <b v="1"/>
    <s v="Low Value"/>
    <n v="3.698"/>
    <n v="1"/>
    <n v="1"/>
    <n v="2019"/>
    <m/>
    <x v="23"/>
    <m/>
    <n v="1"/>
    <s v="2019-1"/>
    <n v="2"/>
    <s v="Weekdays"/>
    <d v="1900-01-02T00:00:00"/>
  </r>
  <r>
    <s v="438-01-4015"/>
    <x v="2"/>
    <s v="Mandalay"/>
    <x v="0"/>
    <x v="0"/>
    <x v="3"/>
    <n v="49.49"/>
    <n v="4"/>
    <n v="9.8979999999999997"/>
    <x v="482"/>
    <x v="76"/>
    <d v="1899-12-30T15:25:00"/>
    <x v="0"/>
    <n v="197.96"/>
    <n v="4.7619047620000003"/>
    <n v="9.8979999999999997"/>
    <n v="6.6"/>
    <n v="9.8979999999999961"/>
    <n v="830.6401599999997"/>
    <b v="0"/>
    <b v="1"/>
    <s v="Low Value"/>
    <s v="Value not found"/>
    <n v="21"/>
    <n v="3"/>
    <n v="2019"/>
    <m/>
    <x v="23"/>
    <m/>
    <n v="12"/>
    <s v="2019-12"/>
    <n v="4"/>
    <s v="Weekdays"/>
    <d v="1900-01-04T00:00:00"/>
  </r>
  <r>
    <s v="709-58-4068"/>
    <x v="2"/>
    <s v="Mandalay"/>
    <x v="1"/>
    <x v="0"/>
    <x v="5"/>
    <n v="41.09"/>
    <n v="10"/>
    <n v="20.545000000000002"/>
    <x v="483"/>
    <x v="38"/>
    <d v="1899-12-30T14:42:00"/>
    <x v="1"/>
    <n v="410.9"/>
    <n v="4.7619047620000003"/>
    <n v="20.545000000000002"/>
    <n v="7.3"/>
    <n v="20.545000000000016"/>
    <n v="1724.1364000000015"/>
    <b v="1"/>
    <b v="1"/>
    <s v="Low Value"/>
    <n v="4.1090000000000009"/>
    <n v="28"/>
    <n v="2"/>
    <n v="2019"/>
    <m/>
    <x v="23"/>
    <m/>
    <n v="9"/>
    <s v="2019-9"/>
    <n v="4"/>
    <s v="Weekdays"/>
    <d v="1900-01-04T00:00:00"/>
  </r>
  <r>
    <s v="795-49-7276"/>
    <x v="0"/>
    <s v="Yangon"/>
    <x v="1"/>
    <x v="1"/>
    <x v="5"/>
    <n v="37.15"/>
    <n v="4"/>
    <n v="7.43"/>
    <x v="484"/>
    <x v="28"/>
    <d v="1899-12-30T18:59:00"/>
    <x v="0"/>
    <n v="148.6"/>
    <n v="4.7619047620000003"/>
    <n v="7.43"/>
    <n v="8.3000000000000007"/>
    <n v="7.4300000000000068"/>
    <n v="623.52560000000062"/>
    <b v="0"/>
    <b v="1"/>
    <s v="High Value"/>
    <n v="3.7149999999999999"/>
    <n v="23"/>
    <n v="3"/>
    <n v="2019"/>
    <m/>
    <x v="23"/>
    <m/>
    <n v="12"/>
    <s v="2019-12"/>
    <n v="6"/>
    <s v="Weekends"/>
    <d v="1900-01-06T00:00:00"/>
  </r>
  <r>
    <s v="556-72-8512"/>
    <x v="1"/>
    <s v="Naypyitaw"/>
    <x v="1"/>
    <x v="1"/>
    <x v="2"/>
    <n v="22.96"/>
    <n v="1"/>
    <n v="1.1479999999999999"/>
    <x v="485"/>
    <x v="74"/>
    <d v="1899-12-30T20:47:00"/>
    <x v="1"/>
    <n v="22.96"/>
    <n v="4.7619047620000003"/>
    <n v="1.1479999999999999"/>
    <n v="4.3"/>
    <n v="1.1479999999999997"/>
    <n v="96.340159999999969"/>
    <b v="0"/>
    <b v="0"/>
    <s v="Low Value"/>
    <s v="Value not found"/>
    <n v="30"/>
    <n v="1"/>
    <n v="2019"/>
    <m/>
    <x v="23"/>
    <m/>
    <n v="5"/>
    <s v="2019-5"/>
    <n v="3"/>
    <s v="Weekdays"/>
    <d v="1900-01-03T00:00:00"/>
  </r>
  <r>
    <s v="627-95-3243"/>
    <x v="2"/>
    <s v="Mandalay"/>
    <x v="0"/>
    <x v="0"/>
    <x v="2"/>
    <n v="77.680000000000007"/>
    <n v="9"/>
    <n v="34.956000000000003"/>
    <x v="486"/>
    <x v="87"/>
    <d v="1899-12-30T13:21:00"/>
    <x v="0"/>
    <n v="699.12"/>
    <n v="4.7619047620000003"/>
    <n v="34.956000000000003"/>
    <n v="9.8000000000000007"/>
    <n v="34.956000000000017"/>
    <n v="2933.5075200000015"/>
    <b v="1"/>
    <b v="1"/>
    <s v="High Value"/>
    <n v="7.7680000000000007"/>
    <n v="4"/>
    <n v="2"/>
    <n v="2019"/>
    <m/>
    <x v="23"/>
    <m/>
    <n v="6"/>
    <s v="2019-6"/>
    <n v="1"/>
    <s v="Weekdays"/>
    <d v="1900-01-01T00:00:00"/>
  </r>
  <r>
    <s v="686-41-0932"/>
    <x v="2"/>
    <s v="Mandalay"/>
    <x v="1"/>
    <x v="0"/>
    <x v="5"/>
    <n v="34.700000000000003"/>
    <n v="2"/>
    <n v="3.47"/>
    <x v="487"/>
    <x v="45"/>
    <d v="1899-12-30T19:48:00"/>
    <x v="0"/>
    <n v="69.400000000000006"/>
    <n v="4.7619047620000003"/>
    <n v="3.47"/>
    <n v="8.1999999999999993"/>
    <n v="3.4699999999999989"/>
    <n v="291.2023999999999"/>
    <b v="0"/>
    <b v="1"/>
    <s v="High Value"/>
    <n v="3.4700000000000006"/>
    <n v="13"/>
    <n v="3"/>
    <n v="2019"/>
    <m/>
    <x v="23"/>
    <m/>
    <n v="11"/>
    <s v="2019-11"/>
    <n v="3"/>
    <s v="Weekdays"/>
    <d v="1900-01-03T00:00:00"/>
  </r>
  <r>
    <s v="510-09-5628"/>
    <x v="0"/>
    <s v="Yangon"/>
    <x v="0"/>
    <x v="0"/>
    <x v="5"/>
    <n v="19.66"/>
    <n v="10"/>
    <n v="9.83"/>
    <x v="488"/>
    <x v="20"/>
    <d v="1899-12-30T18:20:00"/>
    <x v="2"/>
    <n v="196.6"/>
    <n v="4.7619047620000003"/>
    <n v="9.83"/>
    <n v="7.2"/>
    <n v="9.8300000000000125"/>
    <n v="824.93360000000109"/>
    <b v="1"/>
    <b v="1"/>
    <s v="Low Value"/>
    <n v="1.9660000000000002"/>
    <n v="15"/>
    <n v="3"/>
    <n v="2019"/>
    <m/>
    <x v="23"/>
    <m/>
    <n v="11"/>
    <s v="2019-11"/>
    <n v="5"/>
    <s v="Weekdays"/>
    <d v="1900-01-05T00:00:00"/>
  </r>
  <r>
    <s v="608-04-3797"/>
    <x v="2"/>
    <s v="Mandalay"/>
    <x v="0"/>
    <x v="0"/>
    <x v="0"/>
    <n v="25.32"/>
    <n v="8"/>
    <n v="10.128"/>
    <x v="489"/>
    <x v="19"/>
    <d v="1899-12-30T20:24:00"/>
    <x v="0"/>
    <n v="202.56"/>
    <n v="4.7619047620000003"/>
    <n v="10.128"/>
    <n v="8.6999999999999993"/>
    <n v="10.127999999999986"/>
    <n v="849.94175999999879"/>
    <b v="1"/>
    <b v="1"/>
    <s v="High Value"/>
    <n v="2.532"/>
    <n v="5"/>
    <n v="3"/>
    <n v="2019"/>
    <m/>
    <x v="23"/>
    <m/>
    <n v="10"/>
    <s v="2019-10"/>
    <n v="2"/>
    <s v="Weekdays"/>
    <d v="1900-01-02T00:00:00"/>
  </r>
  <r>
    <s v="148-82-2527"/>
    <x v="1"/>
    <s v="Naypyitaw"/>
    <x v="0"/>
    <x v="0"/>
    <x v="2"/>
    <n v="12.12"/>
    <n v="10"/>
    <n v="6.06"/>
    <x v="490"/>
    <x v="19"/>
    <d v="1899-12-30T13:44:00"/>
    <x v="2"/>
    <n v="121.2"/>
    <n v="4.7619047620000003"/>
    <n v="6.06"/>
    <n v="8.4"/>
    <n v="6.0600000000000023"/>
    <n v="508.55520000000018"/>
    <b v="1"/>
    <b v="1"/>
    <s v="High Value"/>
    <n v="1.212"/>
    <n v="5"/>
    <n v="3"/>
    <n v="2019"/>
    <m/>
    <x v="23"/>
    <m/>
    <n v="10"/>
    <s v="2019-10"/>
    <n v="2"/>
    <s v="Weekdays"/>
    <d v="1900-01-02T00:00:00"/>
  </r>
  <r>
    <s v="437-53-3084"/>
    <x v="2"/>
    <s v="Mandalay"/>
    <x v="1"/>
    <x v="1"/>
    <x v="5"/>
    <n v="99.89"/>
    <n v="2"/>
    <n v="9.9890000000000008"/>
    <x v="491"/>
    <x v="84"/>
    <d v="1899-12-30T11:48:00"/>
    <x v="0"/>
    <n v="199.78"/>
    <n v="4.7619047620000003"/>
    <n v="9.9890000000000008"/>
    <n v="7.1"/>
    <n v="9.9890000000000043"/>
    <n v="838.27688000000035"/>
    <b v="0"/>
    <b v="1"/>
    <s v="Low Value"/>
    <n v="9.9890000000000008"/>
    <n v="26"/>
    <n v="2"/>
    <n v="2019"/>
    <m/>
    <x v="23"/>
    <m/>
    <n v="9"/>
    <s v="2019-9"/>
    <n v="2"/>
    <s v="Weekdays"/>
    <d v="1900-01-02T00:00:00"/>
  </r>
  <r>
    <s v="632-32-4574"/>
    <x v="2"/>
    <s v="Mandalay"/>
    <x v="1"/>
    <x v="1"/>
    <x v="3"/>
    <n v="75.92"/>
    <n v="8"/>
    <n v="30.367999999999999"/>
    <x v="492"/>
    <x v="80"/>
    <d v="1899-12-30T14:14:00"/>
    <x v="1"/>
    <n v="607.36"/>
    <n v="4.7619047620000003"/>
    <n v="30.367999999999999"/>
    <n v="5.5"/>
    <n v="30.367999999999938"/>
    <n v="2548.4825599999949"/>
    <b v="0"/>
    <b v="0"/>
    <s v="Low Value"/>
    <s v="Value not found"/>
    <n v="20"/>
    <n v="3"/>
    <n v="2019"/>
    <m/>
    <x v="23"/>
    <m/>
    <n v="12"/>
    <s v="2019-12"/>
    <n v="3"/>
    <s v="Weekdays"/>
    <d v="1900-01-03T00:00:00"/>
  </r>
  <r>
    <s v="556-97-7101"/>
    <x v="1"/>
    <s v="Naypyitaw"/>
    <x v="1"/>
    <x v="0"/>
    <x v="1"/>
    <n v="63.22"/>
    <n v="2"/>
    <n v="6.3220000000000001"/>
    <x v="493"/>
    <x v="17"/>
    <d v="1899-12-30T15:51:00"/>
    <x v="1"/>
    <n v="126.44"/>
    <n v="4.7619047620000003"/>
    <n v="6.3220000000000001"/>
    <n v="8.5"/>
    <n v="6.3220000000000027"/>
    <n v="530.54224000000022"/>
    <b v="0"/>
    <b v="1"/>
    <s v="High Value"/>
    <n v="6.3220000000000001"/>
    <n v="1"/>
    <n v="1"/>
    <n v="2019"/>
    <m/>
    <x v="23"/>
    <m/>
    <n v="1"/>
    <s v="2019-1"/>
    <n v="2"/>
    <s v="Weekdays"/>
    <d v="1900-01-02T00:00:00"/>
  </r>
  <r>
    <s v="862-59-8517"/>
    <x v="1"/>
    <s v="Naypyitaw"/>
    <x v="1"/>
    <x v="0"/>
    <x v="4"/>
    <n v="90.24"/>
    <n v="6"/>
    <n v="27.071999999999999"/>
    <x v="494"/>
    <x v="3"/>
    <d v="1899-12-30T11:17:00"/>
    <x v="1"/>
    <n v="541.44000000000005"/>
    <n v="4.7619047620000003"/>
    <n v="27.071999999999999"/>
    <n v="6.2"/>
    <n v="27.071999999999889"/>
    <n v="2271.8822399999908"/>
    <b v="0"/>
    <b v="0"/>
    <s v="Low Value"/>
    <s v="Value not found"/>
    <n v="27"/>
    <n v="1"/>
    <n v="2019"/>
    <m/>
    <x v="23"/>
    <m/>
    <n v="4"/>
    <s v="2019-4"/>
    <n v="7"/>
    <s v="Weekends"/>
    <d v="1899-12-31T00:00:00"/>
  </r>
  <r>
    <s v="401-18-8016"/>
    <x v="2"/>
    <s v="Mandalay"/>
    <x v="0"/>
    <x v="0"/>
    <x v="3"/>
    <n v="98.13"/>
    <n v="1"/>
    <n v="4.9065000000000003"/>
    <x v="495"/>
    <x v="18"/>
    <d v="1899-12-30T17:36:00"/>
    <x v="1"/>
    <n v="98.13"/>
    <n v="4.7619047620000003"/>
    <n v="4.9065000000000003"/>
    <n v="8.9"/>
    <n v="4.9065000000000083"/>
    <n v="411.75348000000071"/>
    <b v="0"/>
    <b v="1"/>
    <s v="High Value"/>
    <n v="9.8130000000000006"/>
    <n v="21"/>
    <n v="1"/>
    <n v="2019"/>
    <m/>
    <x v="23"/>
    <m/>
    <n v="4"/>
    <s v="2019-4"/>
    <n v="1"/>
    <s v="Weekdays"/>
    <d v="1900-01-01T00:00:00"/>
  </r>
  <r>
    <s v="420-18-8989"/>
    <x v="0"/>
    <s v="Yangon"/>
    <x v="0"/>
    <x v="0"/>
    <x v="3"/>
    <n v="51.52"/>
    <n v="8"/>
    <n v="20.608000000000001"/>
    <x v="496"/>
    <x v="30"/>
    <d v="1899-12-30T15:47:00"/>
    <x v="1"/>
    <n v="412.16"/>
    <n v="4.7619047620000003"/>
    <n v="20.608000000000001"/>
    <n v="9.6"/>
    <n v="20.607999999999947"/>
    <n v="1729.4233599999957"/>
    <b v="1"/>
    <b v="1"/>
    <s v="High Value"/>
    <n v="5.152000000000001"/>
    <n v="2"/>
    <n v="2"/>
    <n v="2019"/>
    <m/>
    <x v="23"/>
    <m/>
    <n v="5"/>
    <s v="2019-5"/>
    <n v="6"/>
    <s v="Weekends"/>
    <d v="1900-01-06T00:00:00"/>
  </r>
  <r>
    <s v="277-63-2961"/>
    <x v="2"/>
    <s v="Mandalay"/>
    <x v="0"/>
    <x v="1"/>
    <x v="3"/>
    <n v="73.97"/>
    <n v="1"/>
    <n v="3.6985000000000001"/>
    <x v="497"/>
    <x v="36"/>
    <d v="1899-12-30T15:53:00"/>
    <x v="2"/>
    <n v="73.97"/>
    <n v="4.7619047620000003"/>
    <n v="3.6985000000000001"/>
    <n v="5.4"/>
    <n v="3.6984999999999957"/>
    <n v="310.37811999999963"/>
    <b v="0"/>
    <b v="0"/>
    <s v="Low Value"/>
    <s v="Value not found"/>
    <n v="3"/>
    <n v="2"/>
    <n v="2019"/>
    <m/>
    <x v="23"/>
    <m/>
    <n v="5"/>
    <s v="2019-5"/>
    <n v="7"/>
    <s v="Weekends"/>
    <d v="1899-12-31T00:00:00"/>
  </r>
  <r>
    <s v="573-98-8548"/>
    <x v="1"/>
    <s v="Naypyitaw"/>
    <x v="0"/>
    <x v="0"/>
    <x v="5"/>
    <n v="31.9"/>
    <n v="1"/>
    <n v="1.595"/>
    <x v="498"/>
    <x v="0"/>
    <d v="1899-12-30T12:40:00"/>
    <x v="0"/>
    <n v="31.9"/>
    <n v="4.7619047620000003"/>
    <n v="1.595"/>
    <n v="9.1"/>
    <n v="1.5949999999999989"/>
    <n v="133.8523999999999"/>
    <b v="0"/>
    <b v="1"/>
    <s v="High Value"/>
    <n v="3.19"/>
    <n v="5"/>
    <n v="1"/>
    <n v="2019"/>
    <m/>
    <x v="23"/>
    <m/>
    <n v="1"/>
    <s v="2019-1"/>
    <n v="6"/>
    <s v="Weekends"/>
    <d v="1900-01-06T00:00:00"/>
  </r>
  <r>
    <s v="620-02-2046"/>
    <x v="1"/>
    <s v="Naypyitaw"/>
    <x v="1"/>
    <x v="1"/>
    <x v="2"/>
    <n v="69.400000000000006"/>
    <n v="2"/>
    <n v="6.94"/>
    <x v="499"/>
    <x v="3"/>
    <d v="1899-12-30T19:48:00"/>
    <x v="0"/>
    <n v="138.80000000000001"/>
    <n v="4.7619047620000003"/>
    <n v="6.94"/>
    <n v="9"/>
    <n v="6.9399999999999977"/>
    <n v="582.4047999999998"/>
    <b v="0"/>
    <b v="1"/>
    <s v="High Value"/>
    <n v="6.9400000000000013"/>
    <n v="27"/>
    <n v="1"/>
    <n v="2019"/>
    <m/>
    <x v="23"/>
    <m/>
    <n v="4"/>
    <s v="2019-4"/>
    <n v="7"/>
    <s v="Weekends"/>
    <d v="1899-12-31T00:00:00"/>
  </r>
  <r>
    <s v="282-35-2475"/>
    <x v="2"/>
    <s v="Mandalay"/>
    <x v="1"/>
    <x v="0"/>
    <x v="3"/>
    <n v="93.31"/>
    <n v="2"/>
    <n v="9.3309999999999995"/>
    <x v="500"/>
    <x v="5"/>
    <d v="1899-12-30T17:53:00"/>
    <x v="1"/>
    <n v="186.62"/>
    <n v="4.7619047620000003"/>
    <n v="9.3309999999999995"/>
    <n v="6.3"/>
    <n v="9.3309999999999889"/>
    <n v="783.05751999999904"/>
    <b v="0"/>
    <b v="1"/>
    <s v="Low Value"/>
    <s v="Value not found"/>
    <n v="25"/>
    <n v="3"/>
    <n v="2019"/>
    <m/>
    <x v="23"/>
    <m/>
    <n v="13"/>
    <s v="2019-13"/>
    <n v="1"/>
    <s v="Weekdays"/>
    <d v="1900-01-01T00:00:00"/>
  </r>
  <r>
    <s v="511-54-3087"/>
    <x v="2"/>
    <s v="Mandalay"/>
    <x v="1"/>
    <x v="1"/>
    <x v="3"/>
    <n v="88.45"/>
    <n v="1"/>
    <n v="4.4225000000000003"/>
    <x v="501"/>
    <x v="6"/>
    <d v="1899-12-30T16:36:00"/>
    <x v="2"/>
    <n v="88.45"/>
    <n v="4.7619047620000003"/>
    <n v="4.4225000000000003"/>
    <n v="9.5"/>
    <n v="4.4224999999999994"/>
    <n v="371.13619999999997"/>
    <b v="0"/>
    <b v="1"/>
    <s v="High Value"/>
    <n v="8.8450000000000006"/>
    <n v="25"/>
    <n v="2"/>
    <n v="2019"/>
    <m/>
    <x v="23"/>
    <m/>
    <n v="9"/>
    <s v="2019-9"/>
    <n v="1"/>
    <s v="Weekdays"/>
    <d v="1900-01-01T00:00:00"/>
  </r>
  <r>
    <s v="726-29-6793"/>
    <x v="0"/>
    <s v="Yangon"/>
    <x v="0"/>
    <x v="1"/>
    <x v="1"/>
    <n v="24.18"/>
    <n v="8"/>
    <n v="9.6720000000000006"/>
    <x v="502"/>
    <x v="26"/>
    <d v="1899-12-30T20:54:00"/>
    <x v="0"/>
    <n v="193.44"/>
    <n v="4.7619047620000003"/>
    <n v="9.6720000000000006"/>
    <n v="9.8000000000000007"/>
    <n v="9.671999999999997"/>
    <n v="811.67423999999971"/>
    <b v="1"/>
    <b v="1"/>
    <s v="High Value"/>
    <n v="2.4180000000000001"/>
    <n v="28"/>
    <n v="1"/>
    <n v="2019"/>
    <m/>
    <x v="23"/>
    <m/>
    <n v="5"/>
    <s v="2019-5"/>
    <n v="1"/>
    <s v="Weekdays"/>
    <d v="1900-01-01T00:00:00"/>
  </r>
  <r>
    <s v="387-49-4215"/>
    <x v="2"/>
    <s v="Mandalay"/>
    <x v="0"/>
    <x v="0"/>
    <x v="3"/>
    <n v="48.5"/>
    <n v="3"/>
    <n v="7.2750000000000004"/>
    <x v="503"/>
    <x v="66"/>
    <d v="1899-12-30T12:50:00"/>
    <x v="1"/>
    <n v="145.5"/>
    <n v="4.7619047620000003"/>
    <n v="7.2750000000000004"/>
    <n v="6.7"/>
    <n v="7.2750000000000057"/>
    <n v="610.51800000000048"/>
    <b v="0"/>
    <b v="1"/>
    <s v="Low Value"/>
    <s v="Value not found"/>
    <n v="8"/>
    <n v="1"/>
    <n v="2019"/>
    <m/>
    <x v="23"/>
    <m/>
    <n v="2"/>
    <s v="2019-2"/>
    <n v="2"/>
    <s v="Weekdays"/>
    <d v="1900-01-02T00:00:00"/>
  </r>
  <r>
    <s v="862-17-9201"/>
    <x v="2"/>
    <s v="Mandalay"/>
    <x v="1"/>
    <x v="0"/>
    <x v="4"/>
    <n v="84.05"/>
    <n v="6"/>
    <n v="25.215"/>
    <x v="504"/>
    <x v="71"/>
    <d v="1899-12-30T10:48:00"/>
    <x v="2"/>
    <n v="504.3"/>
    <n v="4.7619047620000003"/>
    <n v="25.215"/>
    <n v="7.7"/>
    <n v="25.214999999999975"/>
    <n v="2116.0427999999979"/>
    <b v="0"/>
    <b v="1"/>
    <s v="High Value"/>
    <n v="8.4049999999999994"/>
    <n v="29"/>
    <n v="1"/>
    <n v="2019"/>
    <m/>
    <x v="23"/>
    <m/>
    <n v="5"/>
    <s v="2019-5"/>
    <n v="2"/>
    <s v="Weekdays"/>
    <d v="1900-01-02T00:00:00"/>
  </r>
  <r>
    <s v="291-21-5991"/>
    <x v="2"/>
    <s v="Mandalay"/>
    <x v="0"/>
    <x v="1"/>
    <x v="0"/>
    <n v="61.29"/>
    <n v="5"/>
    <n v="15.3225"/>
    <x v="505"/>
    <x v="14"/>
    <d v="1899-12-30T14:28:00"/>
    <x v="1"/>
    <n v="306.45"/>
    <n v="4.7619047620000003"/>
    <n v="15.3225"/>
    <n v="7"/>
    <n v="15.322499999999991"/>
    <n v="1285.8641999999993"/>
    <b v="0"/>
    <b v="1"/>
    <s v="Low Value"/>
    <n v="6.1290000000000004"/>
    <n v="29"/>
    <n v="3"/>
    <n v="2019"/>
    <m/>
    <x v="23"/>
    <m/>
    <n v="13"/>
    <s v="2019-13"/>
    <n v="5"/>
    <s v="Weekdays"/>
    <d v="1900-01-05T00:00:00"/>
  </r>
  <r>
    <s v="602-80-9671"/>
    <x v="1"/>
    <s v="Naypyitaw"/>
    <x v="0"/>
    <x v="0"/>
    <x v="2"/>
    <n v="15.95"/>
    <n v="6"/>
    <n v="4.7850000000000001"/>
    <x v="506"/>
    <x v="57"/>
    <d v="1899-12-30T17:15:00"/>
    <x v="2"/>
    <n v="95.7"/>
    <n v="4.7619047620000003"/>
    <n v="4.7850000000000001"/>
    <n v="5.0999999999999996"/>
    <n v="4.7849999999999966"/>
    <n v="401.55719999999974"/>
    <b v="0"/>
    <b v="0"/>
    <s v="Low Value"/>
    <s v="Value not found"/>
    <n v="9"/>
    <n v="2"/>
    <n v="2019"/>
    <m/>
    <x v="23"/>
    <m/>
    <n v="6"/>
    <s v="2019-6"/>
    <n v="6"/>
    <s v="Weekends"/>
    <d v="1900-01-06T00:00:00"/>
  </r>
  <r>
    <s v="347-72-6115"/>
    <x v="2"/>
    <s v="Mandalay"/>
    <x v="0"/>
    <x v="0"/>
    <x v="3"/>
    <n v="90.74"/>
    <n v="7"/>
    <n v="31.759"/>
    <x v="507"/>
    <x v="65"/>
    <d v="1899-12-30T18:03:00"/>
    <x v="2"/>
    <n v="635.17999999999995"/>
    <n v="4.7619047620000003"/>
    <n v="31.759"/>
    <n v="6.2"/>
    <n v="31.759000000000015"/>
    <n v="2665.2152800000013"/>
    <b v="0"/>
    <b v="0"/>
    <s v="Low Value"/>
    <s v="Value not found"/>
    <n v="16"/>
    <n v="1"/>
    <n v="2019"/>
    <m/>
    <x v="23"/>
    <m/>
    <n v="3"/>
    <s v="2019-3"/>
    <n v="3"/>
    <s v="Weekdays"/>
    <d v="1900-01-03T00:00:00"/>
  </r>
  <r>
    <s v="209-61-0206"/>
    <x v="0"/>
    <s v="Yangon"/>
    <x v="1"/>
    <x v="0"/>
    <x v="2"/>
    <n v="42.91"/>
    <n v="5"/>
    <n v="10.727499999999999"/>
    <x v="508"/>
    <x v="0"/>
    <d v="1899-12-30T17:29:00"/>
    <x v="0"/>
    <n v="214.55"/>
    <n v="4.7619047620000003"/>
    <n v="10.727499999999999"/>
    <n v="6.1"/>
    <n v="10.727499999999992"/>
    <n v="900.25179999999932"/>
    <b v="0"/>
    <b v="0"/>
    <s v="Low Value"/>
    <s v="Value not found"/>
    <n v="5"/>
    <n v="1"/>
    <n v="2019"/>
    <m/>
    <x v="23"/>
    <m/>
    <n v="1"/>
    <s v="2019-1"/>
    <n v="6"/>
    <s v="Weekends"/>
    <d v="1900-01-06T00:00:00"/>
  </r>
  <r>
    <s v="595-27-4851"/>
    <x v="0"/>
    <s v="Yangon"/>
    <x v="1"/>
    <x v="0"/>
    <x v="5"/>
    <n v="54.28"/>
    <n v="7"/>
    <n v="18.998000000000001"/>
    <x v="509"/>
    <x v="3"/>
    <d v="1899-12-30T18:05:00"/>
    <x v="0"/>
    <n v="379.96"/>
    <n v="4.7619047620000003"/>
    <n v="18.998000000000001"/>
    <n v="9.3000000000000007"/>
    <n v="18.998000000000047"/>
    <n v="1594.312160000004"/>
    <b v="0"/>
    <b v="1"/>
    <s v="High Value"/>
    <n v="5.4280000000000008"/>
    <n v="27"/>
    <n v="1"/>
    <n v="2019"/>
    <m/>
    <x v="23"/>
    <m/>
    <n v="4"/>
    <s v="2019-4"/>
    <n v="7"/>
    <s v="Weekends"/>
    <d v="1899-12-31T00:00:00"/>
  </r>
  <r>
    <s v="189-52-0236"/>
    <x v="0"/>
    <s v="Yangon"/>
    <x v="1"/>
    <x v="1"/>
    <x v="1"/>
    <n v="99.55"/>
    <n v="7"/>
    <n v="34.842500000000001"/>
    <x v="510"/>
    <x v="86"/>
    <d v="1899-12-30T12:07:00"/>
    <x v="1"/>
    <n v="696.85"/>
    <n v="4.7619047620000003"/>
    <n v="34.842500000000001"/>
    <n v="7.6"/>
    <n v="34.842499999999973"/>
    <n v="2923.9825999999975"/>
    <b v="0"/>
    <b v="1"/>
    <s v="High Value"/>
    <n v="9.9550000000000001"/>
    <n v="14"/>
    <n v="3"/>
    <n v="2019"/>
    <m/>
    <x v="23"/>
    <m/>
    <n v="11"/>
    <s v="2019-11"/>
    <n v="4"/>
    <s v="Weekdays"/>
    <d v="1900-01-04T00:00:00"/>
  </r>
  <r>
    <s v="503-07-0930"/>
    <x v="1"/>
    <s v="Naypyitaw"/>
    <x v="0"/>
    <x v="1"/>
    <x v="3"/>
    <n v="58.39"/>
    <n v="7"/>
    <n v="20.436499999999999"/>
    <x v="511"/>
    <x v="55"/>
    <d v="1899-12-30T19:49:00"/>
    <x v="2"/>
    <n v="408.73"/>
    <n v="4.7619047620000003"/>
    <n v="20.436499999999999"/>
    <n v="8.1999999999999993"/>
    <n v="20.436499999999967"/>
    <n v="1715.0310799999972"/>
    <b v="0"/>
    <b v="1"/>
    <s v="High Value"/>
    <n v="5.8390000000000004"/>
    <n v="23"/>
    <n v="2"/>
    <n v="2019"/>
    <m/>
    <x v="23"/>
    <m/>
    <n v="8"/>
    <s v="2019-8"/>
    <n v="6"/>
    <s v="Weekends"/>
    <d v="1900-01-06T00:00:00"/>
  </r>
  <r>
    <s v="413-20-6708"/>
    <x v="1"/>
    <s v="Naypyitaw"/>
    <x v="0"/>
    <x v="0"/>
    <x v="5"/>
    <n v="51.47"/>
    <n v="1"/>
    <n v="2.5735000000000001"/>
    <x v="512"/>
    <x v="79"/>
    <d v="1899-12-30T15:52:00"/>
    <x v="0"/>
    <n v="51.47"/>
    <n v="4.7619047620000003"/>
    <n v="2.5735000000000001"/>
    <n v="8.5"/>
    <n v="2.5735000000000028"/>
    <n v="215.96812000000023"/>
    <b v="0"/>
    <b v="1"/>
    <s v="High Value"/>
    <n v="5.1470000000000002"/>
    <n v="18"/>
    <n v="3"/>
    <n v="2019"/>
    <m/>
    <x v="23"/>
    <m/>
    <n v="12"/>
    <s v="2019-12"/>
    <n v="1"/>
    <s v="Weekdays"/>
    <d v="1900-01-01T00:00:00"/>
  </r>
  <r>
    <s v="425-85-2085"/>
    <x v="2"/>
    <s v="Mandalay"/>
    <x v="0"/>
    <x v="1"/>
    <x v="0"/>
    <n v="54.86"/>
    <n v="5"/>
    <n v="13.715"/>
    <x v="513"/>
    <x v="14"/>
    <d v="1899-12-30T16:48:00"/>
    <x v="0"/>
    <n v="274.3"/>
    <n v="4.7619047620000003"/>
    <n v="13.715"/>
    <n v="9.8000000000000007"/>
    <n v="13.714999999999975"/>
    <n v="1150.962799999998"/>
    <b v="0"/>
    <b v="1"/>
    <s v="High Value"/>
    <n v="5.4860000000000007"/>
    <n v="29"/>
    <n v="3"/>
    <n v="2019"/>
    <m/>
    <x v="23"/>
    <m/>
    <n v="13"/>
    <s v="2019-13"/>
    <n v="5"/>
    <s v="Weekdays"/>
    <d v="1900-01-05T00:00:00"/>
  </r>
  <r>
    <s v="521-18-7827"/>
    <x v="1"/>
    <s v="Naypyitaw"/>
    <x v="0"/>
    <x v="1"/>
    <x v="2"/>
    <n v="39.39"/>
    <n v="5"/>
    <n v="9.8475000000000001"/>
    <x v="514"/>
    <x v="49"/>
    <d v="1899-12-30T20:46:00"/>
    <x v="2"/>
    <n v="196.95"/>
    <n v="4.7619047620000003"/>
    <n v="9.8475000000000001"/>
    <n v="8.6999999999999993"/>
    <n v="9.847500000000025"/>
    <n v="826.40220000000215"/>
    <b v="0"/>
    <b v="1"/>
    <s v="High Value"/>
    <n v="3.9390000000000001"/>
    <n v="22"/>
    <n v="1"/>
    <n v="2019"/>
    <m/>
    <x v="23"/>
    <m/>
    <n v="4"/>
    <s v="2019-4"/>
    <n v="2"/>
    <s v="Weekdays"/>
    <d v="1900-01-02T00:00:00"/>
  </r>
  <r>
    <s v="220-28-1851"/>
    <x v="0"/>
    <s v="Yangon"/>
    <x v="1"/>
    <x v="1"/>
    <x v="2"/>
    <n v="34.729999999999997"/>
    <n v="2"/>
    <n v="3.4729999999999999"/>
    <x v="515"/>
    <x v="59"/>
    <d v="1899-12-30T18:14:00"/>
    <x v="0"/>
    <n v="69.459999999999994"/>
    <n v="4.7619047620000003"/>
    <n v="3.4729999999999999"/>
    <n v="9.6999999999999993"/>
    <n v="3.4730000000000132"/>
    <n v="291.45416000000114"/>
    <b v="0"/>
    <b v="1"/>
    <s v="High Value"/>
    <n v="3.4729999999999999"/>
    <n v="1"/>
    <n v="3"/>
    <n v="2019"/>
    <m/>
    <x v="23"/>
    <m/>
    <n v="9"/>
    <s v="2019-9"/>
    <n v="5"/>
    <s v="Weekdays"/>
    <d v="1900-01-05T00:00:00"/>
  </r>
  <r>
    <s v="600-38-9738"/>
    <x v="1"/>
    <s v="Naypyitaw"/>
    <x v="0"/>
    <x v="1"/>
    <x v="3"/>
    <n v="71.92"/>
    <n v="5"/>
    <n v="17.98"/>
    <x v="516"/>
    <x v="29"/>
    <d v="1899-12-30T15:05:00"/>
    <x v="2"/>
    <n v="359.6"/>
    <n v="4.7619047620000003"/>
    <n v="17.98"/>
    <n v="4.3"/>
    <n v="17.979999999999961"/>
    <n v="1508.8815999999968"/>
    <b v="0"/>
    <b v="0"/>
    <s v="Low Value"/>
    <s v="Value not found"/>
    <n v="17"/>
    <n v="1"/>
    <n v="2019"/>
    <m/>
    <x v="23"/>
    <m/>
    <n v="3"/>
    <s v="2019-3"/>
    <n v="4"/>
    <s v="Weekdays"/>
    <d v="1900-01-04T00:00:00"/>
  </r>
  <r>
    <s v="734-91-1155"/>
    <x v="2"/>
    <s v="Mandalay"/>
    <x v="1"/>
    <x v="0"/>
    <x v="1"/>
    <n v="45.71"/>
    <n v="3"/>
    <n v="6.8564999999999996"/>
    <x v="517"/>
    <x v="58"/>
    <d v="1899-12-30T10:34:00"/>
    <x v="2"/>
    <n v="137.13"/>
    <n v="4.7619047620000003"/>
    <n v="6.8564999999999996"/>
    <n v="7.7"/>
    <n v="6.8565000000000111"/>
    <n v="575.397480000001"/>
    <b v="0"/>
    <b v="1"/>
    <s v="High Value"/>
    <n v="4.5710000000000006"/>
    <n v="26"/>
    <n v="3"/>
    <n v="2019"/>
    <m/>
    <x v="23"/>
    <m/>
    <n v="13"/>
    <s v="2019-13"/>
    <n v="2"/>
    <s v="Weekdays"/>
    <d v="1900-01-02T00:00:00"/>
  </r>
  <r>
    <s v="451-28-5717"/>
    <x v="1"/>
    <s v="Naypyitaw"/>
    <x v="0"/>
    <x v="0"/>
    <x v="2"/>
    <n v="83.17"/>
    <n v="6"/>
    <n v="24.951000000000001"/>
    <x v="518"/>
    <x v="80"/>
    <d v="1899-12-30T11:23:00"/>
    <x v="1"/>
    <n v="499.02"/>
    <n v="4.7619047620000003"/>
    <n v="24.951000000000001"/>
    <n v="7.3"/>
    <n v="24.951000000000022"/>
    <n v="2093.8879200000019"/>
    <b v="0"/>
    <b v="1"/>
    <s v="Low Value"/>
    <n v="8.3170000000000002"/>
    <n v="20"/>
    <n v="3"/>
    <n v="2019"/>
    <m/>
    <x v="23"/>
    <m/>
    <n v="12"/>
    <s v="2019-12"/>
    <n v="3"/>
    <s v="Weekdays"/>
    <d v="1900-01-03T00:00:00"/>
  </r>
  <r>
    <s v="609-81-8548"/>
    <x v="0"/>
    <s v="Yangon"/>
    <x v="0"/>
    <x v="0"/>
    <x v="2"/>
    <n v="37.44"/>
    <n v="6"/>
    <n v="11.231999999999999"/>
    <x v="519"/>
    <x v="10"/>
    <d v="1899-12-30T13:55:00"/>
    <x v="2"/>
    <n v="224.64"/>
    <n v="4.7619047620000003"/>
    <n v="11.231999999999999"/>
    <n v="5.9"/>
    <n v="11.232000000000028"/>
    <n v="942.58944000000236"/>
    <b v="0"/>
    <b v="0"/>
    <s v="Low Value"/>
    <s v="Value not found"/>
    <n v="6"/>
    <n v="2"/>
    <n v="2019"/>
    <m/>
    <x v="23"/>
    <m/>
    <n v="6"/>
    <s v="2019-6"/>
    <n v="3"/>
    <s v="Weekdays"/>
    <d v="1900-01-03T00:00:00"/>
  </r>
  <r>
    <s v="133-14-7229"/>
    <x v="1"/>
    <s v="Naypyitaw"/>
    <x v="1"/>
    <x v="1"/>
    <x v="0"/>
    <n v="62.87"/>
    <n v="2"/>
    <n v="6.2869999999999999"/>
    <x v="520"/>
    <x v="17"/>
    <d v="1899-12-30T11:43:00"/>
    <x v="1"/>
    <n v="125.74"/>
    <n v="4.7619047620000003"/>
    <n v="6.2869999999999999"/>
    <n v="5"/>
    <n v="6.2869999999999919"/>
    <n v="527.60503999999935"/>
    <b v="0"/>
    <b v="0"/>
    <s v="Low Value"/>
    <s v="Value not found"/>
    <n v="1"/>
    <n v="1"/>
    <n v="2019"/>
    <m/>
    <x v="23"/>
    <m/>
    <n v="1"/>
    <s v="2019-1"/>
    <n v="2"/>
    <s v="Weekdays"/>
    <d v="1900-01-02T00:00:00"/>
  </r>
  <r>
    <s v="534-01-4457"/>
    <x v="0"/>
    <s v="Yangon"/>
    <x v="1"/>
    <x v="1"/>
    <x v="4"/>
    <n v="81.709999999999994"/>
    <n v="6"/>
    <n v="24.513000000000002"/>
    <x v="521"/>
    <x v="3"/>
    <d v="1899-12-30T14:36:00"/>
    <x v="2"/>
    <n v="490.26"/>
    <n v="4.7619047620000003"/>
    <n v="24.513000000000002"/>
    <n v="8"/>
    <n v="24.513000000000034"/>
    <n v="2057.1309600000027"/>
    <b v="0"/>
    <b v="1"/>
    <s v="High Value"/>
    <n v="8.1709999999999994"/>
    <n v="27"/>
    <n v="1"/>
    <n v="2019"/>
    <m/>
    <x v="23"/>
    <m/>
    <n v="4"/>
    <s v="2019-4"/>
    <n v="7"/>
    <s v="Weekends"/>
    <d v="1899-12-31T00:00:00"/>
  </r>
  <r>
    <s v="719-89-8991"/>
    <x v="0"/>
    <s v="Yangon"/>
    <x v="0"/>
    <x v="0"/>
    <x v="3"/>
    <n v="91.41"/>
    <n v="5"/>
    <n v="22.852499999999999"/>
    <x v="522"/>
    <x v="6"/>
    <d v="1899-12-30T16:03:00"/>
    <x v="0"/>
    <n v="457.05"/>
    <n v="4.7619047620000003"/>
    <n v="22.852499999999999"/>
    <n v="7.1"/>
    <n v="22.852499999999964"/>
    <n v="1917.781799999997"/>
    <b v="0"/>
    <b v="1"/>
    <s v="Low Value"/>
    <n v="9.141"/>
    <n v="25"/>
    <n v="2"/>
    <n v="2019"/>
    <m/>
    <x v="23"/>
    <m/>
    <n v="9"/>
    <s v="2019-9"/>
    <n v="1"/>
    <s v="Weekdays"/>
    <d v="1900-01-01T00:00:00"/>
  </r>
  <r>
    <s v="286-62-6248"/>
    <x v="2"/>
    <s v="Mandalay"/>
    <x v="1"/>
    <x v="1"/>
    <x v="5"/>
    <n v="39.21"/>
    <n v="4"/>
    <n v="7.8419999999999996"/>
    <x v="523"/>
    <x v="65"/>
    <d v="1899-12-30T20:03:00"/>
    <x v="2"/>
    <n v="156.84"/>
    <n v="4.7619047620000003"/>
    <n v="7.8419999999999996"/>
    <n v="9"/>
    <n v="7.8419999999999845"/>
    <n v="658.10063999999875"/>
    <b v="0"/>
    <b v="1"/>
    <s v="High Value"/>
    <n v="3.9210000000000003"/>
    <n v="16"/>
    <n v="1"/>
    <n v="2019"/>
    <m/>
    <x v="23"/>
    <m/>
    <n v="3"/>
    <s v="2019-3"/>
    <n v="3"/>
    <s v="Weekdays"/>
    <d v="1900-01-03T00:00:00"/>
  </r>
  <r>
    <s v="339-38-9982"/>
    <x v="2"/>
    <s v="Mandalay"/>
    <x v="0"/>
    <x v="1"/>
    <x v="5"/>
    <n v="59.86"/>
    <n v="2"/>
    <n v="5.9859999999999998"/>
    <x v="524"/>
    <x v="50"/>
    <d v="1899-12-30T14:55:00"/>
    <x v="0"/>
    <n v="119.72"/>
    <n v="4.7619047620000003"/>
    <n v="5.9859999999999998"/>
    <n v="6.7"/>
    <n v="5.9860000000000042"/>
    <n v="502.34512000000035"/>
    <b v="0"/>
    <b v="1"/>
    <s v="Low Value"/>
    <s v="Value not found"/>
    <n v="13"/>
    <n v="1"/>
    <n v="2019"/>
    <m/>
    <x v="23"/>
    <m/>
    <n v="2"/>
    <s v="2019-2"/>
    <n v="7"/>
    <s v="Weekends"/>
    <d v="1899-12-31T00:00:00"/>
  </r>
  <r>
    <s v="827-44-5872"/>
    <x v="2"/>
    <s v="Mandalay"/>
    <x v="0"/>
    <x v="0"/>
    <x v="4"/>
    <n v="54.36"/>
    <n v="10"/>
    <n v="27.18"/>
    <x v="525"/>
    <x v="13"/>
    <d v="1899-12-30T11:28:00"/>
    <x v="2"/>
    <n v="543.6"/>
    <n v="4.7619047620000003"/>
    <n v="27.18"/>
    <n v="6.1"/>
    <n v="27.17999999999995"/>
    <n v="2280.9455999999959"/>
    <b v="0"/>
    <b v="0"/>
    <s v="Low Value"/>
    <s v="Value not found"/>
    <n v="7"/>
    <n v="2"/>
    <n v="2019"/>
    <m/>
    <x v="23"/>
    <m/>
    <n v="6"/>
    <s v="2019-6"/>
    <n v="4"/>
    <s v="Weekdays"/>
    <d v="1900-01-04T00:00:00"/>
  </r>
  <r>
    <s v="827-77-7633"/>
    <x v="0"/>
    <s v="Yangon"/>
    <x v="1"/>
    <x v="1"/>
    <x v="3"/>
    <n v="98.09"/>
    <n v="9"/>
    <n v="44.140500000000003"/>
    <x v="526"/>
    <x v="21"/>
    <d v="1899-12-30T19:41:00"/>
    <x v="1"/>
    <n v="882.81"/>
    <n v="4.7619047620000003"/>
    <n v="44.140500000000003"/>
    <n v="9.3000000000000007"/>
    <n v="44.140500000000088"/>
    <n v="3704.2707600000076"/>
    <b v="1"/>
    <b v="1"/>
    <s v="High Value"/>
    <n v="9.8090000000000011"/>
    <n v="17"/>
    <n v="2"/>
    <n v="2019"/>
    <m/>
    <x v="23"/>
    <m/>
    <n v="7"/>
    <s v="2019-7"/>
    <n v="7"/>
    <s v="Weekends"/>
    <d v="1899-12-31T00:00:00"/>
  </r>
  <r>
    <s v="287-83-1405"/>
    <x v="0"/>
    <s v="Yangon"/>
    <x v="1"/>
    <x v="1"/>
    <x v="0"/>
    <n v="25.43"/>
    <n v="6"/>
    <n v="7.6289999999999996"/>
    <x v="527"/>
    <x v="12"/>
    <d v="1899-12-30T19:01:00"/>
    <x v="0"/>
    <n v="152.58000000000001"/>
    <n v="4.7619047620000003"/>
    <n v="7.6289999999999996"/>
    <n v="7"/>
    <n v="7.6289999999999907"/>
    <n v="640.22567999999922"/>
    <b v="0"/>
    <b v="1"/>
    <s v="Low Value"/>
    <n v="2.5430000000000001"/>
    <n v="12"/>
    <n v="2"/>
    <n v="2019"/>
    <m/>
    <x v="23"/>
    <m/>
    <n v="7"/>
    <s v="2019-7"/>
    <n v="2"/>
    <s v="Weekdays"/>
    <d v="1900-01-02T00:00:00"/>
  </r>
  <r>
    <s v="435-13-4908"/>
    <x v="0"/>
    <s v="Yangon"/>
    <x v="0"/>
    <x v="1"/>
    <x v="5"/>
    <n v="86.68"/>
    <n v="8"/>
    <n v="34.671999999999997"/>
    <x v="528"/>
    <x v="46"/>
    <d v="1899-12-30T18:04:00"/>
    <x v="2"/>
    <n v="693.44"/>
    <n v="4.7619047620000003"/>
    <n v="34.671999999999997"/>
    <n v="7.2"/>
    <n v="34.671999999999912"/>
    <n v="2909.6742399999926"/>
    <b v="1"/>
    <b v="1"/>
    <s v="Low Value"/>
    <n v="8.668000000000001"/>
    <n v="24"/>
    <n v="1"/>
    <n v="2019"/>
    <m/>
    <x v="23"/>
    <m/>
    <n v="4"/>
    <s v="2019-4"/>
    <n v="4"/>
    <s v="Weekdays"/>
    <d v="1900-01-04T00:00:00"/>
  </r>
  <r>
    <s v="857-67-9057"/>
    <x v="2"/>
    <s v="Mandalay"/>
    <x v="1"/>
    <x v="1"/>
    <x v="1"/>
    <n v="22.95"/>
    <n v="10"/>
    <n v="11.475"/>
    <x v="529"/>
    <x v="10"/>
    <d v="1899-12-30T19:20:00"/>
    <x v="0"/>
    <n v="229.5"/>
    <n v="4.7619047620000003"/>
    <n v="11.475"/>
    <n v="8.1999999999999993"/>
    <n v="11.474999999999994"/>
    <n v="962.98199999999952"/>
    <b v="1"/>
    <b v="1"/>
    <s v="High Value"/>
    <n v="2.2949999999999999"/>
    <n v="6"/>
    <n v="2"/>
    <n v="2019"/>
    <m/>
    <x v="23"/>
    <m/>
    <n v="6"/>
    <s v="2019-6"/>
    <n v="3"/>
    <s v="Weekdays"/>
    <d v="1900-01-03T00:00:00"/>
  </r>
  <r>
    <s v="236-27-1144"/>
    <x v="1"/>
    <s v="Naypyitaw"/>
    <x v="1"/>
    <x v="0"/>
    <x v="4"/>
    <n v="16.309999999999999"/>
    <n v="9"/>
    <n v="7.3395000000000001"/>
    <x v="530"/>
    <x v="58"/>
    <d v="1899-12-30T10:31:00"/>
    <x v="0"/>
    <n v="146.79"/>
    <n v="4.7619047620000003"/>
    <n v="7.3395000000000001"/>
    <n v="8.4"/>
    <n v="7.3395000000000152"/>
    <n v="615.93084000000124"/>
    <b v="1"/>
    <b v="1"/>
    <s v="High Value"/>
    <n v="1.631"/>
    <n v="26"/>
    <n v="3"/>
    <n v="2019"/>
    <m/>
    <x v="23"/>
    <m/>
    <n v="13"/>
    <s v="2019-13"/>
    <n v="2"/>
    <s v="Weekdays"/>
    <d v="1900-01-02T00:00:00"/>
  </r>
  <r>
    <s v="892-05-6689"/>
    <x v="0"/>
    <s v="Yangon"/>
    <x v="1"/>
    <x v="0"/>
    <x v="2"/>
    <n v="28.32"/>
    <n v="5"/>
    <n v="7.08"/>
    <x v="531"/>
    <x v="16"/>
    <d v="1899-12-30T13:28:00"/>
    <x v="0"/>
    <n v="141.6"/>
    <n v="4.7619047620000003"/>
    <n v="7.08"/>
    <n v="6.2"/>
    <n v="7.0800000000000125"/>
    <n v="594.15360000000101"/>
    <b v="0"/>
    <b v="0"/>
    <s v="Low Value"/>
    <s v="Value not found"/>
    <n v="11"/>
    <n v="3"/>
    <n v="2019"/>
    <m/>
    <x v="23"/>
    <m/>
    <n v="11"/>
    <s v="2019-11"/>
    <n v="1"/>
    <s v="Weekdays"/>
    <d v="1900-01-01T00:00:00"/>
  </r>
  <r>
    <s v="583-41-4548"/>
    <x v="1"/>
    <s v="Naypyitaw"/>
    <x v="1"/>
    <x v="1"/>
    <x v="2"/>
    <n v="16.670000000000002"/>
    <n v="7"/>
    <n v="5.8345000000000002"/>
    <x v="532"/>
    <x v="13"/>
    <d v="1899-12-30T11:36:00"/>
    <x v="0"/>
    <n v="116.69"/>
    <n v="4.7619047620000003"/>
    <n v="5.8345000000000002"/>
    <n v="7.4"/>
    <n v="5.8345000000000056"/>
    <n v="489.6312400000005"/>
    <b v="0"/>
    <b v="1"/>
    <s v="High Value"/>
    <n v="1.6670000000000003"/>
    <n v="7"/>
    <n v="2"/>
    <n v="2019"/>
    <m/>
    <x v="23"/>
    <m/>
    <n v="6"/>
    <s v="2019-6"/>
    <n v="4"/>
    <s v="Weekdays"/>
    <d v="1900-01-04T00:00:00"/>
  </r>
  <r>
    <s v="339-12-4827"/>
    <x v="2"/>
    <s v="Mandalay"/>
    <x v="0"/>
    <x v="0"/>
    <x v="5"/>
    <n v="73.959999999999994"/>
    <n v="1"/>
    <n v="3.698"/>
    <x v="533"/>
    <x v="0"/>
    <d v="1899-12-30T11:32:00"/>
    <x v="2"/>
    <n v="73.959999999999994"/>
    <n v="4.7619047620000003"/>
    <n v="3.698"/>
    <n v="5"/>
    <n v="3.6980000000000075"/>
    <n v="310.33616000000063"/>
    <b v="0"/>
    <b v="0"/>
    <s v="Low Value"/>
    <s v="Value not found"/>
    <n v="5"/>
    <n v="1"/>
    <n v="2019"/>
    <m/>
    <x v="23"/>
    <m/>
    <n v="1"/>
    <s v="2019-1"/>
    <n v="6"/>
    <s v="Weekends"/>
    <d v="1900-01-06T00:00:00"/>
  </r>
  <r>
    <s v="643-38-7867"/>
    <x v="0"/>
    <s v="Yangon"/>
    <x v="1"/>
    <x v="1"/>
    <x v="2"/>
    <n v="97.94"/>
    <n v="1"/>
    <n v="4.8970000000000002"/>
    <x v="534"/>
    <x v="37"/>
    <d v="1899-12-30T11:44:00"/>
    <x v="0"/>
    <n v="97.94"/>
    <n v="4.7619047620000003"/>
    <n v="4.8970000000000002"/>
    <n v="6.9"/>
    <n v="4.8970000000000056"/>
    <n v="410.95624000000049"/>
    <b v="0"/>
    <b v="1"/>
    <s v="Low Value"/>
    <s v="Value not found"/>
    <n v="7"/>
    <n v="3"/>
    <n v="2019"/>
    <m/>
    <x v="23"/>
    <m/>
    <n v="10"/>
    <s v="2019-10"/>
    <n v="4"/>
    <s v="Weekdays"/>
    <d v="1900-01-04T00:00:00"/>
  </r>
  <r>
    <s v="308-81-0538"/>
    <x v="0"/>
    <s v="Yangon"/>
    <x v="1"/>
    <x v="0"/>
    <x v="5"/>
    <n v="73.05"/>
    <n v="4"/>
    <n v="14.61"/>
    <x v="535"/>
    <x v="6"/>
    <d v="1899-12-30T17:16:00"/>
    <x v="2"/>
    <n v="292.2"/>
    <n v="4.7619047620000003"/>
    <n v="14.61"/>
    <n v="4.9000000000000004"/>
    <n v="14.610000000000014"/>
    <n v="1226.0712000000012"/>
    <b v="0"/>
    <b v="0"/>
    <s v="Low Value"/>
    <s v="Value not found"/>
    <n v="25"/>
    <n v="2"/>
    <n v="2019"/>
    <m/>
    <x v="23"/>
    <m/>
    <n v="9"/>
    <s v="2019-9"/>
    <n v="1"/>
    <s v="Weekdays"/>
    <d v="1900-01-01T00:00:00"/>
  </r>
  <r>
    <s v="358-88-9262"/>
    <x v="1"/>
    <s v="Naypyitaw"/>
    <x v="0"/>
    <x v="0"/>
    <x v="4"/>
    <n v="87.48"/>
    <n v="6"/>
    <n v="26.244"/>
    <x v="536"/>
    <x v="60"/>
    <d v="1899-12-30T18:43:00"/>
    <x v="0"/>
    <n v="524.88"/>
    <n v="4.7619047620000003"/>
    <n v="26.244"/>
    <n v="5.0999999999999996"/>
    <n v="26.244000000000028"/>
    <n v="2202.3964800000026"/>
    <b v="0"/>
    <b v="0"/>
    <s v="Low Value"/>
    <s v="Value not found"/>
    <n v="1"/>
    <n v="2"/>
    <n v="2019"/>
    <m/>
    <x v="23"/>
    <m/>
    <n v="5"/>
    <s v="2019-5"/>
    <n v="5"/>
    <s v="Weekdays"/>
    <d v="1900-01-05T00:00:00"/>
  </r>
  <r>
    <s v="460-35-4390"/>
    <x v="0"/>
    <s v="Yangon"/>
    <x v="1"/>
    <x v="1"/>
    <x v="2"/>
    <n v="30.68"/>
    <n v="3"/>
    <n v="4.6020000000000003"/>
    <x v="537"/>
    <x v="49"/>
    <d v="1899-12-30T11:00:00"/>
    <x v="0"/>
    <n v="92.04"/>
    <n v="4.7619047620000003"/>
    <n v="4.6020000000000003"/>
    <n v="9.1"/>
    <n v="4.6019999999999897"/>
    <n v="386.19983999999914"/>
    <b v="0"/>
    <b v="1"/>
    <s v="High Value"/>
    <n v="3.0680000000000001"/>
    <n v="22"/>
    <n v="1"/>
    <n v="2019"/>
    <m/>
    <x v="23"/>
    <m/>
    <n v="4"/>
    <s v="2019-4"/>
    <n v="2"/>
    <s v="Weekdays"/>
    <d v="1900-01-02T00:00:00"/>
  </r>
  <r>
    <s v="343-87-0864"/>
    <x v="1"/>
    <s v="Naypyitaw"/>
    <x v="0"/>
    <x v="1"/>
    <x v="0"/>
    <n v="75.88"/>
    <n v="1"/>
    <n v="3.794"/>
    <x v="538"/>
    <x v="75"/>
    <d v="1899-12-30T10:30:00"/>
    <x v="2"/>
    <n v="75.88"/>
    <n v="4.7619047620000003"/>
    <n v="3.794"/>
    <n v="7.1"/>
    <n v="3.7940000000000111"/>
    <n v="318.39248000000094"/>
    <b v="0"/>
    <b v="1"/>
    <s v="Low Value"/>
    <n v="7.5880000000000001"/>
    <n v="3"/>
    <n v="1"/>
    <n v="2019"/>
    <m/>
    <x v="23"/>
    <m/>
    <n v="1"/>
    <s v="2019-1"/>
    <n v="4"/>
    <s v="Weekdays"/>
    <d v="1900-01-04T00:00:00"/>
  </r>
  <r>
    <s v="173-50-1108"/>
    <x v="2"/>
    <s v="Mandalay"/>
    <x v="0"/>
    <x v="0"/>
    <x v="3"/>
    <n v="20.18"/>
    <n v="4"/>
    <n v="4.0359999999999996"/>
    <x v="539"/>
    <x v="77"/>
    <d v="1899-12-30T12:14:00"/>
    <x v="2"/>
    <n v="80.72"/>
    <n v="4.7619047620000003"/>
    <n v="4.0359999999999996"/>
    <n v="5"/>
    <n v="4.0360000000000014"/>
    <n v="338.70112000000012"/>
    <b v="0"/>
    <b v="0"/>
    <s v="Low Value"/>
    <s v="Value not found"/>
    <n v="13"/>
    <n v="2"/>
    <n v="2019"/>
    <m/>
    <x v="23"/>
    <m/>
    <n v="7"/>
    <s v="2019-7"/>
    <n v="3"/>
    <s v="Weekdays"/>
    <d v="1900-01-03T00:00:00"/>
  </r>
  <r>
    <s v="243-47-2663"/>
    <x v="1"/>
    <s v="Naypyitaw"/>
    <x v="0"/>
    <x v="1"/>
    <x v="1"/>
    <n v="18.77"/>
    <n v="6"/>
    <n v="5.6310000000000002"/>
    <x v="540"/>
    <x v="26"/>
    <d v="1899-12-30T16:43:00"/>
    <x v="2"/>
    <n v="112.62"/>
    <n v="4.7619047620000003"/>
    <n v="5.6310000000000002"/>
    <n v="5.5"/>
    <n v="5.6310000000000002"/>
    <n v="472.55352000000005"/>
    <b v="0"/>
    <b v="0"/>
    <s v="Low Value"/>
    <s v="Value not found"/>
    <n v="28"/>
    <n v="1"/>
    <n v="2019"/>
    <m/>
    <x v="23"/>
    <m/>
    <n v="5"/>
    <s v="2019-5"/>
    <n v="1"/>
    <s v="Weekdays"/>
    <d v="1900-01-01T00:00:00"/>
  </r>
  <r>
    <s v="841-18-8232"/>
    <x v="2"/>
    <s v="Mandalay"/>
    <x v="1"/>
    <x v="0"/>
    <x v="4"/>
    <n v="71.2"/>
    <n v="1"/>
    <n v="3.56"/>
    <x v="541"/>
    <x v="0"/>
    <d v="1899-12-30T20:40:00"/>
    <x v="2"/>
    <n v="71.2"/>
    <n v="4.7619047620000003"/>
    <n v="3.56"/>
    <n v="9.1999999999999993"/>
    <n v="3.5600000000000023"/>
    <n v="298.75520000000017"/>
    <b v="0"/>
    <b v="1"/>
    <s v="High Value"/>
    <n v="7.120000000000001"/>
    <n v="5"/>
    <n v="1"/>
    <n v="2019"/>
    <m/>
    <x v="23"/>
    <m/>
    <n v="1"/>
    <s v="2019-1"/>
    <n v="6"/>
    <s v="Weekends"/>
    <d v="1900-01-06T00:00:00"/>
  </r>
  <r>
    <s v="701-23-5550"/>
    <x v="2"/>
    <s v="Mandalay"/>
    <x v="0"/>
    <x v="1"/>
    <x v="2"/>
    <n v="38.81"/>
    <n v="4"/>
    <n v="7.7619999999999996"/>
    <x v="542"/>
    <x v="35"/>
    <d v="1899-12-30T13:40:00"/>
    <x v="0"/>
    <n v="155.24"/>
    <n v="4.7619047620000003"/>
    <n v="7.7619999999999996"/>
    <n v="4.9000000000000004"/>
    <n v="7.7620000000000005"/>
    <n v="651.38704000000007"/>
    <b v="0"/>
    <b v="0"/>
    <s v="Low Value"/>
    <s v="Value not found"/>
    <n v="19"/>
    <n v="3"/>
    <n v="2019"/>
    <m/>
    <x v="23"/>
    <m/>
    <n v="12"/>
    <s v="2019-12"/>
    <n v="2"/>
    <s v="Weekdays"/>
    <d v="1900-01-02T00:00:00"/>
  </r>
  <r>
    <s v="647-50-1224"/>
    <x v="0"/>
    <s v="Yangon"/>
    <x v="1"/>
    <x v="0"/>
    <x v="5"/>
    <n v="29.42"/>
    <n v="10"/>
    <n v="14.71"/>
    <x v="543"/>
    <x v="52"/>
    <d v="1899-12-30T16:23:00"/>
    <x v="0"/>
    <n v="294.2"/>
    <n v="4.7619047620000003"/>
    <n v="14.71"/>
    <n v="8.9"/>
    <n v="14.710000000000036"/>
    <n v="1234.4632000000031"/>
    <b v="1"/>
    <b v="1"/>
    <s v="High Value"/>
    <n v="2.9420000000000002"/>
    <n v="12"/>
    <n v="1"/>
    <n v="2019"/>
    <m/>
    <x v="23"/>
    <m/>
    <n v="2"/>
    <s v="2019-2"/>
    <n v="6"/>
    <s v="Weekends"/>
    <d v="1900-01-06T00:00:00"/>
  </r>
  <r>
    <s v="541-48-8554"/>
    <x v="0"/>
    <s v="Yangon"/>
    <x v="1"/>
    <x v="1"/>
    <x v="3"/>
    <n v="60.95"/>
    <n v="9"/>
    <n v="27.427499999999998"/>
    <x v="544"/>
    <x v="27"/>
    <d v="1899-12-30T12:08:00"/>
    <x v="2"/>
    <n v="548.54999999999995"/>
    <n v="4.7619047620000003"/>
    <n v="27.427499999999998"/>
    <n v="6"/>
    <n v="27.427500000000009"/>
    <n v="2301.7158000000009"/>
    <b v="0"/>
    <b v="0"/>
    <s v="Low Value"/>
    <s v="Value not found"/>
    <n v="7"/>
    <n v="1"/>
    <n v="2019"/>
    <m/>
    <x v="23"/>
    <m/>
    <n v="2"/>
    <s v="2019-2"/>
    <n v="1"/>
    <s v="Weekdays"/>
    <d v="1900-01-01T00:00:00"/>
  </r>
  <r>
    <s v="539-21-7227"/>
    <x v="2"/>
    <s v="Mandalay"/>
    <x v="1"/>
    <x v="0"/>
    <x v="3"/>
    <n v="51.54"/>
    <n v="5"/>
    <n v="12.885"/>
    <x v="545"/>
    <x v="53"/>
    <d v="1899-12-30T17:45:00"/>
    <x v="1"/>
    <n v="257.7"/>
    <n v="4.7619047620000003"/>
    <n v="12.885"/>
    <n v="4.2"/>
    <n v="12.884999999999991"/>
    <n v="1081.3091999999992"/>
    <b v="0"/>
    <b v="0"/>
    <s v="Low Value"/>
    <s v="Value not found"/>
    <n v="26"/>
    <n v="1"/>
    <n v="2019"/>
    <m/>
    <x v="23"/>
    <m/>
    <n v="4"/>
    <s v="2019-4"/>
    <n v="6"/>
    <s v="Weekends"/>
    <d v="1900-01-06T00:00:00"/>
  </r>
  <r>
    <s v="213-32-1216"/>
    <x v="0"/>
    <s v="Yangon"/>
    <x v="1"/>
    <x v="0"/>
    <x v="1"/>
    <n v="66.06"/>
    <n v="6"/>
    <n v="19.818000000000001"/>
    <x v="546"/>
    <x v="54"/>
    <d v="1899-12-30T10:28:00"/>
    <x v="1"/>
    <n v="396.36"/>
    <n v="4.7619047620000003"/>
    <n v="19.818000000000001"/>
    <n v="7.3"/>
    <n v="19.817999999999984"/>
    <n v="1663.1265599999986"/>
    <b v="0"/>
    <b v="1"/>
    <s v="Low Value"/>
    <n v="6.6060000000000008"/>
    <n v="23"/>
    <n v="1"/>
    <n v="2019"/>
    <m/>
    <x v="23"/>
    <m/>
    <n v="4"/>
    <s v="2019-4"/>
    <n v="3"/>
    <s v="Weekdays"/>
    <d v="1900-01-03T00:00:00"/>
  </r>
  <r>
    <s v="747-58-7183"/>
    <x v="2"/>
    <s v="Mandalay"/>
    <x v="1"/>
    <x v="1"/>
    <x v="5"/>
    <n v="57.27"/>
    <n v="3"/>
    <n v="8.5905000000000005"/>
    <x v="547"/>
    <x v="57"/>
    <d v="1899-12-30T20:31:00"/>
    <x v="0"/>
    <n v="171.81"/>
    <n v="4.7619047620000003"/>
    <n v="8.5905000000000005"/>
    <n v="6.5"/>
    <n v="8.5904999999999916"/>
    <n v="720.91475999999932"/>
    <b v="0"/>
    <b v="1"/>
    <s v="Low Value"/>
    <s v="Value not found"/>
    <n v="9"/>
    <n v="2"/>
    <n v="2019"/>
    <m/>
    <x v="23"/>
    <m/>
    <n v="6"/>
    <s v="2019-6"/>
    <n v="6"/>
    <s v="Weekends"/>
    <d v="1900-01-06T00:00:00"/>
  </r>
  <r>
    <s v="582-52-8065"/>
    <x v="2"/>
    <s v="Mandalay"/>
    <x v="1"/>
    <x v="0"/>
    <x v="5"/>
    <n v="54.31"/>
    <n v="9"/>
    <n v="24.439499999999999"/>
    <x v="548"/>
    <x v="70"/>
    <d v="1899-12-30T10:49:00"/>
    <x v="1"/>
    <n v="488.79"/>
    <n v="4.7619047620000003"/>
    <n v="24.439499999999999"/>
    <n v="8.9"/>
    <n v="24.43950000000001"/>
    <n v="2050.9628400000011"/>
    <b v="1"/>
    <b v="1"/>
    <s v="High Value"/>
    <n v="5.4310000000000009"/>
    <n v="22"/>
    <n v="2"/>
    <n v="2019"/>
    <m/>
    <x v="23"/>
    <m/>
    <n v="8"/>
    <s v="2019-8"/>
    <n v="5"/>
    <s v="Weekdays"/>
    <d v="1900-01-05T00:00:00"/>
  </r>
  <r>
    <s v="210-57-1719"/>
    <x v="2"/>
    <s v="Mandalay"/>
    <x v="1"/>
    <x v="0"/>
    <x v="0"/>
    <n v="58.24"/>
    <n v="9"/>
    <n v="26.207999999999998"/>
    <x v="549"/>
    <x v="63"/>
    <d v="1899-12-30T12:34:00"/>
    <x v="1"/>
    <n v="524.16"/>
    <n v="4.7619047620000003"/>
    <n v="26.207999999999998"/>
    <n v="9.6999999999999993"/>
    <n v="26.208000000000084"/>
    <n v="2199.3753600000073"/>
    <b v="1"/>
    <b v="1"/>
    <s v="High Value"/>
    <n v="5.8240000000000007"/>
    <n v="5"/>
    <n v="2"/>
    <n v="2019"/>
    <m/>
    <x v="23"/>
    <m/>
    <n v="6"/>
    <s v="2019-6"/>
    <n v="2"/>
    <s v="Weekdays"/>
    <d v="1900-01-02T00:00:00"/>
  </r>
  <r>
    <s v="399-69-4630"/>
    <x v="1"/>
    <s v="Naypyitaw"/>
    <x v="1"/>
    <x v="1"/>
    <x v="1"/>
    <n v="22.21"/>
    <n v="6"/>
    <n v="6.6630000000000003"/>
    <x v="550"/>
    <x v="37"/>
    <d v="1899-12-30T10:23:00"/>
    <x v="2"/>
    <n v="133.26"/>
    <n v="4.7619047620000003"/>
    <n v="6.6630000000000003"/>
    <n v="8.6"/>
    <n v="6.6630000000000109"/>
    <n v="559.15896000000089"/>
    <b v="0"/>
    <b v="1"/>
    <s v="High Value"/>
    <n v="2.2210000000000001"/>
    <n v="7"/>
    <n v="3"/>
    <n v="2019"/>
    <m/>
    <x v="23"/>
    <m/>
    <n v="10"/>
    <s v="2019-10"/>
    <n v="4"/>
    <s v="Weekdays"/>
    <d v="1900-01-04T00:00:00"/>
  </r>
  <r>
    <s v="134-75-2619"/>
    <x v="0"/>
    <s v="Yangon"/>
    <x v="0"/>
    <x v="1"/>
    <x v="1"/>
    <n v="19.32"/>
    <n v="7"/>
    <n v="6.7619999999999996"/>
    <x v="551"/>
    <x v="5"/>
    <d v="1899-12-30T18:51:00"/>
    <x v="1"/>
    <n v="135.24"/>
    <n v="4.7619047620000003"/>
    <n v="6.7619999999999996"/>
    <n v="6.9"/>
    <n v="6.7620000000000005"/>
    <n v="567.46704"/>
    <b v="0"/>
    <b v="1"/>
    <s v="Low Value"/>
    <s v="Value not found"/>
    <n v="25"/>
    <n v="3"/>
    <n v="2019"/>
    <m/>
    <x v="23"/>
    <m/>
    <n v="13"/>
    <s v="2019-13"/>
    <n v="1"/>
    <s v="Weekdays"/>
    <d v="1900-01-01T00:00:00"/>
  </r>
  <r>
    <s v="356-44-8813"/>
    <x v="2"/>
    <s v="Mandalay"/>
    <x v="1"/>
    <x v="1"/>
    <x v="2"/>
    <n v="37.479999999999997"/>
    <n v="3"/>
    <n v="5.6219999999999999"/>
    <x v="552"/>
    <x v="40"/>
    <d v="1899-12-30T13:45:00"/>
    <x v="2"/>
    <n v="112.44"/>
    <n v="4.7619047620000003"/>
    <n v="5.6219999999999999"/>
    <n v="7.7"/>
    <n v="5.6219999999999999"/>
    <n v="471.79824000000002"/>
    <b v="0"/>
    <b v="1"/>
    <s v="High Value"/>
    <n v="3.7479999999999998"/>
    <n v="20"/>
    <n v="1"/>
    <n v="2019"/>
    <m/>
    <x v="23"/>
    <m/>
    <n v="3"/>
    <s v="2019-3"/>
    <n v="7"/>
    <s v="Weekends"/>
    <d v="1899-12-31T00:00:00"/>
  </r>
  <r>
    <s v="198-66-9832"/>
    <x v="2"/>
    <s v="Mandalay"/>
    <x v="0"/>
    <x v="0"/>
    <x v="5"/>
    <n v="72.040000000000006"/>
    <n v="2"/>
    <n v="7.2039999999999997"/>
    <x v="553"/>
    <x v="87"/>
    <d v="1899-12-30T19:38:00"/>
    <x v="1"/>
    <n v="144.08000000000001"/>
    <n v="4.7619047620000003"/>
    <n v="7.2039999999999997"/>
    <n v="9.5"/>
    <n v="7.2039999999999793"/>
    <n v="604.55967999999825"/>
    <b v="0"/>
    <b v="1"/>
    <s v="High Value"/>
    <n v="7.2040000000000006"/>
    <n v="4"/>
    <n v="2"/>
    <n v="2019"/>
    <m/>
    <x v="23"/>
    <m/>
    <n v="6"/>
    <s v="2019-6"/>
    <n v="1"/>
    <s v="Weekdays"/>
    <d v="1900-01-01T00:00:00"/>
  </r>
  <r>
    <s v="283-26-5248"/>
    <x v="1"/>
    <s v="Naypyitaw"/>
    <x v="0"/>
    <x v="0"/>
    <x v="4"/>
    <n v="98.52"/>
    <n v="10"/>
    <n v="49.26"/>
    <x v="554"/>
    <x v="74"/>
    <d v="1899-12-30T20:23:00"/>
    <x v="0"/>
    <n v="985.2"/>
    <n v="4.7619047620000003"/>
    <n v="49.26"/>
    <n v="4.5"/>
    <n v="49.259999999999991"/>
    <n v="4133.8991999999989"/>
    <b v="0"/>
    <b v="1"/>
    <s v="Low Value"/>
    <s v="Value not found"/>
    <n v="30"/>
    <n v="1"/>
    <n v="2019"/>
    <m/>
    <x v="23"/>
    <m/>
    <n v="5"/>
    <s v="2019-5"/>
    <n v="3"/>
    <s v="Weekdays"/>
    <d v="1900-01-03T00:00:00"/>
  </r>
  <r>
    <s v="712-39-0363"/>
    <x v="0"/>
    <s v="Yangon"/>
    <x v="0"/>
    <x v="1"/>
    <x v="4"/>
    <n v="41.66"/>
    <n v="6"/>
    <n v="12.497999999999999"/>
    <x v="555"/>
    <x v="56"/>
    <d v="1899-12-30T15:24:00"/>
    <x v="0"/>
    <n v="249.96"/>
    <n v="4.7619047620000003"/>
    <n v="12.497999999999999"/>
    <n v="5.6"/>
    <n v="12.498000000000019"/>
    <n v="1048.8321600000015"/>
    <b v="0"/>
    <b v="0"/>
    <s v="Low Value"/>
    <s v="Value not found"/>
    <n v="2"/>
    <n v="1"/>
    <n v="2019"/>
    <m/>
    <x v="23"/>
    <m/>
    <n v="1"/>
    <s v="2019-1"/>
    <n v="3"/>
    <s v="Weekdays"/>
    <d v="1900-01-03T00:00:00"/>
  </r>
  <r>
    <s v="218-59-9410"/>
    <x v="0"/>
    <s v="Yangon"/>
    <x v="0"/>
    <x v="0"/>
    <x v="2"/>
    <n v="72.42"/>
    <n v="3"/>
    <n v="10.863"/>
    <x v="556"/>
    <x v="14"/>
    <d v="1899-12-30T16:54:00"/>
    <x v="0"/>
    <n v="217.26"/>
    <n v="4.7619047620000003"/>
    <n v="10.863"/>
    <n v="8.1999999999999993"/>
    <n v="10.863"/>
    <n v="911.62296000000003"/>
    <b v="0"/>
    <b v="1"/>
    <s v="High Value"/>
    <n v="7.2420000000000009"/>
    <n v="29"/>
    <n v="3"/>
    <n v="2019"/>
    <m/>
    <x v="23"/>
    <m/>
    <n v="13"/>
    <s v="2019-13"/>
    <n v="5"/>
    <s v="Weekdays"/>
    <d v="1900-01-05T00:00:00"/>
  </r>
  <r>
    <s v="174-75-0888"/>
    <x v="2"/>
    <s v="Mandalay"/>
    <x v="1"/>
    <x v="1"/>
    <x v="1"/>
    <n v="21.58"/>
    <n v="9"/>
    <n v="9.7110000000000003"/>
    <x v="557"/>
    <x v="86"/>
    <d v="1899-12-30T12:32:00"/>
    <x v="1"/>
    <n v="194.22"/>
    <n v="4.7619047620000003"/>
    <n v="9.7110000000000003"/>
    <n v="7.3"/>
    <n v="9.7110000000000127"/>
    <n v="814.94712000000106"/>
    <b v="1"/>
    <b v="1"/>
    <s v="Low Value"/>
    <n v="2.1579999999999999"/>
    <n v="14"/>
    <n v="3"/>
    <n v="2019"/>
    <m/>
    <x v="23"/>
    <m/>
    <n v="11"/>
    <s v="2019-11"/>
    <n v="4"/>
    <s v="Weekdays"/>
    <d v="1900-01-04T00:00:00"/>
  </r>
  <r>
    <s v="866-99-7614"/>
    <x v="1"/>
    <s v="Naypyitaw"/>
    <x v="1"/>
    <x v="1"/>
    <x v="4"/>
    <n v="89.2"/>
    <n v="10"/>
    <n v="44.6"/>
    <x v="558"/>
    <x v="48"/>
    <d v="1899-12-30T15:42:00"/>
    <x v="2"/>
    <n v="892"/>
    <n v="4.7619047620000003"/>
    <n v="44.6"/>
    <n v="4.4000000000000004"/>
    <n v="44.600000000000023"/>
    <n v="3742.8320000000022"/>
    <b v="0"/>
    <b v="1"/>
    <s v="Low Value"/>
    <s v="Value not found"/>
    <n v="11"/>
    <n v="2"/>
    <n v="2019"/>
    <m/>
    <x v="23"/>
    <m/>
    <n v="7"/>
    <s v="2019-7"/>
    <n v="1"/>
    <s v="Weekdays"/>
    <d v="1900-01-01T00:00:00"/>
  </r>
  <r>
    <s v="134-54-4720"/>
    <x v="2"/>
    <s v="Mandalay"/>
    <x v="1"/>
    <x v="0"/>
    <x v="1"/>
    <n v="42.42"/>
    <n v="8"/>
    <n v="16.968"/>
    <x v="559"/>
    <x v="74"/>
    <d v="1899-12-30T13:58:00"/>
    <x v="0"/>
    <n v="339.36"/>
    <n v="4.7619047620000003"/>
    <n v="16.968"/>
    <n v="5.7"/>
    <n v="16.967999999999961"/>
    <n v="1423.9545599999967"/>
    <b v="0"/>
    <b v="0"/>
    <s v="Low Value"/>
    <s v="Value not found"/>
    <n v="30"/>
    <n v="1"/>
    <n v="2019"/>
    <m/>
    <x v="23"/>
    <m/>
    <n v="5"/>
    <s v="2019-5"/>
    <n v="3"/>
    <s v="Weekdays"/>
    <d v="1900-01-03T00:00:00"/>
  </r>
  <r>
    <s v="760-90-2357"/>
    <x v="0"/>
    <s v="Yangon"/>
    <x v="0"/>
    <x v="1"/>
    <x v="1"/>
    <n v="74.510000000000005"/>
    <n v="6"/>
    <n v="22.353000000000002"/>
    <x v="560"/>
    <x v="80"/>
    <d v="1899-12-30T15:08:00"/>
    <x v="0"/>
    <n v="447.06"/>
    <n v="4.7619047620000003"/>
    <n v="22.353000000000002"/>
    <n v="5"/>
    <n v="22.353000000000009"/>
    <n v="1875.8637600000009"/>
    <b v="0"/>
    <b v="0"/>
    <s v="Low Value"/>
    <s v="Value not found"/>
    <n v="20"/>
    <n v="3"/>
    <n v="2019"/>
    <m/>
    <x v="23"/>
    <m/>
    <n v="12"/>
    <s v="2019-12"/>
    <n v="3"/>
    <s v="Weekdays"/>
    <d v="1900-01-03T00:00:00"/>
  </r>
  <r>
    <s v="514-37-2845"/>
    <x v="2"/>
    <s v="Mandalay"/>
    <x v="1"/>
    <x v="1"/>
    <x v="5"/>
    <n v="99.25"/>
    <n v="2"/>
    <n v="9.9250000000000007"/>
    <x v="561"/>
    <x v="80"/>
    <d v="1899-12-30T13:02:00"/>
    <x v="1"/>
    <n v="198.5"/>
    <n v="4.7619047620000003"/>
    <n v="9.9250000000000007"/>
    <n v="9"/>
    <n v="9.9250000000000114"/>
    <n v="832.90600000000097"/>
    <b v="0"/>
    <b v="1"/>
    <s v="High Value"/>
    <n v="9.9250000000000007"/>
    <n v="20"/>
    <n v="3"/>
    <n v="2019"/>
    <m/>
    <x v="23"/>
    <m/>
    <n v="12"/>
    <s v="2019-12"/>
    <n v="3"/>
    <s v="Weekdays"/>
    <d v="1900-01-03T00:00:00"/>
  </r>
  <r>
    <s v="698-98-5964"/>
    <x v="0"/>
    <s v="Yangon"/>
    <x v="1"/>
    <x v="0"/>
    <x v="4"/>
    <n v="81.209999999999994"/>
    <n v="10"/>
    <n v="40.604999999999997"/>
    <x v="562"/>
    <x v="29"/>
    <d v="1899-12-30T13:01:00"/>
    <x v="2"/>
    <n v="812.1"/>
    <n v="4.7619047620000003"/>
    <n v="40.604999999999997"/>
    <n v="6.3"/>
    <n v="40.605000000000018"/>
    <n v="3407.5716000000016"/>
    <b v="0"/>
    <b v="1"/>
    <s v="Low Value"/>
    <s v="Value not found"/>
    <n v="17"/>
    <n v="1"/>
    <n v="2019"/>
    <m/>
    <x v="23"/>
    <m/>
    <n v="3"/>
    <s v="2019-3"/>
    <n v="4"/>
    <s v="Weekdays"/>
    <d v="1900-01-04T00:00:00"/>
  </r>
  <r>
    <s v="718-57-9773"/>
    <x v="1"/>
    <s v="Naypyitaw"/>
    <x v="1"/>
    <x v="0"/>
    <x v="3"/>
    <n v="49.33"/>
    <n v="10"/>
    <n v="24.664999999999999"/>
    <x v="563"/>
    <x v="36"/>
    <d v="1899-12-30T16:40:00"/>
    <x v="2"/>
    <n v="493.3"/>
    <n v="4.7619047620000003"/>
    <n v="24.664999999999999"/>
    <n v="9.4"/>
    <n v="24.66500000000002"/>
    <n v="2069.8868000000016"/>
    <b v="1"/>
    <b v="1"/>
    <s v="High Value"/>
    <n v="4.9329999999999998"/>
    <n v="3"/>
    <n v="2"/>
    <n v="2019"/>
    <m/>
    <x v="23"/>
    <m/>
    <n v="5"/>
    <s v="2019-5"/>
    <n v="7"/>
    <s v="Weekends"/>
    <d v="1899-12-31T00:00:00"/>
  </r>
  <r>
    <s v="651-88-7328"/>
    <x v="0"/>
    <s v="Yangon"/>
    <x v="1"/>
    <x v="0"/>
    <x v="5"/>
    <n v="65.739999999999995"/>
    <n v="9"/>
    <n v="29.582999999999998"/>
    <x v="564"/>
    <x v="17"/>
    <d v="1899-12-30T13:55:00"/>
    <x v="1"/>
    <n v="591.66"/>
    <n v="4.7619047620000003"/>
    <n v="29.582999999999998"/>
    <n v="7.7"/>
    <n v="29.583000000000084"/>
    <n v="2482.6053600000073"/>
    <b v="1"/>
    <b v="1"/>
    <s v="High Value"/>
    <n v="6.5739999999999998"/>
    <n v="1"/>
    <n v="1"/>
    <n v="2019"/>
    <m/>
    <x v="23"/>
    <m/>
    <n v="1"/>
    <s v="2019-1"/>
    <n v="2"/>
    <s v="Weekdays"/>
    <d v="1900-01-02T00:00:00"/>
  </r>
  <r>
    <s v="241-11-2261"/>
    <x v="2"/>
    <s v="Mandalay"/>
    <x v="1"/>
    <x v="0"/>
    <x v="5"/>
    <n v="79.86"/>
    <n v="7"/>
    <n v="27.951000000000001"/>
    <x v="565"/>
    <x v="8"/>
    <d v="1899-12-30T10:33:00"/>
    <x v="2"/>
    <n v="559.02"/>
    <n v="4.7619047620000003"/>
    <n v="27.951000000000001"/>
    <n v="5.5"/>
    <n v="27.951000000000022"/>
    <n v="2345.6479200000017"/>
    <b v="0"/>
    <b v="0"/>
    <s v="Low Value"/>
    <s v="Value not found"/>
    <n v="10"/>
    <n v="1"/>
    <n v="2019"/>
    <m/>
    <x v="23"/>
    <m/>
    <n v="2"/>
    <s v="2019-2"/>
    <n v="4"/>
    <s v="Weekdays"/>
    <d v="1900-01-04T00:00:00"/>
  </r>
  <r>
    <s v="408-26-9866"/>
    <x v="1"/>
    <s v="Naypyitaw"/>
    <x v="1"/>
    <x v="0"/>
    <x v="3"/>
    <n v="73.98"/>
    <n v="7"/>
    <n v="25.893000000000001"/>
    <x v="566"/>
    <x v="22"/>
    <d v="1899-12-30T16:42:00"/>
    <x v="0"/>
    <n v="517.86"/>
    <n v="4.7619047620000003"/>
    <n v="25.893000000000001"/>
    <n v="4.0999999999999996"/>
    <n v="25.893000000000029"/>
    <n v="2172.9405600000023"/>
    <b v="0"/>
    <b v="0"/>
    <s v="Low Value"/>
    <s v="Value not found"/>
    <n v="2"/>
    <n v="3"/>
    <n v="2019"/>
    <m/>
    <x v="23"/>
    <m/>
    <n v="9"/>
    <s v="2019-9"/>
    <n v="6"/>
    <s v="Weekends"/>
    <d v="1900-01-06T00:00:00"/>
  </r>
  <r>
    <s v="834-83-1826"/>
    <x v="2"/>
    <s v="Mandalay"/>
    <x v="0"/>
    <x v="0"/>
    <x v="2"/>
    <n v="82.04"/>
    <n v="5"/>
    <n v="20.51"/>
    <x v="567"/>
    <x v="6"/>
    <d v="1899-12-30T17:16:00"/>
    <x v="2"/>
    <n v="410.2"/>
    <n v="4.7619047620000003"/>
    <n v="20.51"/>
    <n v="7.6"/>
    <n v="20.509999999999991"/>
    <n v="1721.1991999999993"/>
    <b v="0"/>
    <b v="1"/>
    <s v="High Value"/>
    <n v="8.2040000000000006"/>
    <n v="25"/>
    <n v="2"/>
    <n v="2019"/>
    <m/>
    <x v="23"/>
    <m/>
    <n v="9"/>
    <s v="2019-9"/>
    <n v="1"/>
    <s v="Weekdays"/>
    <d v="1900-01-01T00:00:00"/>
  </r>
  <r>
    <s v="343-61-3544"/>
    <x v="2"/>
    <s v="Mandalay"/>
    <x v="0"/>
    <x v="1"/>
    <x v="3"/>
    <n v="26.67"/>
    <n v="10"/>
    <n v="13.335000000000001"/>
    <x v="568"/>
    <x v="71"/>
    <d v="1899-12-30T11:48:00"/>
    <x v="1"/>
    <n v="266.7"/>
    <n v="4.7619047620000003"/>
    <n v="13.335000000000001"/>
    <n v="8.6"/>
    <n v="13.335000000000036"/>
    <n v="1119.073200000003"/>
    <b v="1"/>
    <b v="1"/>
    <s v="High Value"/>
    <n v="2.6670000000000003"/>
    <n v="29"/>
    <n v="1"/>
    <n v="2019"/>
    <m/>
    <x v="23"/>
    <m/>
    <n v="5"/>
    <s v="2019-5"/>
    <n v="2"/>
    <s v="Weekdays"/>
    <d v="1900-01-02T00:00:00"/>
  </r>
  <r>
    <s v="239-48-4278"/>
    <x v="0"/>
    <s v="Yangon"/>
    <x v="0"/>
    <x v="1"/>
    <x v="4"/>
    <n v="10.130000000000001"/>
    <n v="7"/>
    <n v="3.5455000000000001"/>
    <x v="569"/>
    <x v="24"/>
    <d v="1899-12-30T19:35:00"/>
    <x v="0"/>
    <n v="70.91"/>
    <n v="4.7619047620000003"/>
    <n v="3.5455000000000001"/>
    <n v="8.3000000000000007"/>
    <n v="3.5455000000000041"/>
    <n v="297.53836000000035"/>
    <b v="0"/>
    <b v="1"/>
    <s v="High Value"/>
    <n v="1.0130000000000001"/>
    <n v="10"/>
    <n v="3"/>
    <n v="2019"/>
    <m/>
    <x v="23"/>
    <m/>
    <n v="10"/>
    <s v="2019-10"/>
    <n v="7"/>
    <s v="Weekends"/>
    <d v="1899-12-31T00:00:00"/>
  </r>
  <r>
    <s v="355-34-6244"/>
    <x v="2"/>
    <s v="Mandalay"/>
    <x v="1"/>
    <x v="1"/>
    <x v="4"/>
    <n v="72.39"/>
    <n v="2"/>
    <n v="7.2389999999999999"/>
    <x v="570"/>
    <x v="50"/>
    <d v="1899-12-30T19:55:00"/>
    <x v="2"/>
    <n v="144.78"/>
    <n v="4.7619047620000003"/>
    <n v="7.2389999999999999"/>
    <n v="8.1"/>
    <n v="7.2390000000000043"/>
    <n v="607.49688000000037"/>
    <b v="0"/>
    <b v="1"/>
    <s v="High Value"/>
    <n v="7.2390000000000008"/>
    <n v="13"/>
    <n v="1"/>
    <n v="2019"/>
    <m/>
    <x v="23"/>
    <m/>
    <n v="2"/>
    <s v="2019-2"/>
    <n v="7"/>
    <s v="Weekends"/>
    <d v="1899-12-31T00:00:00"/>
  </r>
  <r>
    <s v="550-84-8664"/>
    <x v="0"/>
    <s v="Yangon"/>
    <x v="1"/>
    <x v="1"/>
    <x v="3"/>
    <n v="85.91"/>
    <n v="5"/>
    <n v="21.477499999999999"/>
    <x v="571"/>
    <x v="23"/>
    <d v="1899-12-30T14:33:00"/>
    <x v="2"/>
    <n v="429.55"/>
    <n v="4.7619047620000003"/>
    <n v="21.477499999999999"/>
    <n v="8.6"/>
    <n v="21.477499999999964"/>
    <n v="1802.3917999999969"/>
    <b v="0"/>
    <b v="1"/>
    <s v="High Value"/>
    <n v="8.5909999999999993"/>
    <n v="22"/>
    <n v="3"/>
    <n v="2019"/>
    <m/>
    <x v="23"/>
    <m/>
    <n v="12"/>
    <s v="2019-12"/>
    <n v="5"/>
    <s v="Weekdays"/>
    <d v="1900-01-05T00:00:00"/>
  </r>
  <r>
    <s v="339-96-8318"/>
    <x v="2"/>
    <s v="Mandalay"/>
    <x v="0"/>
    <x v="1"/>
    <x v="5"/>
    <n v="81.31"/>
    <n v="7"/>
    <n v="28.458500000000001"/>
    <x v="572"/>
    <x v="59"/>
    <d v="1899-12-30T19:49:00"/>
    <x v="0"/>
    <n v="569.16999999999996"/>
    <n v="4.7619047620000003"/>
    <n v="28.458500000000001"/>
    <n v="6.3"/>
    <n v="28.458500000000072"/>
    <n v="2388.2373200000061"/>
    <b v="0"/>
    <b v="1"/>
    <s v="Low Value"/>
    <s v="Value not found"/>
    <n v="1"/>
    <n v="3"/>
    <n v="2019"/>
    <m/>
    <x v="23"/>
    <m/>
    <n v="9"/>
    <s v="2019-9"/>
    <n v="5"/>
    <s v="Weekdays"/>
    <d v="1900-01-05T00:00:00"/>
  </r>
  <r>
    <s v="458-61-0011"/>
    <x v="2"/>
    <s v="Mandalay"/>
    <x v="1"/>
    <x v="1"/>
    <x v="4"/>
    <n v="60.3"/>
    <n v="4"/>
    <n v="12.06"/>
    <x v="573"/>
    <x v="9"/>
    <d v="1899-12-30T18:43:00"/>
    <x v="1"/>
    <n v="241.2"/>
    <n v="4.7619047620000003"/>
    <n v="12.06"/>
    <n v="5.8"/>
    <n v="12.060000000000002"/>
    <n v="1012.0752000000002"/>
    <b v="0"/>
    <b v="0"/>
    <s v="Low Value"/>
    <s v="Value not found"/>
    <n v="20"/>
    <n v="2"/>
    <n v="2019"/>
    <m/>
    <x v="23"/>
    <m/>
    <n v="8"/>
    <s v="2019-8"/>
    <n v="3"/>
    <s v="Weekdays"/>
    <d v="1900-01-03T00:00:00"/>
  </r>
  <r>
    <s v="592-34-6155"/>
    <x v="1"/>
    <s v="Naypyitaw"/>
    <x v="1"/>
    <x v="1"/>
    <x v="4"/>
    <n v="31.77"/>
    <n v="4"/>
    <n v="6.3540000000000001"/>
    <x v="574"/>
    <x v="78"/>
    <d v="1899-12-30T14:43:00"/>
    <x v="0"/>
    <n v="127.08"/>
    <n v="4.7619047620000003"/>
    <n v="6.3540000000000001"/>
    <n v="6.2"/>
    <n v="6.3539999999999992"/>
    <n v="533.22767999999996"/>
    <b v="0"/>
    <b v="0"/>
    <s v="Low Value"/>
    <s v="Value not found"/>
    <n v="14"/>
    <n v="1"/>
    <n v="2019"/>
    <m/>
    <x v="23"/>
    <m/>
    <n v="3"/>
    <s v="2019-3"/>
    <n v="1"/>
    <s v="Weekdays"/>
    <d v="1900-01-01T00:00:00"/>
  </r>
  <r>
    <s v="797-88-0493"/>
    <x v="0"/>
    <s v="Yangon"/>
    <x v="1"/>
    <x v="0"/>
    <x v="0"/>
    <n v="64.27"/>
    <n v="4"/>
    <n v="12.853999999999999"/>
    <x v="575"/>
    <x v="58"/>
    <d v="1899-12-30T13:54:00"/>
    <x v="1"/>
    <n v="257.08"/>
    <n v="4.7619047620000003"/>
    <n v="12.853999999999999"/>
    <n v="7.7"/>
    <n v="12.854000000000042"/>
    <n v="1078.7076800000036"/>
    <b v="0"/>
    <b v="1"/>
    <s v="High Value"/>
    <n v="6.4269999999999996"/>
    <n v="26"/>
    <n v="3"/>
    <n v="2019"/>
    <m/>
    <x v="23"/>
    <m/>
    <n v="13"/>
    <s v="2019-13"/>
    <n v="2"/>
    <s v="Weekdays"/>
    <d v="1900-01-02T00:00:00"/>
  </r>
  <r>
    <s v="207-73-1363"/>
    <x v="2"/>
    <s v="Mandalay"/>
    <x v="1"/>
    <x v="1"/>
    <x v="0"/>
    <n v="69.510000000000005"/>
    <n v="2"/>
    <n v="6.9509999999999996"/>
    <x v="576"/>
    <x v="59"/>
    <d v="1899-12-30T12:15:00"/>
    <x v="0"/>
    <n v="139.02000000000001"/>
    <n v="4.7619047620000003"/>
    <n v="6.9509999999999996"/>
    <n v="8.1"/>
    <n v="6.9509999999999934"/>
    <n v="583.32791999999949"/>
    <b v="0"/>
    <b v="1"/>
    <s v="High Value"/>
    <n v="6.9510000000000005"/>
    <n v="1"/>
    <n v="3"/>
    <n v="2019"/>
    <m/>
    <x v="23"/>
    <m/>
    <n v="9"/>
    <s v="2019-9"/>
    <n v="5"/>
    <s v="Weekdays"/>
    <d v="1900-01-05T00:00:00"/>
  </r>
  <r>
    <s v="390-31-6381"/>
    <x v="1"/>
    <s v="Naypyitaw"/>
    <x v="1"/>
    <x v="1"/>
    <x v="4"/>
    <n v="27.22"/>
    <n v="3"/>
    <n v="4.0830000000000002"/>
    <x v="577"/>
    <x v="27"/>
    <d v="1899-12-30T12:37:00"/>
    <x v="1"/>
    <n v="81.66"/>
    <n v="4.7619047620000003"/>
    <n v="4.0830000000000002"/>
    <n v="7.3"/>
    <n v="4.0829999999999984"/>
    <n v="342.64535999999987"/>
    <b v="0"/>
    <b v="1"/>
    <s v="Low Value"/>
    <n v="2.722"/>
    <n v="7"/>
    <n v="1"/>
    <n v="2019"/>
    <m/>
    <x v="23"/>
    <m/>
    <n v="2"/>
    <s v="2019-2"/>
    <n v="1"/>
    <s v="Weekdays"/>
    <d v="1900-01-01T00:00:00"/>
  </r>
  <r>
    <s v="443-82-0585"/>
    <x v="0"/>
    <s v="Yangon"/>
    <x v="0"/>
    <x v="0"/>
    <x v="0"/>
    <n v="77.680000000000007"/>
    <n v="4"/>
    <n v="15.536"/>
    <x v="578"/>
    <x v="60"/>
    <d v="1899-12-30T19:54:00"/>
    <x v="1"/>
    <n v="310.72000000000003"/>
    <n v="4.7619047620000003"/>
    <n v="15.536"/>
    <n v="8.4"/>
    <n v="15.535999999999945"/>
    <n v="1303.7811199999953"/>
    <b v="0"/>
    <b v="1"/>
    <s v="High Value"/>
    <n v="7.7680000000000007"/>
    <n v="1"/>
    <n v="2"/>
    <n v="2019"/>
    <m/>
    <x v="23"/>
    <m/>
    <n v="5"/>
    <s v="2019-5"/>
    <n v="5"/>
    <s v="Weekdays"/>
    <d v="1900-01-05T00:00:00"/>
  </r>
  <r>
    <s v="339-18-7061"/>
    <x v="1"/>
    <s v="Naypyitaw"/>
    <x v="0"/>
    <x v="0"/>
    <x v="5"/>
    <n v="92.98"/>
    <n v="2"/>
    <n v="9.298"/>
    <x v="579"/>
    <x v="77"/>
    <d v="1899-12-30T15:06:00"/>
    <x v="2"/>
    <n v="185.96"/>
    <n v="4.7619047620000003"/>
    <n v="9.298"/>
    <n v="8"/>
    <n v="9.2980000000000018"/>
    <n v="780.28816000000018"/>
    <b v="0"/>
    <b v="1"/>
    <s v="High Value"/>
    <n v="9.298"/>
    <n v="13"/>
    <n v="2"/>
    <n v="2019"/>
    <m/>
    <x v="23"/>
    <m/>
    <n v="7"/>
    <s v="2019-7"/>
    <n v="3"/>
    <s v="Weekdays"/>
    <d v="1900-01-03T00:00:00"/>
  </r>
  <r>
    <s v="359-90-3665"/>
    <x v="2"/>
    <s v="Mandalay"/>
    <x v="0"/>
    <x v="0"/>
    <x v="5"/>
    <n v="18.079999999999998"/>
    <n v="4"/>
    <n v="3.6160000000000001"/>
    <x v="580"/>
    <x v="78"/>
    <d v="1899-12-30T18:03:00"/>
    <x v="2"/>
    <n v="72.319999999999993"/>
    <n v="4.7619047620000003"/>
    <n v="3.6160000000000001"/>
    <n v="9.5"/>
    <n v="3.6160000000000139"/>
    <n v="303.45472000000115"/>
    <b v="0"/>
    <b v="1"/>
    <s v="High Value"/>
    <n v="1.8079999999999998"/>
    <n v="14"/>
    <n v="1"/>
    <n v="2019"/>
    <m/>
    <x v="23"/>
    <m/>
    <n v="3"/>
    <s v="2019-3"/>
    <n v="1"/>
    <s v="Weekdays"/>
    <d v="1900-01-01T00:00:00"/>
  </r>
  <r>
    <s v="375-72-3056"/>
    <x v="2"/>
    <s v="Mandalay"/>
    <x v="1"/>
    <x v="1"/>
    <x v="3"/>
    <n v="63.06"/>
    <n v="3"/>
    <n v="9.4589999999999996"/>
    <x v="581"/>
    <x v="64"/>
    <d v="1899-12-30T15:58:00"/>
    <x v="0"/>
    <n v="189.18"/>
    <n v="4.7619047620000003"/>
    <n v="9.4589999999999996"/>
    <n v="7"/>
    <n v="9.4590000000000032"/>
    <n v="793.79928000000029"/>
    <b v="0"/>
    <b v="1"/>
    <s v="Low Value"/>
    <n v="6.3060000000000009"/>
    <n v="19"/>
    <n v="1"/>
    <n v="2019"/>
    <m/>
    <x v="23"/>
    <m/>
    <n v="3"/>
    <s v="2019-3"/>
    <n v="6"/>
    <s v="Weekends"/>
    <d v="1900-01-06T00:00:00"/>
  </r>
  <r>
    <s v="127-47-6963"/>
    <x v="0"/>
    <s v="Yangon"/>
    <x v="1"/>
    <x v="1"/>
    <x v="0"/>
    <n v="51.71"/>
    <n v="4"/>
    <n v="10.342000000000001"/>
    <x v="582"/>
    <x v="11"/>
    <d v="1899-12-30T13:53:00"/>
    <x v="2"/>
    <n v="206.84"/>
    <n v="4.7619047620000003"/>
    <n v="10.342000000000001"/>
    <n v="9.8000000000000007"/>
    <n v="10.341999999999985"/>
    <n v="867.9006399999987"/>
    <b v="0"/>
    <b v="1"/>
    <s v="High Value"/>
    <n v="5.1710000000000003"/>
    <n v="9"/>
    <n v="3"/>
    <n v="2019"/>
    <m/>
    <x v="23"/>
    <m/>
    <n v="10"/>
    <s v="2019-10"/>
    <n v="6"/>
    <s v="Weekends"/>
    <d v="1900-01-06T00:00:00"/>
  </r>
  <r>
    <s v="278-86-2735"/>
    <x v="0"/>
    <s v="Yangon"/>
    <x v="1"/>
    <x v="0"/>
    <x v="4"/>
    <n v="52.34"/>
    <n v="3"/>
    <n v="7.851"/>
    <x v="583"/>
    <x v="39"/>
    <d v="1899-12-30T14:03:00"/>
    <x v="1"/>
    <n v="157.02000000000001"/>
    <n v="4.7619047620000003"/>
    <n v="7.851"/>
    <n v="9.1999999999999993"/>
    <n v="7.8509999999999991"/>
    <n v="658.85591999999997"/>
    <b v="0"/>
    <b v="1"/>
    <s v="High Value"/>
    <n v="5.2340000000000009"/>
    <n v="27"/>
    <n v="3"/>
    <n v="2019"/>
    <m/>
    <x v="23"/>
    <m/>
    <n v="13"/>
    <s v="2019-13"/>
    <n v="3"/>
    <s v="Weekdays"/>
    <d v="1900-01-03T00:00:00"/>
  </r>
  <r>
    <s v="695-28-6250"/>
    <x v="0"/>
    <s v="Yangon"/>
    <x v="1"/>
    <x v="0"/>
    <x v="3"/>
    <n v="43.06"/>
    <n v="5"/>
    <n v="10.765000000000001"/>
    <x v="584"/>
    <x v="87"/>
    <d v="1899-12-30T16:38:00"/>
    <x v="0"/>
    <n v="215.3"/>
    <n v="4.7619047620000003"/>
    <n v="10.765000000000001"/>
    <n v="7.7"/>
    <n v="10.764999999999986"/>
    <n v="903.39879999999891"/>
    <b v="0"/>
    <b v="1"/>
    <s v="High Value"/>
    <n v="4.306"/>
    <n v="4"/>
    <n v="2"/>
    <n v="2019"/>
    <m/>
    <x v="23"/>
    <m/>
    <n v="6"/>
    <s v="2019-6"/>
    <n v="1"/>
    <s v="Weekdays"/>
    <d v="1900-01-01T00:00:00"/>
  </r>
  <r>
    <s v="379-17-6588"/>
    <x v="1"/>
    <s v="Naypyitaw"/>
    <x v="1"/>
    <x v="1"/>
    <x v="5"/>
    <n v="59.61"/>
    <n v="10"/>
    <n v="29.805"/>
    <x v="585"/>
    <x v="86"/>
    <d v="1899-12-30T11:07:00"/>
    <x v="1"/>
    <n v="596.1"/>
    <n v="4.7619047620000003"/>
    <n v="29.805"/>
    <n v="5.3"/>
    <n v="29.80499999999995"/>
    <n v="2501.2355999999959"/>
    <b v="0"/>
    <b v="0"/>
    <s v="Low Value"/>
    <s v="Value not found"/>
    <n v="14"/>
    <n v="3"/>
    <n v="2019"/>
    <m/>
    <x v="23"/>
    <m/>
    <n v="11"/>
    <s v="2019-11"/>
    <n v="4"/>
    <s v="Weekdays"/>
    <d v="1900-01-04T00:00:00"/>
  </r>
  <r>
    <s v="227-50-3718"/>
    <x v="0"/>
    <s v="Yangon"/>
    <x v="1"/>
    <x v="1"/>
    <x v="0"/>
    <n v="14.62"/>
    <n v="5"/>
    <n v="3.6549999999999998"/>
    <x v="586"/>
    <x v="31"/>
    <d v="1899-12-30T12:23:00"/>
    <x v="1"/>
    <n v="73.099999999999994"/>
    <n v="4.7619047620000003"/>
    <n v="3.6549999999999998"/>
    <n v="4.4000000000000004"/>
    <n v="3.6550000000000011"/>
    <n v="306.72760000000011"/>
    <b v="0"/>
    <b v="0"/>
    <s v="Low Value"/>
    <s v="Value not found"/>
    <n v="4"/>
    <n v="3"/>
    <n v="2019"/>
    <m/>
    <x v="23"/>
    <m/>
    <n v="10"/>
    <s v="2019-10"/>
    <n v="1"/>
    <s v="Weekdays"/>
    <d v="1900-01-01T00:00:00"/>
  </r>
  <r>
    <s v="302-15-2162"/>
    <x v="1"/>
    <s v="Naypyitaw"/>
    <x v="0"/>
    <x v="1"/>
    <x v="0"/>
    <n v="46.53"/>
    <n v="6"/>
    <n v="13.959"/>
    <x v="587"/>
    <x v="2"/>
    <d v="1899-12-30T10:54:00"/>
    <x v="2"/>
    <n v="279.18"/>
    <n v="4.7619047620000003"/>
    <n v="13.959"/>
    <n v="4.3"/>
    <n v="13.959000000000003"/>
    <n v="1171.4392800000003"/>
    <b v="0"/>
    <b v="0"/>
    <s v="Low Value"/>
    <s v="Value not found"/>
    <n v="3"/>
    <n v="3"/>
    <n v="2019"/>
    <m/>
    <x v="23"/>
    <m/>
    <n v="9"/>
    <s v="2019-9"/>
    <n v="7"/>
    <s v="Weekends"/>
    <d v="1899-12-31T00:00:00"/>
  </r>
  <r>
    <s v="788-07-8452"/>
    <x v="1"/>
    <s v="Naypyitaw"/>
    <x v="0"/>
    <x v="0"/>
    <x v="2"/>
    <n v="24.24"/>
    <n v="7"/>
    <n v="8.484"/>
    <x v="588"/>
    <x v="3"/>
    <d v="1899-12-30T17:38:00"/>
    <x v="0"/>
    <n v="169.68"/>
    <n v="4.7619047620000003"/>
    <n v="8.484"/>
    <n v="9.4"/>
    <n v="8.4839999999999804"/>
    <n v="711.97727999999836"/>
    <b v="0"/>
    <b v="1"/>
    <s v="High Value"/>
    <n v="2.4239999999999999"/>
    <n v="27"/>
    <n v="1"/>
    <n v="2019"/>
    <m/>
    <x v="23"/>
    <m/>
    <n v="4"/>
    <s v="2019-4"/>
    <n v="7"/>
    <s v="Weekends"/>
    <d v="1899-12-31T00:00:00"/>
  </r>
  <r>
    <s v="560-49-6611"/>
    <x v="0"/>
    <s v="Yangon"/>
    <x v="0"/>
    <x v="0"/>
    <x v="3"/>
    <n v="45.58"/>
    <n v="1"/>
    <n v="2.2789999999999999"/>
    <x v="589"/>
    <x v="13"/>
    <d v="1899-12-30T14:13:00"/>
    <x v="1"/>
    <n v="45.58"/>
    <n v="4.7619047620000003"/>
    <n v="2.2789999999999999"/>
    <n v="9.8000000000000007"/>
    <n v="2.2790000000000035"/>
    <n v="191.25368000000029"/>
    <b v="0"/>
    <b v="1"/>
    <s v="High Value"/>
    <n v="4.5579999999999998"/>
    <n v="7"/>
    <n v="2"/>
    <n v="2019"/>
    <m/>
    <x v="23"/>
    <m/>
    <n v="6"/>
    <s v="2019-6"/>
    <n v="4"/>
    <s v="Weekdays"/>
    <d v="1900-01-04T00:00:00"/>
  </r>
  <r>
    <s v="880-35-0356"/>
    <x v="0"/>
    <s v="Yangon"/>
    <x v="0"/>
    <x v="0"/>
    <x v="3"/>
    <n v="75.2"/>
    <n v="3"/>
    <n v="11.28"/>
    <x v="590"/>
    <x v="63"/>
    <d v="1899-12-30T11:51:00"/>
    <x v="0"/>
    <n v="225.6"/>
    <n v="4.7619047620000003"/>
    <n v="11.28"/>
    <n v="4.8"/>
    <n v="11.280000000000001"/>
    <n v="946.61760000000015"/>
    <b v="0"/>
    <b v="0"/>
    <s v="Low Value"/>
    <s v="Value not found"/>
    <n v="5"/>
    <n v="2"/>
    <n v="2019"/>
    <m/>
    <x v="23"/>
    <m/>
    <n v="6"/>
    <s v="2019-6"/>
    <n v="2"/>
    <s v="Weekdays"/>
    <d v="1900-01-02T00:00:00"/>
  </r>
  <r>
    <s v="585-11-6748"/>
    <x v="2"/>
    <s v="Mandalay"/>
    <x v="0"/>
    <x v="1"/>
    <x v="3"/>
    <n v="96.8"/>
    <n v="3"/>
    <n v="14.52"/>
    <x v="591"/>
    <x v="20"/>
    <d v="1899-12-30T13:05:00"/>
    <x v="1"/>
    <n v="290.39999999999998"/>
    <n v="4.7619047620000003"/>
    <n v="14.52"/>
    <n v="5.3"/>
    <n v="14.520000000000039"/>
    <n v="1218.5184000000033"/>
    <b v="0"/>
    <b v="0"/>
    <s v="Low Value"/>
    <s v="Value not found"/>
    <n v="15"/>
    <n v="3"/>
    <n v="2019"/>
    <m/>
    <x v="23"/>
    <m/>
    <n v="11"/>
    <s v="2019-11"/>
    <n v="5"/>
    <s v="Weekdays"/>
    <d v="1900-01-05T00:00:00"/>
  </r>
  <r>
    <s v="470-31-3286"/>
    <x v="2"/>
    <s v="Mandalay"/>
    <x v="1"/>
    <x v="1"/>
    <x v="0"/>
    <n v="14.82"/>
    <n v="3"/>
    <n v="2.2229999999999999"/>
    <x v="592"/>
    <x v="59"/>
    <d v="1899-12-30T11:30:00"/>
    <x v="2"/>
    <n v="44.46"/>
    <n v="4.7619047620000003"/>
    <n v="2.2229999999999999"/>
    <n v="8.6999999999999993"/>
    <n v="2.222999999999999"/>
    <n v="186.55415999999991"/>
    <b v="0"/>
    <b v="1"/>
    <s v="High Value"/>
    <n v="1.4820000000000002"/>
    <n v="1"/>
    <n v="3"/>
    <n v="2019"/>
    <m/>
    <x v="23"/>
    <m/>
    <n v="9"/>
    <s v="2019-9"/>
    <n v="5"/>
    <s v="Weekdays"/>
    <d v="1900-01-05T00:00:00"/>
  </r>
  <r>
    <s v="152-68-2907"/>
    <x v="0"/>
    <s v="Yangon"/>
    <x v="1"/>
    <x v="1"/>
    <x v="4"/>
    <n v="52.2"/>
    <n v="3"/>
    <n v="7.83"/>
    <x v="593"/>
    <x v="42"/>
    <d v="1899-12-30T13:30:00"/>
    <x v="2"/>
    <n v="156.6"/>
    <n v="4.7619047620000003"/>
    <n v="7.83"/>
    <n v="9.5"/>
    <n v="7.8300000000000125"/>
    <n v="657.09360000000106"/>
    <b v="0"/>
    <b v="1"/>
    <s v="High Value"/>
    <n v="5.2200000000000006"/>
    <n v="15"/>
    <n v="2"/>
    <n v="2019"/>
    <m/>
    <x v="23"/>
    <m/>
    <n v="7"/>
    <s v="2019-7"/>
    <n v="5"/>
    <s v="Weekdays"/>
    <d v="1900-01-05T00:00:00"/>
  </r>
  <r>
    <s v="123-35-4896"/>
    <x v="1"/>
    <s v="Naypyitaw"/>
    <x v="1"/>
    <x v="0"/>
    <x v="3"/>
    <n v="46.66"/>
    <n v="9"/>
    <n v="20.997"/>
    <x v="594"/>
    <x v="21"/>
    <d v="1899-12-30T19:11:00"/>
    <x v="0"/>
    <n v="419.94"/>
    <n v="4.7619047620000003"/>
    <n v="20.997"/>
    <n v="5.3"/>
    <n v="20.997000000000014"/>
    <n v="1762.0682400000012"/>
    <b v="0"/>
    <b v="0"/>
    <s v="Low Value"/>
    <s v="Value not found"/>
    <n v="17"/>
    <n v="2"/>
    <n v="2019"/>
    <m/>
    <x v="23"/>
    <m/>
    <n v="7"/>
    <s v="2019-7"/>
    <n v="7"/>
    <s v="Weekends"/>
    <d v="1899-12-31T00:00:00"/>
  </r>
  <r>
    <s v="258-69-7810"/>
    <x v="1"/>
    <s v="Naypyitaw"/>
    <x v="1"/>
    <x v="0"/>
    <x v="5"/>
    <n v="36.85"/>
    <n v="5"/>
    <n v="9.2125000000000004"/>
    <x v="595"/>
    <x v="53"/>
    <d v="1899-12-30T18:53:00"/>
    <x v="1"/>
    <n v="184.25"/>
    <n v="4.7619047620000003"/>
    <n v="9.2125000000000004"/>
    <n v="9.1999999999999993"/>
    <n v="9.2125000000000057"/>
    <n v="773.11300000000051"/>
    <b v="0"/>
    <b v="1"/>
    <s v="High Value"/>
    <n v="3.6850000000000005"/>
    <n v="26"/>
    <n v="1"/>
    <n v="2019"/>
    <m/>
    <x v="23"/>
    <m/>
    <n v="4"/>
    <s v="2019-4"/>
    <n v="6"/>
    <s v="Weekends"/>
    <d v="1900-01-06T00:00:00"/>
  </r>
  <r>
    <s v="334-64-2006"/>
    <x v="0"/>
    <s v="Yangon"/>
    <x v="0"/>
    <x v="0"/>
    <x v="2"/>
    <n v="70.319999999999993"/>
    <n v="2"/>
    <n v="7.032"/>
    <x v="596"/>
    <x v="62"/>
    <d v="1899-12-30T14:22:00"/>
    <x v="0"/>
    <n v="140.63999999999999"/>
    <n v="4.7619047620000003"/>
    <n v="7.032"/>
    <n v="9.6"/>
    <n v="7.0320000000000107"/>
    <n v="590.12544000000094"/>
    <b v="0"/>
    <b v="1"/>
    <s v="High Value"/>
    <n v="7.032"/>
    <n v="24"/>
    <n v="3"/>
    <n v="2019"/>
    <m/>
    <x v="23"/>
    <m/>
    <n v="12"/>
    <s v="2019-12"/>
    <n v="7"/>
    <s v="Weekends"/>
    <d v="1899-12-31T00:00:00"/>
  </r>
  <r>
    <s v="219-61-4139"/>
    <x v="1"/>
    <s v="Naypyitaw"/>
    <x v="1"/>
    <x v="1"/>
    <x v="1"/>
    <n v="83.08"/>
    <n v="1"/>
    <n v="4.1539999999999999"/>
    <x v="451"/>
    <x v="54"/>
    <d v="1899-12-30T17:16:00"/>
    <x v="0"/>
    <n v="83.08"/>
    <n v="4.7619047620000003"/>
    <n v="4.1539999999999999"/>
    <n v="6.4"/>
    <n v="4.1539999999999964"/>
    <n v="348.60367999999971"/>
    <b v="0"/>
    <b v="1"/>
    <s v="Low Value"/>
    <s v="Value not found"/>
    <n v="23"/>
    <n v="1"/>
    <n v="2019"/>
    <m/>
    <x v="23"/>
    <m/>
    <n v="4"/>
    <s v="2019-4"/>
    <n v="3"/>
    <s v="Weekdays"/>
    <d v="1900-01-03T00:00:00"/>
  </r>
  <r>
    <s v="881-41-7302"/>
    <x v="1"/>
    <s v="Naypyitaw"/>
    <x v="1"/>
    <x v="0"/>
    <x v="5"/>
    <n v="64.989999999999995"/>
    <n v="1"/>
    <n v="3.2494999999999998"/>
    <x v="597"/>
    <x v="53"/>
    <d v="1899-12-30T10:06:00"/>
    <x v="2"/>
    <n v="64.989999999999995"/>
    <n v="4.7619047620000003"/>
    <n v="3.2494999999999998"/>
    <n v="4.5"/>
    <n v="3.2495000000000118"/>
    <n v="272.69804000000101"/>
    <b v="0"/>
    <b v="0"/>
    <s v="Low Value"/>
    <s v="Value not found"/>
    <n v="26"/>
    <n v="1"/>
    <n v="2019"/>
    <m/>
    <x v="23"/>
    <m/>
    <n v="4"/>
    <s v="2019-4"/>
    <n v="6"/>
    <s v="Weekends"/>
    <d v="1900-01-06T00:00:00"/>
  </r>
  <r>
    <s v="373-09-4567"/>
    <x v="1"/>
    <s v="Naypyitaw"/>
    <x v="1"/>
    <x v="1"/>
    <x v="4"/>
    <n v="77.56"/>
    <n v="10"/>
    <n v="38.78"/>
    <x v="598"/>
    <x v="86"/>
    <d v="1899-12-30T20:35:00"/>
    <x v="0"/>
    <n v="775.6"/>
    <n v="4.7619047620000003"/>
    <n v="38.78"/>
    <n v="6.9"/>
    <n v="38.779999999999973"/>
    <n v="3254.4175999999979"/>
    <b v="0"/>
    <b v="1"/>
    <s v="Low Value"/>
    <s v="Value not found"/>
    <n v="14"/>
    <n v="3"/>
    <n v="2019"/>
    <m/>
    <x v="23"/>
    <m/>
    <n v="11"/>
    <s v="2019-11"/>
    <n v="4"/>
    <s v="Weekdays"/>
    <d v="1900-01-04T00:00:00"/>
  </r>
  <r>
    <s v="642-30-6693"/>
    <x v="2"/>
    <s v="Mandalay"/>
    <x v="1"/>
    <x v="0"/>
    <x v="3"/>
    <n v="54.51"/>
    <n v="6"/>
    <n v="16.353000000000002"/>
    <x v="599"/>
    <x v="85"/>
    <d v="1899-12-30T13:54:00"/>
    <x v="0"/>
    <n v="327.06"/>
    <n v="4.7619047620000003"/>
    <n v="16.353000000000002"/>
    <n v="7.8"/>
    <n v="16.353000000000009"/>
    <n v="1372.3437600000007"/>
    <b v="0"/>
    <b v="1"/>
    <s v="High Value"/>
    <n v="5.4510000000000005"/>
    <n v="17"/>
    <n v="3"/>
    <n v="2019"/>
    <m/>
    <x v="23"/>
    <m/>
    <n v="11"/>
    <s v="2019-11"/>
    <n v="7"/>
    <s v="Weekends"/>
    <d v="1899-12-31T00:00:00"/>
  </r>
  <r>
    <s v="484-22-8230"/>
    <x v="1"/>
    <s v="Naypyitaw"/>
    <x v="0"/>
    <x v="0"/>
    <x v="5"/>
    <n v="51.89"/>
    <n v="7"/>
    <n v="18.1615"/>
    <x v="600"/>
    <x v="66"/>
    <d v="1899-12-30T20:08:00"/>
    <x v="1"/>
    <n v="363.23"/>
    <n v="4.7619047620000003"/>
    <n v="18.1615"/>
    <n v="4.5"/>
    <n v="18.16149999999999"/>
    <n v="1524.1130799999992"/>
    <b v="0"/>
    <b v="0"/>
    <s v="Low Value"/>
    <s v="Value not found"/>
    <n v="8"/>
    <n v="1"/>
    <n v="2019"/>
    <m/>
    <x v="23"/>
    <m/>
    <n v="2"/>
    <s v="2019-2"/>
    <n v="2"/>
    <s v="Weekdays"/>
    <d v="1900-01-02T00:00:00"/>
  </r>
  <r>
    <s v="830-58-2383"/>
    <x v="2"/>
    <s v="Mandalay"/>
    <x v="1"/>
    <x v="1"/>
    <x v="2"/>
    <n v="31.75"/>
    <n v="4"/>
    <n v="6.35"/>
    <x v="601"/>
    <x v="4"/>
    <d v="1899-12-30T15:26:00"/>
    <x v="1"/>
    <n v="127"/>
    <n v="4.7619047620000003"/>
    <n v="6.35"/>
    <n v="8.6"/>
    <n v="6.3499999999999943"/>
    <n v="532.89199999999948"/>
    <b v="0"/>
    <b v="1"/>
    <s v="High Value"/>
    <n v="3.1750000000000003"/>
    <n v="8"/>
    <n v="2"/>
    <n v="2019"/>
    <m/>
    <x v="23"/>
    <m/>
    <n v="6"/>
    <s v="2019-6"/>
    <n v="5"/>
    <s v="Weekdays"/>
    <d v="1900-01-05T00:00:00"/>
  </r>
  <r>
    <s v="559-98-9873"/>
    <x v="0"/>
    <s v="Yangon"/>
    <x v="0"/>
    <x v="0"/>
    <x v="5"/>
    <n v="53.65"/>
    <n v="7"/>
    <n v="18.7775"/>
    <x v="602"/>
    <x v="34"/>
    <d v="1899-12-30T12:56:00"/>
    <x v="0"/>
    <n v="375.55"/>
    <n v="4.7619047620000003"/>
    <n v="18.7775"/>
    <n v="5.2"/>
    <n v="18.777499999999975"/>
    <n v="1575.807799999998"/>
    <b v="0"/>
    <b v="0"/>
    <s v="Low Value"/>
    <s v="Value not found"/>
    <n v="10"/>
    <n v="2"/>
    <n v="2019"/>
    <m/>
    <x v="23"/>
    <m/>
    <n v="6"/>
    <s v="2019-6"/>
    <n v="7"/>
    <s v="Weekends"/>
    <d v="1899-12-31T00:00:00"/>
  </r>
  <r>
    <s v="544-32-5024"/>
    <x v="1"/>
    <s v="Naypyitaw"/>
    <x v="0"/>
    <x v="0"/>
    <x v="4"/>
    <n v="49.79"/>
    <n v="4"/>
    <n v="9.9580000000000002"/>
    <x v="603"/>
    <x v="61"/>
    <d v="1899-12-30T19:16:00"/>
    <x v="2"/>
    <n v="199.16"/>
    <n v="4.7619047620000003"/>
    <n v="9.9580000000000002"/>
    <n v="6.4"/>
    <n v="9.9579999999999984"/>
    <n v="835.67535999999984"/>
    <b v="0"/>
    <b v="1"/>
    <s v="Low Value"/>
    <s v="Value not found"/>
    <n v="28"/>
    <n v="3"/>
    <n v="2019"/>
    <m/>
    <x v="23"/>
    <m/>
    <n v="13"/>
    <s v="2019-13"/>
    <n v="4"/>
    <s v="Weekdays"/>
    <d v="1900-01-04T00:00:00"/>
  </r>
  <r>
    <s v="318-12-0304"/>
    <x v="0"/>
    <s v="Yangon"/>
    <x v="1"/>
    <x v="1"/>
    <x v="5"/>
    <n v="30.61"/>
    <n v="1"/>
    <n v="1.5305"/>
    <x v="604"/>
    <x v="54"/>
    <d v="1899-12-30T12:20:00"/>
    <x v="0"/>
    <n v="30.61"/>
    <n v="4.7619047620000003"/>
    <n v="1.5305"/>
    <n v="5.2"/>
    <n v="1.5305000000000035"/>
    <n v="128.43956000000028"/>
    <b v="0"/>
    <b v="0"/>
    <s v="Low Value"/>
    <s v="Value not found"/>
    <n v="23"/>
    <n v="1"/>
    <n v="2019"/>
    <m/>
    <x v="23"/>
    <m/>
    <n v="4"/>
    <s v="2019-4"/>
    <n v="3"/>
    <s v="Weekdays"/>
    <d v="1900-01-03T00:00:00"/>
  </r>
  <r>
    <s v="349-97-8902"/>
    <x v="2"/>
    <s v="Mandalay"/>
    <x v="0"/>
    <x v="1"/>
    <x v="4"/>
    <n v="57.89"/>
    <n v="2"/>
    <n v="5.7889999999999997"/>
    <x v="605"/>
    <x v="29"/>
    <d v="1899-12-30T10:37:00"/>
    <x v="0"/>
    <n v="115.78"/>
    <n v="4.7619047620000003"/>
    <n v="5.7889999999999997"/>
    <n v="8.9"/>
    <n v="5.7890000000000015"/>
    <n v="485.81288000000012"/>
    <b v="0"/>
    <b v="1"/>
    <s v="High Value"/>
    <n v="5.7890000000000006"/>
    <n v="17"/>
    <n v="1"/>
    <n v="2019"/>
    <m/>
    <x v="23"/>
    <m/>
    <n v="3"/>
    <s v="2019-3"/>
    <n v="4"/>
    <s v="Weekdays"/>
    <d v="1900-01-04T00:00:00"/>
  </r>
  <r>
    <s v="421-95-9805"/>
    <x v="0"/>
    <s v="Yangon"/>
    <x v="1"/>
    <x v="0"/>
    <x v="1"/>
    <n v="28.96"/>
    <n v="1"/>
    <n v="1.448"/>
    <x v="606"/>
    <x v="13"/>
    <d v="1899-12-30T10:18:00"/>
    <x v="2"/>
    <n v="28.96"/>
    <n v="4.7619047620000003"/>
    <n v="1.448"/>
    <n v="6.2"/>
    <n v="1.4480000000000004"/>
    <n v="121.51616000000004"/>
    <b v="0"/>
    <b v="0"/>
    <s v="Low Value"/>
    <s v="Value not found"/>
    <n v="7"/>
    <n v="2"/>
    <n v="2019"/>
    <m/>
    <x v="23"/>
    <m/>
    <n v="6"/>
    <s v="2019-6"/>
    <n v="4"/>
    <s v="Weekdays"/>
    <d v="1900-01-04T00:00:00"/>
  </r>
  <r>
    <s v="277-35-5865"/>
    <x v="1"/>
    <s v="Naypyitaw"/>
    <x v="0"/>
    <x v="0"/>
    <x v="4"/>
    <n v="98.97"/>
    <n v="9"/>
    <n v="44.536499999999997"/>
    <x v="607"/>
    <x v="11"/>
    <d v="1899-12-30T11:23:00"/>
    <x v="1"/>
    <n v="890.73"/>
    <n v="4.7619047620000003"/>
    <n v="44.536499999999997"/>
    <n v="6.7"/>
    <n v="44.536499999999933"/>
    <n v="3737.5030799999945"/>
    <b v="0"/>
    <b v="1"/>
    <s v="Low Value"/>
    <s v="Value not found"/>
    <n v="9"/>
    <n v="3"/>
    <n v="2019"/>
    <m/>
    <x v="23"/>
    <m/>
    <n v="10"/>
    <s v="2019-10"/>
    <n v="6"/>
    <s v="Weekends"/>
    <d v="1900-01-06T00:00:00"/>
  </r>
  <r>
    <s v="789-23-8625"/>
    <x v="2"/>
    <s v="Mandalay"/>
    <x v="0"/>
    <x v="1"/>
    <x v="5"/>
    <n v="93.22"/>
    <n v="3"/>
    <n v="13.983000000000001"/>
    <x v="608"/>
    <x v="46"/>
    <d v="1899-12-30T11:45:00"/>
    <x v="1"/>
    <n v="279.66000000000003"/>
    <n v="4.7619047620000003"/>
    <n v="13.983000000000001"/>
    <n v="7.2"/>
    <n v="13.982999999999947"/>
    <n v="1173.4533599999957"/>
    <b v="0"/>
    <b v="1"/>
    <s v="Low Value"/>
    <n v="9.322000000000001"/>
    <n v="24"/>
    <n v="1"/>
    <n v="2019"/>
    <m/>
    <x v="23"/>
    <m/>
    <n v="4"/>
    <s v="2019-4"/>
    <n v="4"/>
    <s v="Weekdays"/>
    <d v="1900-01-04T00:00:00"/>
  </r>
  <r>
    <s v="284-54-4231"/>
    <x v="1"/>
    <s v="Naypyitaw"/>
    <x v="0"/>
    <x v="1"/>
    <x v="3"/>
    <n v="80.930000000000007"/>
    <n v="1"/>
    <n v="4.0465"/>
    <x v="609"/>
    <x v="64"/>
    <d v="1899-12-30T16:08:00"/>
    <x v="2"/>
    <n v="80.930000000000007"/>
    <n v="4.7619047620000003"/>
    <n v="4.0465"/>
    <n v="9"/>
    <n v="4.0464999999999947"/>
    <n v="339.58227999999957"/>
    <b v="0"/>
    <b v="1"/>
    <s v="High Value"/>
    <n v="8.0930000000000017"/>
    <n v="19"/>
    <n v="1"/>
    <n v="2019"/>
    <m/>
    <x v="23"/>
    <m/>
    <n v="3"/>
    <s v="2019-3"/>
    <n v="6"/>
    <s v="Weekends"/>
    <d v="1900-01-06T00:00:00"/>
  </r>
  <r>
    <s v="443-59-0061"/>
    <x v="0"/>
    <s v="Yangon"/>
    <x v="0"/>
    <x v="1"/>
    <x v="4"/>
    <n v="67.45"/>
    <n v="10"/>
    <n v="33.725000000000001"/>
    <x v="610"/>
    <x v="36"/>
    <d v="1899-12-30T11:25:00"/>
    <x v="0"/>
    <n v="674.5"/>
    <n v="4.7619047620000003"/>
    <n v="33.725000000000001"/>
    <n v="4.2"/>
    <n v="33.725000000000023"/>
    <n v="2830.202000000002"/>
    <b v="0"/>
    <b v="1"/>
    <s v="Low Value"/>
    <s v="Value not found"/>
    <n v="3"/>
    <n v="2"/>
    <n v="2019"/>
    <m/>
    <x v="23"/>
    <m/>
    <n v="5"/>
    <s v="2019-5"/>
    <n v="7"/>
    <s v="Weekends"/>
    <d v="1899-12-31T00:00:00"/>
  </r>
  <r>
    <s v="509-29-3912"/>
    <x v="0"/>
    <s v="Yangon"/>
    <x v="0"/>
    <x v="0"/>
    <x v="3"/>
    <n v="38.72"/>
    <n v="9"/>
    <n v="17.423999999999999"/>
    <x v="611"/>
    <x v="80"/>
    <d v="1899-12-30T12:24:00"/>
    <x v="0"/>
    <n v="348.48"/>
    <n v="4.7619047620000003"/>
    <n v="17.423999999999999"/>
    <n v="4.2"/>
    <n v="17.423999999999978"/>
    <n v="1462.2220799999982"/>
    <b v="0"/>
    <b v="0"/>
    <s v="Low Value"/>
    <s v="Value not found"/>
    <n v="20"/>
    <n v="3"/>
    <n v="2019"/>
    <m/>
    <x v="23"/>
    <m/>
    <n v="12"/>
    <s v="2019-12"/>
    <n v="3"/>
    <s v="Weekdays"/>
    <d v="1900-01-03T00:00:00"/>
  </r>
  <r>
    <s v="327-40-9673"/>
    <x v="2"/>
    <s v="Mandalay"/>
    <x v="0"/>
    <x v="1"/>
    <x v="3"/>
    <n v="72.599999999999994"/>
    <n v="6"/>
    <n v="21.78"/>
    <x v="612"/>
    <x v="50"/>
    <d v="1899-12-30T19:51:00"/>
    <x v="1"/>
    <n v="435.6"/>
    <n v="4.7619047620000003"/>
    <n v="21.78"/>
    <n v="6.9"/>
    <n v="21.779999999999973"/>
    <n v="1827.7775999999978"/>
    <b v="0"/>
    <b v="1"/>
    <s v="Low Value"/>
    <s v="Value not found"/>
    <n v="13"/>
    <n v="1"/>
    <n v="2019"/>
    <m/>
    <x v="23"/>
    <m/>
    <n v="2"/>
    <s v="2019-2"/>
    <n v="7"/>
    <s v="Weekends"/>
    <d v="1899-12-31T00:00:00"/>
  </r>
  <r>
    <s v="840-19-2096"/>
    <x v="1"/>
    <s v="Naypyitaw"/>
    <x v="0"/>
    <x v="1"/>
    <x v="1"/>
    <n v="87.91"/>
    <n v="5"/>
    <n v="21.977499999999999"/>
    <x v="613"/>
    <x v="86"/>
    <d v="1899-12-30T18:10:00"/>
    <x v="0"/>
    <n v="439.55"/>
    <n v="4.7619047620000003"/>
    <n v="21.977499999999999"/>
    <n v="4.4000000000000004"/>
    <n v="21.977499999999964"/>
    <n v="1844.351799999997"/>
    <b v="0"/>
    <b v="0"/>
    <s v="Low Value"/>
    <s v="Value not found"/>
    <n v="14"/>
    <n v="3"/>
    <n v="2019"/>
    <m/>
    <x v="23"/>
    <m/>
    <n v="11"/>
    <s v="2019-11"/>
    <n v="4"/>
    <s v="Weekdays"/>
    <d v="1900-01-04T00:00:00"/>
  </r>
  <r>
    <s v="828-46-6863"/>
    <x v="0"/>
    <s v="Yangon"/>
    <x v="0"/>
    <x v="1"/>
    <x v="4"/>
    <n v="98.53"/>
    <n v="6"/>
    <n v="29.559000000000001"/>
    <x v="614"/>
    <x v="54"/>
    <d v="1899-12-30T11:22:00"/>
    <x v="2"/>
    <n v="591.17999999999995"/>
    <n v="4.7619047620000003"/>
    <n v="29.559000000000001"/>
    <n v="4"/>
    <n v="29.559000000000083"/>
    <n v="2480.5912800000069"/>
    <b v="0"/>
    <b v="0"/>
    <s v="Low Value"/>
    <s v="Value not found"/>
    <n v="23"/>
    <n v="1"/>
    <n v="2019"/>
    <m/>
    <x v="23"/>
    <m/>
    <n v="4"/>
    <s v="2019-4"/>
    <n v="3"/>
    <s v="Weekdays"/>
    <d v="1900-01-03T00:00:00"/>
  </r>
  <r>
    <s v="641-96-3695"/>
    <x v="1"/>
    <s v="Naypyitaw"/>
    <x v="0"/>
    <x v="0"/>
    <x v="5"/>
    <n v="43.46"/>
    <n v="6"/>
    <n v="13.038"/>
    <x v="615"/>
    <x v="13"/>
    <d v="1899-12-30T17:55:00"/>
    <x v="0"/>
    <n v="260.76"/>
    <n v="4.7619047620000003"/>
    <n v="13.038"/>
    <n v="8.5"/>
    <n v="13.038000000000011"/>
    <n v="1094.1489600000009"/>
    <b v="0"/>
    <b v="1"/>
    <s v="High Value"/>
    <n v="4.3460000000000001"/>
    <n v="7"/>
    <n v="2"/>
    <n v="2019"/>
    <m/>
    <x v="23"/>
    <m/>
    <n v="6"/>
    <s v="2019-6"/>
    <n v="4"/>
    <s v="Weekdays"/>
    <d v="1900-01-04T00:00:00"/>
  </r>
  <r>
    <s v="420-97-3340"/>
    <x v="0"/>
    <s v="Yangon"/>
    <x v="1"/>
    <x v="0"/>
    <x v="4"/>
    <n v="71.680000000000007"/>
    <n v="3"/>
    <n v="10.752000000000001"/>
    <x v="616"/>
    <x v="61"/>
    <d v="1899-12-30T15:30:00"/>
    <x v="2"/>
    <n v="215.04"/>
    <n v="4.7619047620000003"/>
    <n v="10.752000000000001"/>
    <n v="9.1999999999999993"/>
    <n v="10.75200000000001"/>
    <n v="902.30784000000085"/>
    <b v="0"/>
    <b v="1"/>
    <s v="High Value"/>
    <n v="7.168000000000001"/>
    <n v="28"/>
    <n v="3"/>
    <n v="2019"/>
    <m/>
    <x v="23"/>
    <m/>
    <n v="13"/>
    <s v="2019-13"/>
    <n v="4"/>
    <s v="Weekdays"/>
    <d v="1900-01-04T00:00:00"/>
  </r>
  <r>
    <s v="436-54-4512"/>
    <x v="0"/>
    <s v="Yangon"/>
    <x v="0"/>
    <x v="0"/>
    <x v="4"/>
    <n v="91.61"/>
    <n v="1"/>
    <n v="4.5804999999999998"/>
    <x v="617"/>
    <x v="80"/>
    <d v="1899-12-30T19:44:00"/>
    <x v="1"/>
    <n v="91.61"/>
    <n v="4.7619047620000003"/>
    <n v="4.5804999999999998"/>
    <n v="9.8000000000000007"/>
    <n v="4.5805000000000007"/>
    <n v="384.39556000000005"/>
    <b v="0"/>
    <b v="1"/>
    <s v="High Value"/>
    <n v="9.1609999999999996"/>
    <n v="20"/>
    <n v="3"/>
    <n v="2019"/>
    <m/>
    <x v="23"/>
    <m/>
    <n v="12"/>
    <s v="2019-12"/>
    <n v="3"/>
    <s v="Weekdays"/>
    <d v="1900-01-03T00:00:00"/>
  </r>
  <r>
    <s v="670-79-6321"/>
    <x v="2"/>
    <s v="Mandalay"/>
    <x v="0"/>
    <x v="0"/>
    <x v="2"/>
    <n v="94.59"/>
    <n v="7"/>
    <n v="33.106499999999997"/>
    <x v="618"/>
    <x v="29"/>
    <d v="1899-12-30T15:27:00"/>
    <x v="2"/>
    <n v="662.13"/>
    <n v="4.7619047620000003"/>
    <n v="33.106499999999997"/>
    <n v="4.9000000000000004"/>
    <n v="33.106499999999983"/>
    <n v="2778.2974799999988"/>
    <b v="0"/>
    <b v="1"/>
    <s v="Low Value"/>
    <s v="Value not found"/>
    <n v="17"/>
    <n v="1"/>
    <n v="2019"/>
    <m/>
    <x v="23"/>
    <m/>
    <n v="3"/>
    <s v="2019-3"/>
    <n v="4"/>
    <s v="Weekdays"/>
    <d v="1900-01-04T00:00:00"/>
  </r>
  <r>
    <s v="852-62-7105"/>
    <x v="2"/>
    <s v="Mandalay"/>
    <x v="1"/>
    <x v="0"/>
    <x v="5"/>
    <n v="83.25"/>
    <n v="10"/>
    <n v="41.625"/>
    <x v="619"/>
    <x v="52"/>
    <d v="1899-12-30T11:25:00"/>
    <x v="2"/>
    <n v="832.5"/>
    <n v="4.7619047620000003"/>
    <n v="41.625"/>
    <n v="4.4000000000000004"/>
    <n v="41.625"/>
    <n v="3493.17"/>
    <b v="0"/>
    <b v="1"/>
    <s v="Low Value"/>
    <s v="Value not found"/>
    <n v="12"/>
    <n v="1"/>
    <n v="2019"/>
    <m/>
    <x v="23"/>
    <m/>
    <n v="2"/>
    <s v="2019-2"/>
    <n v="6"/>
    <s v="Weekends"/>
    <d v="1900-01-06T00:00:00"/>
  </r>
  <r>
    <s v="598-06-7312"/>
    <x v="2"/>
    <s v="Mandalay"/>
    <x v="0"/>
    <x v="1"/>
    <x v="5"/>
    <n v="91.35"/>
    <n v="1"/>
    <n v="4.5674999999999999"/>
    <x v="620"/>
    <x v="69"/>
    <d v="1899-12-30T15:42:00"/>
    <x v="1"/>
    <n v="91.35"/>
    <n v="4.7619047620000003"/>
    <n v="4.5674999999999999"/>
    <n v="6.8"/>
    <n v="4.5675000000000097"/>
    <n v="383.30460000000085"/>
    <b v="0"/>
    <b v="1"/>
    <s v="Low Value"/>
    <s v="Value not found"/>
    <n v="16"/>
    <n v="2"/>
    <n v="2019"/>
    <m/>
    <x v="23"/>
    <m/>
    <n v="7"/>
    <s v="2019-7"/>
    <n v="6"/>
    <s v="Weekends"/>
    <d v="1900-01-06T00:00:00"/>
  </r>
  <r>
    <s v="135-13-8269"/>
    <x v="2"/>
    <s v="Mandalay"/>
    <x v="0"/>
    <x v="0"/>
    <x v="4"/>
    <n v="78.88"/>
    <n v="2"/>
    <n v="7.8879999999999999"/>
    <x v="621"/>
    <x v="53"/>
    <d v="1899-12-30T16:04:00"/>
    <x v="1"/>
    <n v="157.76"/>
    <n v="4.7619047620000003"/>
    <n v="7.8879999999999999"/>
    <n v="9.1"/>
    <n v="7.8880000000000052"/>
    <n v="661.96096000000045"/>
    <b v="0"/>
    <b v="1"/>
    <s v="High Value"/>
    <n v="7.8879999999999999"/>
    <n v="26"/>
    <n v="1"/>
    <n v="2019"/>
    <m/>
    <x v="23"/>
    <m/>
    <n v="4"/>
    <s v="2019-4"/>
    <n v="6"/>
    <s v="Weekends"/>
    <d v="1900-01-06T00:00:00"/>
  </r>
  <r>
    <s v="816-57-2053"/>
    <x v="0"/>
    <s v="Yangon"/>
    <x v="1"/>
    <x v="1"/>
    <x v="3"/>
    <n v="60.87"/>
    <n v="2"/>
    <n v="6.0869999999999997"/>
    <x v="622"/>
    <x v="11"/>
    <d v="1899-12-30T12:37:00"/>
    <x v="0"/>
    <n v="121.74"/>
    <n v="4.7619047620000003"/>
    <n v="6.0869999999999997"/>
    <n v="8.6999999999999993"/>
    <n v="6.0870000000000033"/>
    <n v="510.82104000000027"/>
    <b v="0"/>
    <b v="1"/>
    <s v="High Value"/>
    <n v="6.0869999999999997"/>
    <n v="9"/>
    <n v="3"/>
    <n v="2019"/>
    <m/>
    <x v="23"/>
    <m/>
    <n v="10"/>
    <s v="2019-10"/>
    <n v="6"/>
    <s v="Weekends"/>
    <d v="1900-01-06T00:00:00"/>
  </r>
  <r>
    <s v="628-90-8624"/>
    <x v="2"/>
    <s v="Mandalay"/>
    <x v="0"/>
    <x v="1"/>
    <x v="0"/>
    <n v="82.58"/>
    <n v="10"/>
    <n v="41.29"/>
    <x v="623"/>
    <x v="86"/>
    <d v="1899-12-30T14:41:00"/>
    <x v="1"/>
    <n v="825.8"/>
    <n v="4.7619047620000003"/>
    <n v="41.29"/>
    <n v="5"/>
    <n v="41.290000000000077"/>
    <n v="3465.0568000000067"/>
    <b v="0"/>
    <b v="1"/>
    <s v="Low Value"/>
    <s v="Value not found"/>
    <n v="14"/>
    <n v="3"/>
    <n v="2019"/>
    <m/>
    <x v="23"/>
    <m/>
    <n v="11"/>
    <s v="2019-11"/>
    <n v="4"/>
    <s v="Weekdays"/>
    <d v="1900-01-04T00:00:00"/>
  </r>
  <r>
    <s v="856-66-2701"/>
    <x v="0"/>
    <s v="Yangon"/>
    <x v="0"/>
    <x v="1"/>
    <x v="2"/>
    <n v="53.3"/>
    <n v="3"/>
    <n v="7.9950000000000001"/>
    <x v="624"/>
    <x v="25"/>
    <d v="1899-12-30T14:19:00"/>
    <x v="0"/>
    <n v="159.9"/>
    <n v="4.7619047620000003"/>
    <n v="7.9950000000000001"/>
    <n v="7.5"/>
    <n v="7.9950000000000045"/>
    <n v="670.94040000000041"/>
    <b v="0"/>
    <b v="1"/>
    <s v="High Value"/>
    <n v="5.33"/>
    <n v="25"/>
    <n v="1"/>
    <n v="2019"/>
    <m/>
    <x v="23"/>
    <m/>
    <n v="4"/>
    <s v="2019-4"/>
    <n v="5"/>
    <s v="Weekdays"/>
    <d v="1900-01-05T00:00:00"/>
  </r>
  <r>
    <s v="308-39-1707"/>
    <x v="0"/>
    <s v="Yangon"/>
    <x v="1"/>
    <x v="0"/>
    <x v="5"/>
    <n v="12.09"/>
    <n v="1"/>
    <n v="0.60450000000000004"/>
    <x v="625"/>
    <x v="53"/>
    <d v="1899-12-30T18:19:00"/>
    <x v="2"/>
    <n v="12.09"/>
    <n v="4.7619047620000003"/>
    <n v="0.60450000000000004"/>
    <n v="8.1999999999999993"/>
    <n v="0.60449999999999982"/>
    <n v="50.729639999999982"/>
    <b v="0"/>
    <b v="1"/>
    <s v="High Value"/>
    <n v="1.2090000000000001"/>
    <n v="26"/>
    <n v="1"/>
    <n v="2019"/>
    <m/>
    <x v="23"/>
    <m/>
    <n v="4"/>
    <s v="2019-4"/>
    <n v="6"/>
    <s v="Weekends"/>
    <d v="1900-01-06T00:00:00"/>
  </r>
  <r>
    <s v="149-61-1929"/>
    <x v="0"/>
    <s v="Yangon"/>
    <x v="1"/>
    <x v="1"/>
    <x v="3"/>
    <n v="64.19"/>
    <n v="10"/>
    <n v="32.094999999999999"/>
    <x v="626"/>
    <x v="64"/>
    <d v="1899-12-30T14:08:00"/>
    <x v="2"/>
    <n v="641.9"/>
    <n v="4.7619047620000003"/>
    <n v="32.094999999999999"/>
    <n v="6.7"/>
    <n v="32.095000000000027"/>
    <n v="2693.4124000000024"/>
    <b v="0"/>
    <b v="1"/>
    <s v="Low Value"/>
    <s v="Value not found"/>
    <n v="19"/>
    <n v="1"/>
    <n v="2019"/>
    <m/>
    <x v="23"/>
    <m/>
    <n v="3"/>
    <s v="2019-3"/>
    <n v="6"/>
    <s v="Weekends"/>
    <d v="1900-01-06T00:00:00"/>
  </r>
  <r>
    <s v="655-07-2265"/>
    <x v="0"/>
    <s v="Yangon"/>
    <x v="1"/>
    <x v="1"/>
    <x v="1"/>
    <n v="78.31"/>
    <n v="3"/>
    <n v="11.746499999999999"/>
    <x v="627"/>
    <x v="19"/>
    <d v="1899-12-30T16:38:00"/>
    <x v="0"/>
    <n v="234.93"/>
    <n v="4.7619047620000003"/>
    <n v="11.746499999999999"/>
    <n v="5.4"/>
    <n v="11.746499999999997"/>
    <n v="985.76627999999982"/>
    <b v="0"/>
    <b v="0"/>
    <s v="Low Value"/>
    <s v="Value not found"/>
    <n v="5"/>
    <n v="3"/>
    <n v="2019"/>
    <m/>
    <x v="23"/>
    <m/>
    <n v="10"/>
    <s v="2019-10"/>
    <n v="2"/>
    <s v="Weekdays"/>
    <d v="1900-01-02T00:00:00"/>
  </r>
  <r>
    <s v="589-02-8023"/>
    <x v="0"/>
    <s v="Yangon"/>
    <x v="0"/>
    <x v="1"/>
    <x v="4"/>
    <n v="83.77"/>
    <n v="2"/>
    <n v="8.3770000000000007"/>
    <x v="628"/>
    <x v="15"/>
    <d v="1899-12-30T10:54:00"/>
    <x v="2"/>
    <n v="167.54"/>
    <n v="4.7619047620000003"/>
    <n v="8.3770000000000007"/>
    <n v="7"/>
    <n v="8.3770000000000095"/>
    <n v="702.99784000000079"/>
    <b v="0"/>
    <b v="1"/>
    <s v="Low Value"/>
    <n v="8.3770000000000007"/>
    <n v="15"/>
    <n v="1"/>
    <n v="2019"/>
    <m/>
    <x v="23"/>
    <m/>
    <n v="3"/>
    <s v="2019-3"/>
    <n v="2"/>
    <s v="Weekdays"/>
    <d v="1900-01-02T00:00:00"/>
  </r>
  <r>
    <s v="420-04-7590"/>
    <x v="2"/>
    <s v="Mandalay"/>
    <x v="1"/>
    <x v="1"/>
    <x v="2"/>
    <n v="99.7"/>
    <n v="3"/>
    <n v="14.955"/>
    <x v="629"/>
    <x v="79"/>
    <d v="1899-12-30T11:29:00"/>
    <x v="0"/>
    <n v="299.10000000000002"/>
    <n v="4.7619047620000003"/>
    <n v="14.955"/>
    <n v="4.7"/>
    <n v="14.954999999999984"/>
    <n v="1255.0235999999986"/>
    <b v="0"/>
    <b v="0"/>
    <s v="Low Value"/>
    <s v="Value not found"/>
    <n v="18"/>
    <n v="3"/>
    <n v="2019"/>
    <m/>
    <x v="23"/>
    <m/>
    <n v="12"/>
    <s v="2019-12"/>
    <n v="1"/>
    <s v="Weekdays"/>
    <d v="1900-01-01T00:00:00"/>
  </r>
  <r>
    <s v="182-88-2763"/>
    <x v="2"/>
    <s v="Mandalay"/>
    <x v="0"/>
    <x v="1"/>
    <x v="4"/>
    <n v="79.91"/>
    <n v="3"/>
    <n v="11.986499999999999"/>
    <x v="630"/>
    <x v="80"/>
    <d v="1899-12-30T19:28:00"/>
    <x v="2"/>
    <n v="239.73"/>
    <n v="4.7619047620000003"/>
    <n v="11.986499999999999"/>
    <n v="5"/>
    <n v="11.986500000000007"/>
    <n v="1005.9070800000005"/>
    <b v="0"/>
    <b v="0"/>
    <s v="Low Value"/>
    <s v="Value not found"/>
    <n v="20"/>
    <n v="3"/>
    <n v="2019"/>
    <m/>
    <x v="23"/>
    <m/>
    <n v="12"/>
    <s v="2019-12"/>
    <n v="3"/>
    <s v="Weekdays"/>
    <d v="1900-01-03T00:00:00"/>
  </r>
  <r>
    <s v="188-55-0967"/>
    <x v="2"/>
    <s v="Mandalay"/>
    <x v="0"/>
    <x v="1"/>
    <x v="0"/>
    <n v="66.47"/>
    <n v="10"/>
    <n v="33.234999999999999"/>
    <x v="631"/>
    <x v="15"/>
    <d v="1899-12-30T15:01:00"/>
    <x v="2"/>
    <n v="664.7"/>
    <n v="4.7619047620000003"/>
    <n v="33.234999999999999"/>
    <n v="5"/>
    <n v="33.2349999999999"/>
    <n v="2789.0811999999914"/>
    <b v="0"/>
    <b v="1"/>
    <s v="Low Value"/>
    <s v="Value not found"/>
    <n v="15"/>
    <n v="1"/>
    <n v="2019"/>
    <m/>
    <x v="23"/>
    <m/>
    <n v="3"/>
    <s v="2019-3"/>
    <n v="2"/>
    <s v="Weekdays"/>
    <d v="1900-01-02T00:00:00"/>
  </r>
  <r>
    <s v="610-46-4100"/>
    <x v="0"/>
    <s v="Yangon"/>
    <x v="1"/>
    <x v="1"/>
    <x v="0"/>
    <n v="28.95"/>
    <n v="7"/>
    <n v="10.1325"/>
    <x v="632"/>
    <x v="2"/>
    <d v="1899-12-30T20:31:00"/>
    <x v="2"/>
    <n v="202.65"/>
    <n v="4.7619047620000003"/>
    <n v="10.1325"/>
    <n v="6"/>
    <n v="10.132499999999993"/>
    <n v="850.3193999999994"/>
    <b v="0"/>
    <b v="0"/>
    <s v="Low Value"/>
    <s v="Value not found"/>
    <n v="3"/>
    <n v="3"/>
    <n v="2019"/>
    <m/>
    <x v="23"/>
    <m/>
    <n v="9"/>
    <s v="2019-9"/>
    <n v="7"/>
    <s v="Weekends"/>
    <d v="1899-12-31T00:00:00"/>
  </r>
  <r>
    <s v="318-81-2368"/>
    <x v="1"/>
    <s v="Naypyitaw"/>
    <x v="1"/>
    <x v="0"/>
    <x v="1"/>
    <n v="46.2"/>
    <n v="1"/>
    <n v="2.31"/>
    <x v="633"/>
    <x v="35"/>
    <d v="1899-12-30T12:16:00"/>
    <x v="1"/>
    <n v="46.2"/>
    <n v="4.7619047620000003"/>
    <n v="2.31"/>
    <n v="6.3"/>
    <n v="2.3099999999999952"/>
    <n v="193.8551999999996"/>
    <b v="0"/>
    <b v="1"/>
    <s v="Low Value"/>
    <s v="Value not found"/>
    <n v="19"/>
    <n v="3"/>
    <n v="2019"/>
    <m/>
    <x v="23"/>
    <m/>
    <n v="12"/>
    <s v="2019-12"/>
    <n v="2"/>
    <s v="Weekdays"/>
    <d v="1900-01-02T00:00:00"/>
  </r>
  <r>
    <s v="364-33-8584"/>
    <x v="2"/>
    <s v="Mandalay"/>
    <x v="0"/>
    <x v="0"/>
    <x v="4"/>
    <n v="17.63"/>
    <n v="5"/>
    <n v="4.4074999999999998"/>
    <x v="634"/>
    <x v="1"/>
    <d v="1899-12-30T15:27:00"/>
    <x v="1"/>
    <n v="88.15"/>
    <n v="4.7619047620000003"/>
    <n v="4.4074999999999998"/>
    <n v="8.5"/>
    <n v="4.4074999999999989"/>
    <n v="369.87739999999991"/>
    <b v="0"/>
    <b v="1"/>
    <s v="High Value"/>
    <n v="1.7629999999999999"/>
    <n v="8"/>
    <n v="3"/>
    <n v="2019"/>
    <m/>
    <x v="23"/>
    <m/>
    <n v="10"/>
    <s v="2019-10"/>
    <n v="5"/>
    <s v="Weekdays"/>
    <d v="1900-01-05T00:00:00"/>
  </r>
  <r>
    <s v="665-63-9737"/>
    <x v="2"/>
    <s v="Mandalay"/>
    <x v="1"/>
    <x v="1"/>
    <x v="5"/>
    <n v="52.42"/>
    <n v="3"/>
    <n v="7.8630000000000004"/>
    <x v="635"/>
    <x v="33"/>
    <d v="1899-12-30T17:36:00"/>
    <x v="0"/>
    <n v="157.26"/>
    <n v="4.7619047620000003"/>
    <n v="7.8630000000000004"/>
    <n v="7.5"/>
    <n v="7.8629999999999995"/>
    <n v="659.86295999999993"/>
    <b v="0"/>
    <b v="1"/>
    <s v="High Value"/>
    <n v="5.2420000000000009"/>
    <n v="27"/>
    <n v="2"/>
    <n v="2019"/>
    <m/>
    <x v="23"/>
    <m/>
    <n v="9"/>
    <s v="2019-9"/>
    <n v="3"/>
    <s v="Weekdays"/>
    <d v="1900-01-03T00:00:00"/>
  </r>
  <r>
    <s v="695-09-5146"/>
    <x v="2"/>
    <s v="Mandalay"/>
    <x v="0"/>
    <x v="0"/>
    <x v="4"/>
    <n v="98.79"/>
    <n v="3"/>
    <n v="14.8185"/>
    <x v="636"/>
    <x v="55"/>
    <d v="1899-12-30T20:00:00"/>
    <x v="0"/>
    <n v="296.37"/>
    <n v="4.7619047620000003"/>
    <n v="14.8185"/>
    <n v="6.4"/>
    <n v="14.818499999999972"/>
    <n v="1243.5685199999978"/>
    <b v="0"/>
    <b v="1"/>
    <s v="Low Value"/>
    <s v="Value not found"/>
    <n v="23"/>
    <n v="2"/>
    <n v="2019"/>
    <m/>
    <x v="23"/>
    <m/>
    <n v="8"/>
    <s v="2019-8"/>
    <n v="6"/>
    <s v="Weekends"/>
    <d v="1900-01-06T00:00:00"/>
  </r>
  <r>
    <s v="155-45-3814"/>
    <x v="1"/>
    <s v="Naypyitaw"/>
    <x v="0"/>
    <x v="0"/>
    <x v="1"/>
    <n v="88.55"/>
    <n v="8"/>
    <n v="35.42"/>
    <x v="637"/>
    <x v="35"/>
    <d v="1899-12-30T15:29:00"/>
    <x v="0"/>
    <n v="708.4"/>
    <n v="4.7619047620000003"/>
    <n v="35.42"/>
    <n v="4.7"/>
    <n v="35.420000000000073"/>
    <n v="2972.4464000000062"/>
    <b v="0"/>
    <b v="1"/>
    <s v="Low Value"/>
    <s v="Value not found"/>
    <n v="19"/>
    <n v="3"/>
    <n v="2019"/>
    <m/>
    <x v="23"/>
    <m/>
    <n v="12"/>
    <s v="2019-12"/>
    <n v="2"/>
    <s v="Weekdays"/>
    <d v="1900-01-02T00:00:00"/>
  </r>
  <r>
    <s v="794-32-2436"/>
    <x v="2"/>
    <s v="Mandalay"/>
    <x v="0"/>
    <x v="1"/>
    <x v="1"/>
    <n v="55.67"/>
    <n v="2"/>
    <n v="5.5670000000000002"/>
    <x v="638"/>
    <x v="39"/>
    <d v="1899-12-30T15:08:00"/>
    <x v="0"/>
    <n v="111.34"/>
    <n v="4.7619047620000003"/>
    <n v="5.5670000000000002"/>
    <n v="6"/>
    <n v="5.5669999999999931"/>
    <n v="467.18263999999942"/>
    <b v="0"/>
    <b v="0"/>
    <s v="Low Value"/>
    <s v="Value not found"/>
    <n v="27"/>
    <n v="3"/>
    <n v="2019"/>
    <m/>
    <x v="23"/>
    <m/>
    <n v="13"/>
    <s v="2019-13"/>
    <n v="3"/>
    <s v="Weekdays"/>
    <d v="1900-01-03T00:00:00"/>
  </r>
  <r>
    <s v="131-15-8856"/>
    <x v="1"/>
    <s v="Naypyitaw"/>
    <x v="0"/>
    <x v="0"/>
    <x v="4"/>
    <n v="72.52"/>
    <n v="8"/>
    <n v="29.007999999999999"/>
    <x v="639"/>
    <x v="73"/>
    <d v="1899-12-30T19:26:00"/>
    <x v="2"/>
    <n v="580.16"/>
    <n v="4.7619047620000003"/>
    <n v="29.007999999999999"/>
    <n v="4"/>
    <n v="29.008000000000038"/>
    <n v="2434.3513600000033"/>
    <b v="0"/>
    <b v="0"/>
    <s v="Low Value"/>
    <s v="Value not found"/>
    <n v="30"/>
    <n v="3"/>
    <n v="2019"/>
    <m/>
    <x v="23"/>
    <m/>
    <n v="13"/>
    <s v="2019-13"/>
    <n v="6"/>
    <s v="Weekends"/>
    <d v="1900-01-06T00:00:00"/>
  </r>
  <r>
    <s v="273-84-2164"/>
    <x v="1"/>
    <s v="Naypyitaw"/>
    <x v="0"/>
    <x v="1"/>
    <x v="1"/>
    <n v="12.05"/>
    <n v="5"/>
    <n v="3.0125000000000002"/>
    <x v="640"/>
    <x v="69"/>
    <d v="1899-12-30T15:53:00"/>
    <x v="0"/>
    <n v="60.25"/>
    <n v="4.7619047620000003"/>
    <n v="3.0125000000000002"/>
    <n v="5.5"/>
    <n v="3.0125000000000028"/>
    <n v="252.80900000000025"/>
    <b v="0"/>
    <b v="0"/>
    <s v="Low Value"/>
    <s v="Value not found"/>
    <n v="16"/>
    <n v="2"/>
    <n v="2019"/>
    <m/>
    <x v="23"/>
    <m/>
    <n v="7"/>
    <s v="2019-7"/>
    <n v="6"/>
    <s v="Weekends"/>
    <d v="1900-01-06T00:00:00"/>
  </r>
  <r>
    <s v="706-36-6154"/>
    <x v="0"/>
    <s v="Yangon"/>
    <x v="0"/>
    <x v="1"/>
    <x v="2"/>
    <n v="19.36"/>
    <n v="9"/>
    <n v="8.7119999999999997"/>
    <x v="641"/>
    <x v="68"/>
    <d v="1899-12-30T18:43:00"/>
    <x v="0"/>
    <n v="174.24"/>
    <n v="4.7619047620000003"/>
    <n v="8.7119999999999997"/>
    <n v="8.6999999999999993"/>
    <n v="8.7119999999999891"/>
    <n v="731.11103999999909"/>
    <b v="1"/>
    <b v="1"/>
    <s v="High Value"/>
    <n v="1.9359999999999999"/>
    <n v="18"/>
    <n v="1"/>
    <n v="2019"/>
    <m/>
    <x v="23"/>
    <m/>
    <n v="3"/>
    <s v="2019-3"/>
    <n v="5"/>
    <s v="Weekdays"/>
    <d v="1900-01-05T00:00:00"/>
  </r>
  <r>
    <s v="778-89-7974"/>
    <x v="1"/>
    <s v="Naypyitaw"/>
    <x v="1"/>
    <x v="1"/>
    <x v="0"/>
    <n v="70.209999999999994"/>
    <n v="6"/>
    <n v="21.062999999999999"/>
    <x v="642"/>
    <x v="73"/>
    <d v="1899-12-30T14:58:00"/>
    <x v="1"/>
    <n v="421.26"/>
    <n v="4.7619047620000003"/>
    <n v="21.062999999999999"/>
    <n v="7.4"/>
    <n v="21.062999999999988"/>
    <n v="1767.6069599999989"/>
    <b v="0"/>
    <b v="1"/>
    <s v="High Value"/>
    <n v="7.0209999999999999"/>
    <n v="30"/>
    <n v="3"/>
    <n v="2019"/>
    <m/>
    <x v="23"/>
    <m/>
    <n v="13"/>
    <s v="2019-13"/>
    <n v="6"/>
    <s v="Weekends"/>
    <d v="1900-01-06T00:00:00"/>
  </r>
  <r>
    <s v="574-31-8277"/>
    <x v="2"/>
    <s v="Mandalay"/>
    <x v="0"/>
    <x v="1"/>
    <x v="5"/>
    <n v="33.630000000000003"/>
    <n v="1"/>
    <n v="1.6815"/>
    <x v="643"/>
    <x v="80"/>
    <d v="1899-12-30T19:55:00"/>
    <x v="1"/>
    <n v="33.630000000000003"/>
    <n v="4.7619047620000003"/>
    <n v="1.6815"/>
    <n v="5.6"/>
    <n v="1.6814999999999998"/>
    <n v="141.11147999999997"/>
    <b v="0"/>
    <b v="0"/>
    <s v="Low Value"/>
    <s v="Value not found"/>
    <n v="20"/>
    <n v="3"/>
    <n v="2019"/>
    <m/>
    <x v="23"/>
    <m/>
    <n v="12"/>
    <s v="2019-12"/>
    <n v="3"/>
    <s v="Weekdays"/>
    <d v="1900-01-03T00:00:00"/>
  </r>
  <r>
    <s v="859-71-0933"/>
    <x v="1"/>
    <s v="Naypyitaw"/>
    <x v="0"/>
    <x v="0"/>
    <x v="3"/>
    <n v="15.49"/>
    <n v="2"/>
    <n v="1.5489999999999999"/>
    <x v="644"/>
    <x v="65"/>
    <d v="1899-12-30T15:10:00"/>
    <x v="1"/>
    <n v="30.98"/>
    <n v="4.7619047620000003"/>
    <n v="1.5489999999999999"/>
    <n v="6.3"/>
    <n v="1.549000000000003"/>
    <n v="129.99208000000027"/>
    <b v="0"/>
    <b v="1"/>
    <s v="Low Value"/>
    <s v="Value not found"/>
    <n v="16"/>
    <n v="1"/>
    <n v="2019"/>
    <m/>
    <x v="23"/>
    <m/>
    <n v="3"/>
    <s v="2019-3"/>
    <n v="3"/>
    <s v="Weekdays"/>
    <d v="1900-01-03T00:00:00"/>
  </r>
  <r>
    <s v="740-11-5257"/>
    <x v="1"/>
    <s v="Naypyitaw"/>
    <x v="1"/>
    <x v="1"/>
    <x v="1"/>
    <n v="24.74"/>
    <n v="10"/>
    <n v="12.37"/>
    <x v="645"/>
    <x v="7"/>
    <d v="1899-12-30T16:44:00"/>
    <x v="1"/>
    <n v="247.4"/>
    <n v="4.7619047620000003"/>
    <n v="12.37"/>
    <n v="7.1"/>
    <n v="12.369999999999976"/>
    <n v="1038.090399999998"/>
    <b v="0"/>
    <b v="1"/>
    <s v="Low Value"/>
    <n v="2.4740000000000002"/>
    <n v="24"/>
    <n v="2"/>
    <n v="2019"/>
    <m/>
    <x v="23"/>
    <m/>
    <n v="8"/>
    <s v="2019-8"/>
    <n v="7"/>
    <s v="Weekends"/>
    <d v="1899-12-31T00:00:00"/>
  </r>
  <r>
    <s v="369-82-2676"/>
    <x v="2"/>
    <s v="Mandalay"/>
    <x v="1"/>
    <x v="1"/>
    <x v="1"/>
    <n v="75.66"/>
    <n v="5"/>
    <n v="18.914999999999999"/>
    <x v="646"/>
    <x v="15"/>
    <d v="1899-12-30T18:22:00"/>
    <x v="0"/>
    <n v="378.3"/>
    <n v="4.7619047620000003"/>
    <n v="18.914999999999999"/>
    <n v="7.8"/>
    <n v="18.914999999999964"/>
    <n v="1587.3467999999971"/>
    <b v="0"/>
    <b v="1"/>
    <s v="High Value"/>
    <n v="7.5659999999999998"/>
    <n v="15"/>
    <n v="1"/>
    <n v="2019"/>
    <m/>
    <x v="23"/>
    <m/>
    <n v="3"/>
    <s v="2019-3"/>
    <n v="2"/>
    <s v="Weekdays"/>
    <d v="1900-01-02T00:00:00"/>
  </r>
  <r>
    <s v="563-47-4072"/>
    <x v="2"/>
    <s v="Mandalay"/>
    <x v="1"/>
    <x v="0"/>
    <x v="0"/>
    <n v="55.81"/>
    <n v="6"/>
    <n v="16.742999999999999"/>
    <x v="647"/>
    <x v="49"/>
    <d v="1899-12-30T11:52:00"/>
    <x v="1"/>
    <n v="334.86"/>
    <n v="4.7619047620000003"/>
    <n v="16.742999999999999"/>
    <n v="9.9"/>
    <n v="16.742999999999995"/>
    <n v="1405.0725599999996"/>
    <b v="0"/>
    <b v="1"/>
    <s v="High Value"/>
    <n v="5.5810000000000004"/>
    <n v="22"/>
    <n v="1"/>
    <n v="2019"/>
    <m/>
    <x v="23"/>
    <m/>
    <n v="4"/>
    <s v="2019-4"/>
    <n v="2"/>
    <s v="Weekdays"/>
    <d v="1900-01-02T00:00:00"/>
  </r>
  <r>
    <s v="742-04-5161"/>
    <x v="0"/>
    <s v="Yangon"/>
    <x v="0"/>
    <x v="1"/>
    <x v="2"/>
    <n v="72.78"/>
    <n v="10"/>
    <n v="36.39"/>
    <x v="648"/>
    <x v="36"/>
    <d v="1899-12-30T17:24:00"/>
    <x v="1"/>
    <n v="727.8"/>
    <n v="4.7619047620000003"/>
    <n v="36.39"/>
    <n v="7.3"/>
    <n v="36.3900000000001"/>
    <n v="3053.8488000000084"/>
    <b v="1"/>
    <b v="1"/>
    <s v="Low Value"/>
    <n v="7.2780000000000005"/>
    <n v="3"/>
    <n v="2"/>
    <n v="2019"/>
    <m/>
    <x v="23"/>
    <m/>
    <n v="5"/>
    <s v="2019-5"/>
    <n v="7"/>
    <s v="Weekends"/>
    <d v="1899-12-31T00:00:00"/>
  </r>
  <r>
    <s v="149-15-7606"/>
    <x v="2"/>
    <s v="Mandalay"/>
    <x v="0"/>
    <x v="1"/>
    <x v="3"/>
    <n v="37.32"/>
    <n v="9"/>
    <n v="16.794"/>
    <x v="649"/>
    <x v="43"/>
    <d v="1899-12-30T15:31:00"/>
    <x v="0"/>
    <n v="335.88"/>
    <n v="4.7619047620000003"/>
    <n v="16.794"/>
    <n v="5.0999999999999996"/>
    <n v="16.793999999999983"/>
    <n v="1409.3524799999986"/>
    <b v="0"/>
    <b v="0"/>
    <s v="Low Value"/>
    <s v="Value not found"/>
    <n v="6"/>
    <n v="3"/>
    <n v="2019"/>
    <m/>
    <x v="23"/>
    <m/>
    <n v="10"/>
    <s v="2019-10"/>
    <n v="3"/>
    <s v="Weekdays"/>
    <d v="1900-01-03T00:00:00"/>
  </r>
  <r>
    <s v="133-77-3154"/>
    <x v="2"/>
    <s v="Mandalay"/>
    <x v="0"/>
    <x v="1"/>
    <x v="5"/>
    <n v="60.18"/>
    <n v="4"/>
    <n v="12.036"/>
    <x v="650"/>
    <x v="69"/>
    <d v="1899-12-30T18:04:00"/>
    <x v="2"/>
    <n v="240.72"/>
    <n v="4.7619047620000003"/>
    <n v="12.036"/>
    <n v="9.4"/>
    <n v="12.036000000000001"/>
    <n v="1010.0611200000002"/>
    <b v="0"/>
    <b v="1"/>
    <s v="High Value"/>
    <n v="6.0180000000000007"/>
    <n v="16"/>
    <n v="2"/>
    <n v="2019"/>
    <m/>
    <x v="23"/>
    <m/>
    <n v="7"/>
    <s v="2019-7"/>
    <n v="6"/>
    <s v="Weekends"/>
    <d v="1900-01-06T00:00:00"/>
  </r>
  <r>
    <s v="169-52-4504"/>
    <x v="0"/>
    <s v="Yangon"/>
    <x v="1"/>
    <x v="0"/>
    <x v="1"/>
    <n v="15.69"/>
    <n v="3"/>
    <n v="2.3534999999999999"/>
    <x v="651"/>
    <x v="86"/>
    <d v="1899-12-30T14:13:00"/>
    <x v="2"/>
    <n v="47.07"/>
    <n v="4.7619047620000003"/>
    <n v="2.3534999999999999"/>
    <n v="5.8"/>
    <n v="2.3534999999999968"/>
    <n v="197.50571999999974"/>
    <b v="0"/>
    <b v="0"/>
    <s v="Low Value"/>
    <s v="Value not found"/>
    <n v="14"/>
    <n v="3"/>
    <n v="2019"/>
    <m/>
    <x v="23"/>
    <m/>
    <n v="11"/>
    <s v="2019-11"/>
    <n v="4"/>
    <s v="Weekdays"/>
    <d v="1900-01-04T00:00:00"/>
  </r>
  <r>
    <s v="250-81-7186"/>
    <x v="1"/>
    <s v="Naypyitaw"/>
    <x v="1"/>
    <x v="0"/>
    <x v="1"/>
    <n v="99.69"/>
    <n v="1"/>
    <n v="4.9844999999999997"/>
    <x v="652"/>
    <x v="33"/>
    <d v="1899-12-30T10:23:00"/>
    <x v="2"/>
    <n v="99.69"/>
    <n v="4.7619047620000003"/>
    <n v="4.9844999999999997"/>
    <n v="8"/>
    <n v="4.984499999999997"/>
    <n v="418.29923999999977"/>
    <b v="0"/>
    <b v="1"/>
    <s v="High Value"/>
    <n v="9.9690000000000012"/>
    <n v="27"/>
    <n v="2"/>
    <n v="2019"/>
    <m/>
    <x v="23"/>
    <m/>
    <n v="9"/>
    <s v="2019-9"/>
    <n v="3"/>
    <s v="Weekdays"/>
    <d v="1900-01-03T00:00:00"/>
  </r>
  <r>
    <s v="562-12-5430"/>
    <x v="0"/>
    <s v="Yangon"/>
    <x v="0"/>
    <x v="0"/>
    <x v="5"/>
    <n v="88.15"/>
    <n v="3"/>
    <n v="13.2225"/>
    <x v="653"/>
    <x v="68"/>
    <d v="1899-12-30T10:11:00"/>
    <x v="0"/>
    <n v="264.45"/>
    <n v="4.7619047620000003"/>
    <n v="13.2225"/>
    <n v="7.9"/>
    <n v="13.222500000000025"/>
    <n v="1109.6322000000021"/>
    <b v="0"/>
    <b v="1"/>
    <s v="High Value"/>
    <n v="8.8150000000000013"/>
    <n v="18"/>
    <n v="1"/>
    <n v="2019"/>
    <m/>
    <x v="23"/>
    <m/>
    <n v="3"/>
    <s v="2019-3"/>
    <n v="5"/>
    <s v="Weekdays"/>
    <d v="1900-01-05T00:00:00"/>
  </r>
  <r>
    <s v="816-72-8853"/>
    <x v="0"/>
    <s v="Yangon"/>
    <x v="0"/>
    <x v="0"/>
    <x v="3"/>
    <n v="27.93"/>
    <n v="5"/>
    <n v="6.9824999999999999"/>
    <x v="654"/>
    <x v="71"/>
    <d v="1899-12-30T15:48:00"/>
    <x v="1"/>
    <n v="139.65"/>
    <n v="4.7619047620000003"/>
    <n v="6.9824999999999999"/>
    <n v="5.9"/>
    <n v="6.9824999999999875"/>
    <n v="585.97139999999899"/>
    <b v="0"/>
    <b v="0"/>
    <s v="Low Value"/>
    <s v="Value not found"/>
    <n v="29"/>
    <n v="1"/>
    <n v="2019"/>
    <m/>
    <x v="23"/>
    <m/>
    <n v="5"/>
    <s v="2019-5"/>
    <n v="2"/>
    <s v="Weekdays"/>
    <d v="1900-01-02T00:00:00"/>
  </r>
  <r>
    <s v="491-38-3499"/>
    <x v="0"/>
    <s v="Yangon"/>
    <x v="0"/>
    <x v="1"/>
    <x v="5"/>
    <n v="55.45"/>
    <n v="1"/>
    <n v="2.7725"/>
    <x v="655"/>
    <x v="84"/>
    <d v="1899-12-30T17:46:00"/>
    <x v="2"/>
    <n v="55.45"/>
    <n v="4.7619047620000003"/>
    <n v="2.7725"/>
    <n v="4.9000000000000004"/>
    <n v="2.7724999999999937"/>
    <n v="232.66819999999947"/>
    <b v="0"/>
    <b v="0"/>
    <s v="Low Value"/>
    <s v="Value not found"/>
    <n v="26"/>
    <n v="2"/>
    <n v="2019"/>
    <m/>
    <x v="23"/>
    <m/>
    <n v="9"/>
    <s v="2019-9"/>
    <n v="2"/>
    <s v="Weekdays"/>
    <d v="1900-01-02T00:00:00"/>
  </r>
  <r>
    <s v="322-02-2271"/>
    <x v="2"/>
    <s v="Mandalay"/>
    <x v="1"/>
    <x v="0"/>
    <x v="3"/>
    <n v="42.97"/>
    <n v="3"/>
    <n v="6.4455"/>
    <x v="656"/>
    <x v="36"/>
    <d v="1899-12-30T11:46:00"/>
    <x v="1"/>
    <n v="128.91"/>
    <n v="4.7619047620000003"/>
    <n v="6.4455"/>
    <n v="9.3000000000000007"/>
    <n v="6.4455000000000098"/>
    <n v="540.90636000000086"/>
    <b v="0"/>
    <b v="1"/>
    <s v="High Value"/>
    <n v="4.2969999999999997"/>
    <n v="3"/>
    <n v="2"/>
    <n v="2019"/>
    <m/>
    <x v="23"/>
    <m/>
    <n v="5"/>
    <s v="2019-5"/>
    <n v="7"/>
    <s v="Weekends"/>
    <d v="1899-12-31T00:00:00"/>
  </r>
  <r>
    <s v="842-29-4695"/>
    <x v="1"/>
    <s v="Naypyitaw"/>
    <x v="0"/>
    <x v="1"/>
    <x v="3"/>
    <n v="17.14"/>
    <n v="7"/>
    <n v="5.9989999999999997"/>
    <x v="657"/>
    <x v="65"/>
    <d v="1899-12-30T12:07:00"/>
    <x v="2"/>
    <n v="119.98"/>
    <n v="4.7619047620000003"/>
    <n v="5.9989999999999997"/>
    <n v="7.9"/>
    <n v="5.9989999999999952"/>
    <n v="503.43607999999961"/>
    <b v="0"/>
    <b v="1"/>
    <s v="High Value"/>
    <n v="1.7140000000000002"/>
    <n v="16"/>
    <n v="1"/>
    <n v="2019"/>
    <m/>
    <x v="23"/>
    <m/>
    <n v="3"/>
    <s v="2019-3"/>
    <n v="3"/>
    <s v="Weekdays"/>
    <d v="1900-01-03T00:00:00"/>
  </r>
  <r>
    <s v="725-67-2480"/>
    <x v="2"/>
    <s v="Mandalay"/>
    <x v="0"/>
    <x v="0"/>
    <x v="5"/>
    <n v="58.75"/>
    <n v="6"/>
    <n v="17.625"/>
    <x v="658"/>
    <x v="62"/>
    <d v="1899-12-30T18:14:00"/>
    <x v="2"/>
    <n v="352.5"/>
    <n v="4.7619047620000003"/>
    <n v="17.625"/>
    <n v="5.9"/>
    <n v="17.625"/>
    <n v="1479.09"/>
    <b v="0"/>
    <b v="0"/>
    <s v="Low Value"/>
    <s v="Value not found"/>
    <n v="24"/>
    <n v="3"/>
    <n v="2019"/>
    <m/>
    <x v="23"/>
    <m/>
    <n v="12"/>
    <s v="2019-12"/>
    <n v="7"/>
    <s v="Weekends"/>
    <d v="1899-12-31T00:00:00"/>
  </r>
  <r>
    <s v="641-51-2661"/>
    <x v="1"/>
    <s v="Naypyitaw"/>
    <x v="0"/>
    <x v="0"/>
    <x v="4"/>
    <n v="87.1"/>
    <n v="10"/>
    <n v="43.55"/>
    <x v="659"/>
    <x v="12"/>
    <d v="1899-12-30T14:45:00"/>
    <x v="2"/>
    <n v="871"/>
    <n v="4.7619047620000003"/>
    <n v="43.55"/>
    <n v="9.9"/>
    <n v="43.549999999999955"/>
    <n v="3654.7159999999963"/>
    <b v="1"/>
    <b v="1"/>
    <s v="High Value"/>
    <n v="8.7099999999999991"/>
    <n v="12"/>
    <n v="2"/>
    <n v="2019"/>
    <m/>
    <x v="23"/>
    <m/>
    <n v="7"/>
    <s v="2019-7"/>
    <n v="2"/>
    <s v="Weekdays"/>
    <d v="1900-01-02T00:00:00"/>
  </r>
  <r>
    <s v="714-02-3114"/>
    <x v="1"/>
    <s v="Naypyitaw"/>
    <x v="1"/>
    <x v="0"/>
    <x v="3"/>
    <n v="98.8"/>
    <n v="2"/>
    <n v="9.8800000000000008"/>
    <x v="660"/>
    <x v="81"/>
    <d v="1899-12-30T11:39:00"/>
    <x v="1"/>
    <n v="197.6"/>
    <n v="4.7619047620000003"/>
    <n v="9.8800000000000008"/>
    <n v="7.7"/>
    <n v="9.8799999999999955"/>
    <n v="829.12959999999964"/>
    <b v="0"/>
    <b v="1"/>
    <s v="High Value"/>
    <n v="9.8800000000000008"/>
    <n v="21"/>
    <n v="2"/>
    <n v="2019"/>
    <m/>
    <x v="23"/>
    <m/>
    <n v="8"/>
    <s v="2019-8"/>
    <n v="4"/>
    <s v="Weekdays"/>
    <d v="1900-01-04T00:00:00"/>
  </r>
  <r>
    <s v="518-17-2983"/>
    <x v="0"/>
    <s v="Yangon"/>
    <x v="1"/>
    <x v="0"/>
    <x v="5"/>
    <n v="48.63"/>
    <n v="4"/>
    <n v="9.7260000000000009"/>
    <x v="661"/>
    <x v="87"/>
    <d v="1899-12-30T15:44:00"/>
    <x v="0"/>
    <n v="194.52"/>
    <n v="4.7619047620000003"/>
    <n v="9.7260000000000009"/>
    <n v="7.6"/>
    <n v="9.7259999999999991"/>
    <n v="816.20591999999999"/>
    <b v="0"/>
    <b v="1"/>
    <s v="High Value"/>
    <n v="4.8630000000000004"/>
    <n v="4"/>
    <n v="2"/>
    <n v="2019"/>
    <m/>
    <x v="23"/>
    <m/>
    <n v="6"/>
    <s v="2019-6"/>
    <n v="1"/>
    <s v="Weekdays"/>
    <d v="1900-01-01T00:00:00"/>
  </r>
  <r>
    <s v="779-42-2410"/>
    <x v="2"/>
    <s v="Mandalay"/>
    <x v="0"/>
    <x v="1"/>
    <x v="4"/>
    <n v="57.74"/>
    <n v="3"/>
    <n v="8.6609999999999996"/>
    <x v="662"/>
    <x v="9"/>
    <d v="1899-12-30T13:06:00"/>
    <x v="0"/>
    <n v="173.22"/>
    <n v="4.7619047620000003"/>
    <n v="8.6609999999999996"/>
    <n v="7.7"/>
    <n v="8.6610000000000014"/>
    <n v="726.83112000000017"/>
    <b v="0"/>
    <b v="1"/>
    <s v="High Value"/>
    <n v="5.7740000000000009"/>
    <n v="20"/>
    <n v="2"/>
    <n v="2019"/>
    <m/>
    <x v="23"/>
    <m/>
    <n v="8"/>
    <s v="2019-8"/>
    <n v="3"/>
    <s v="Weekdays"/>
    <d v="1900-01-03T00:00:00"/>
  </r>
  <r>
    <s v="190-14-3147"/>
    <x v="2"/>
    <s v="Mandalay"/>
    <x v="1"/>
    <x v="0"/>
    <x v="0"/>
    <n v="17.97"/>
    <n v="4"/>
    <n v="3.5939999999999999"/>
    <x v="663"/>
    <x v="55"/>
    <d v="1899-12-30T20:43:00"/>
    <x v="0"/>
    <n v="71.88"/>
    <n v="4.7619047620000003"/>
    <n v="3.5939999999999999"/>
    <n v="6.4"/>
    <n v="3.5940000000000083"/>
    <n v="301.60848000000072"/>
    <b v="0"/>
    <b v="1"/>
    <s v="Low Value"/>
    <s v="Value not found"/>
    <n v="23"/>
    <n v="2"/>
    <n v="2019"/>
    <m/>
    <x v="23"/>
    <m/>
    <n v="8"/>
    <s v="2019-8"/>
    <n v="6"/>
    <s v="Weekends"/>
    <d v="1900-01-06T00:00:00"/>
  </r>
  <r>
    <s v="408-66-6712"/>
    <x v="1"/>
    <s v="Naypyitaw"/>
    <x v="0"/>
    <x v="0"/>
    <x v="0"/>
    <n v="47.71"/>
    <n v="6"/>
    <n v="14.313000000000001"/>
    <x v="664"/>
    <x v="69"/>
    <d v="1899-12-30T14:19:00"/>
    <x v="0"/>
    <n v="286.26"/>
    <n v="4.7619047620000003"/>
    <n v="14.313000000000001"/>
    <n v="4.4000000000000004"/>
    <n v="14.312999999999988"/>
    <n v="1201.1469599999991"/>
    <b v="0"/>
    <b v="0"/>
    <s v="Low Value"/>
    <s v="Value not found"/>
    <n v="16"/>
    <n v="2"/>
    <n v="2019"/>
    <m/>
    <x v="23"/>
    <m/>
    <n v="7"/>
    <s v="2019-7"/>
    <n v="6"/>
    <s v="Weekends"/>
    <d v="1900-01-06T00:00:00"/>
  </r>
  <r>
    <s v="679-22-6530"/>
    <x v="2"/>
    <s v="Mandalay"/>
    <x v="1"/>
    <x v="0"/>
    <x v="3"/>
    <n v="40.619999999999997"/>
    <n v="2"/>
    <n v="4.0620000000000003"/>
    <x v="665"/>
    <x v="29"/>
    <d v="1899-12-30T10:01:00"/>
    <x v="2"/>
    <n v="81.239999999999995"/>
    <n v="4.7619047620000003"/>
    <n v="4.0620000000000003"/>
    <n v="4.0999999999999996"/>
    <n v="4.0620000000000118"/>
    <n v="340.88304000000102"/>
    <b v="0"/>
    <b v="0"/>
    <s v="Low Value"/>
    <s v="Value not found"/>
    <n v="17"/>
    <n v="1"/>
    <n v="2019"/>
    <m/>
    <x v="23"/>
    <m/>
    <n v="3"/>
    <s v="2019-3"/>
    <n v="4"/>
    <s v="Weekdays"/>
    <d v="1900-01-04T00:00:00"/>
  </r>
  <r>
    <s v="588-47-8641"/>
    <x v="0"/>
    <s v="Yangon"/>
    <x v="0"/>
    <x v="1"/>
    <x v="5"/>
    <n v="56.04"/>
    <n v="10"/>
    <n v="28.02"/>
    <x v="666"/>
    <x v="78"/>
    <d v="1899-12-30T19:30:00"/>
    <x v="0"/>
    <n v="560.4"/>
    <n v="4.7619047620000003"/>
    <n v="28.02"/>
    <n v="4.4000000000000004"/>
    <n v="28.019999999999982"/>
    <n v="2351.4383999999986"/>
    <b v="0"/>
    <b v="0"/>
    <s v="Low Value"/>
    <s v="Value not found"/>
    <n v="14"/>
    <n v="1"/>
    <n v="2019"/>
    <m/>
    <x v="23"/>
    <m/>
    <n v="3"/>
    <s v="2019-3"/>
    <n v="1"/>
    <s v="Weekdays"/>
    <d v="1900-01-01T00:00:00"/>
  </r>
  <r>
    <s v="642-61-4706"/>
    <x v="2"/>
    <s v="Mandalay"/>
    <x v="0"/>
    <x v="1"/>
    <x v="4"/>
    <n v="93.4"/>
    <n v="2"/>
    <n v="9.34"/>
    <x v="667"/>
    <x v="73"/>
    <d v="1899-12-30T16:34:00"/>
    <x v="1"/>
    <n v="186.8"/>
    <n v="4.7619047620000003"/>
    <n v="9.34"/>
    <n v="5.5"/>
    <n v="9.339999999999975"/>
    <n v="783.81279999999788"/>
    <b v="0"/>
    <b v="0"/>
    <s v="Low Value"/>
    <s v="Value not found"/>
    <n v="30"/>
    <n v="3"/>
    <n v="2019"/>
    <m/>
    <x v="23"/>
    <m/>
    <n v="13"/>
    <s v="2019-13"/>
    <n v="6"/>
    <s v="Weekends"/>
    <d v="1900-01-06T00:00:00"/>
  </r>
  <r>
    <s v="576-31-4774"/>
    <x v="2"/>
    <s v="Mandalay"/>
    <x v="1"/>
    <x v="0"/>
    <x v="0"/>
    <n v="73.41"/>
    <n v="3"/>
    <n v="11.0115"/>
    <x v="668"/>
    <x v="22"/>
    <d v="1899-12-30T13:10:00"/>
    <x v="0"/>
    <n v="220.23"/>
    <n v="4.7619047620000003"/>
    <n v="11.0115"/>
    <n v="4"/>
    <n v="11.011500000000012"/>
    <n v="924.08508000000108"/>
    <b v="0"/>
    <b v="0"/>
    <s v="Low Value"/>
    <s v="Value not found"/>
    <n v="2"/>
    <n v="3"/>
    <n v="2019"/>
    <m/>
    <x v="23"/>
    <m/>
    <n v="9"/>
    <s v="2019-9"/>
    <n v="6"/>
    <s v="Weekends"/>
    <d v="1900-01-06T00:00:00"/>
  </r>
  <r>
    <s v="556-41-6224"/>
    <x v="1"/>
    <s v="Naypyitaw"/>
    <x v="1"/>
    <x v="1"/>
    <x v="0"/>
    <n v="33.64"/>
    <n v="8"/>
    <n v="13.456"/>
    <x v="669"/>
    <x v="42"/>
    <d v="1899-12-30T17:10:00"/>
    <x v="2"/>
    <n v="269.12"/>
    <n v="4.7619047620000003"/>
    <n v="13.456"/>
    <n v="9.3000000000000007"/>
    <n v="13.456000000000017"/>
    <n v="1129.2275200000015"/>
    <b v="1"/>
    <b v="1"/>
    <s v="High Value"/>
    <n v="3.3640000000000003"/>
    <n v="15"/>
    <n v="2"/>
    <n v="2019"/>
    <m/>
    <x v="23"/>
    <m/>
    <n v="7"/>
    <s v="2019-7"/>
    <n v="5"/>
    <s v="Weekdays"/>
    <d v="1900-01-05T00:00:00"/>
  </r>
  <r>
    <s v="811-03-8790"/>
    <x v="0"/>
    <s v="Yangon"/>
    <x v="1"/>
    <x v="0"/>
    <x v="1"/>
    <n v="45.48"/>
    <n v="10"/>
    <n v="22.74"/>
    <x v="670"/>
    <x v="59"/>
    <d v="1899-12-30T10:22:00"/>
    <x v="2"/>
    <n v="454.8"/>
    <n v="4.7619047620000003"/>
    <n v="22.74"/>
    <n v="4.8"/>
    <n v="22.740000000000009"/>
    <n v="1908.3408000000009"/>
    <b v="0"/>
    <b v="0"/>
    <s v="Low Value"/>
    <s v="Value not found"/>
    <n v="1"/>
    <n v="3"/>
    <n v="2019"/>
    <m/>
    <x v="23"/>
    <m/>
    <n v="9"/>
    <s v="2019-9"/>
    <n v="5"/>
    <s v="Weekdays"/>
    <d v="1900-01-05T00:00:00"/>
  </r>
  <r>
    <s v="242-11-3142"/>
    <x v="2"/>
    <s v="Mandalay"/>
    <x v="0"/>
    <x v="1"/>
    <x v="5"/>
    <n v="83.77"/>
    <n v="2"/>
    <n v="8.3770000000000007"/>
    <x v="628"/>
    <x v="7"/>
    <d v="1899-12-30T19:57:00"/>
    <x v="1"/>
    <n v="167.54"/>
    <n v="4.7619047620000003"/>
    <n v="8.3770000000000007"/>
    <n v="4.5999999999999996"/>
    <n v="8.3770000000000095"/>
    <n v="702.99784000000079"/>
    <b v="0"/>
    <b v="0"/>
    <s v="Low Value"/>
    <s v="Value not found"/>
    <n v="24"/>
    <n v="2"/>
    <n v="2019"/>
    <m/>
    <x v="23"/>
    <m/>
    <n v="8"/>
    <s v="2019-8"/>
    <n v="7"/>
    <s v="Weekends"/>
    <d v="1899-12-31T00:00:00"/>
  </r>
  <r>
    <s v="752-23-3760"/>
    <x v="2"/>
    <s v="Mandalay"/>
    <x v="0"/>
    <x v="0"/>
    <x v="3"/>
    <n v="64.08"/>
    <n v="7"/>
    <n v="22.428000000000001"/>
    <x v="671"/>
    <x v="88"/>
    <d v="1899-12-30T19:29:00"/>
    <x v="2"/>
    <n v="448.56"/>
    <n v="4.7619047620000003"/>
    <n v="22.428000000000001"/>
    <n v="7.3"/>
    <n v="22.427999999999997"/>
    <n v="1882.1577599999998"/>
    <b v="0"/>
    <b v="1"/>
    <s v="Low Value"/>
    <n v="6.4080000000000004"/>
    <n v="19"/>
    <n v="2"/>
    <n v="2019"/>
    <m/>
    <x v="23"/>
    <m/>
    <n v="8"/>
    <s v="2019-8"/>
    <n v="2"/>
    <s v="Weekdays"/>
    <d v="1900-01-02T00:00:00"/>
  </r>
  <r>
    <s v="274-05-5470"/>
    <x v="0"/>
    <s v="Yangon"/>
    <x v="0"/>
    <x v="0"/>
    <x v="4"/>
    <n v="73.47"/>
    <n v="4"/>
    <n v="14.694000000000001"/>
    <x v="672"/>
    <x v="55"/>
    <d v="1899-12-30T18:30:00"/>
    <x v="1"/>
    <n v="293.88"/>
    <n v="4.7619047620000003"/>
    <n v="14.694000000000001"/>
    <n v="6"/>
    <n v="14.694000000000017"/>
    <n v="1233.1204800000014"/>
    <b v="0"/>
    <b v="0"/>
    <s v="Low Value"/>
    <s v="Value not found"/>
    <n v="23"/>
    <n v="2"/>
    <n v="2019"/>
    <m/>
    <x v="23"/>
    <m/>
    <n v="8"/>
    <s v="2019-8"/>
    <n v="6"/>
    <s v="Weekends"/>
    <d v="1900-01-06T00:00:00"/>
  </r>
  <r>
    <s v="648-94-3045"/>
    <x v="1"/>
    <s v="Naypyitaw"/>
    <x v="1"/>
    <x v="1"/>
    <x v="0"/>
    <n v="58.95"/>
    <n v="10"/>
    <n v="29.475000000000001"/>
    <x v="673"/>
    <x v="13"/>
    <d v="1899-12-30T14:27:00"/>
    <x v="0"/>
    <n v="589.5"/>
    <n v="4.7619047620000003"/>
    <n v="29.475000000000001"/>
    <n v="8.1"/>
    <n v="29.475000000000023"/>
    <n v="2473.5420000000017"/>
    <b v="1"/>
    <b v="1"/>
    <s v="High Value"/>
    <n v="5.8950000000000005"/>
    <n v="7"/>
    <n v="2"/>
    <n v="2019"/>
    <m/>
    <x v="23"/>
    <m/>
    <n v="6"/>
    <s v="2019-6"/>
    <n v="4"/>
    <s v="Weekdays"/>
    <d v="1900-01-04T00:00:00"/>
  </r>
  <r>
    <s v="130-67-4723"/>
    <x v="0"/>
    <s v="Yangon"/>
    <x v="0"/>
    <x v="1"/>
    <x v="4"/>
    <n v="48.5"/>
    <n v="6"/>
    <n v="14.55"/>
    <x v="674"/>
    <x v="83"/>
    <d v="1899-12-30T13:57:00"/>
    <x v="0"/>
    <n v="291"/>
    <n v="4.7619047620000003"/>
    <n v="14.55"/>
    <n v="9.4"/>
    <n v="14.550000000000011"/>
    <n v="1221.036000000001"/>
    <b v="0"/>
    <b v="1"/>
    <s v="High Value"/>
    <n v="4.8500000000000005"/>
    <n v="11"/>
    <n v="1"/>
    <n v="2019"/>
    <m/>
    <x v="23"/>
    <m/>
    <n v="2"/>
    <s v="2019-2"/>
    <n v="5"/>
    <s v="Weekdays"/>
    <d v="1900-01-05T00:00:00"/>
  </r>
  <r>
    <s v="528-87-5606"/>
    <x v="2"/>
    <s v="Mandalay"/>
    <x v="0"/>
    <x v="0"/>
    <x v="1"/>
    <n v="39.479999999999997"/>
    <n v="1"/>
    <n v="1.974"/>
    <x v="675"/>
    <x v="12"/>
    <d v="1899-12-30T19:43:00"/>
    <x v="1"/>
    <n v="39.479999999999997"/>
    <n v="4.7619047620000003"/>
    <n v="1.974"/>
    <n v="6.5"/>
    <n v="1.9740000000000038"/>
    <n v="165.65808000000033"/>
    <b v="0"/>
    <b v="1"/>
    <s v="Low Value"/>
    <s v="Value not found"/>
    <n v="12"/>
    <n v="2"/>
    <n v="2019"/>
    <m/>
    <x v="23"/>
    <m/>
    <n v="7"/>
    <s v="2019-7"/>
    <n v="2"/>
    <s v="Weekdays"/>
    <d v="1900-01-02T00:00:00"/>
  </r>
  <r>
    <s v="320-85-2052"/>
    <x v="2"/>
    <s v="Mandalay"/>
    <x v="1"/>
    <x v="0"/>
    <x v="3"/>
    <n v="34.81"/>
    <n v="1"/>
    <n v="1.7404999999999999"/>
    <x v="676"/>
    <x v="78"/>
    <d v="1899-12-30T10:11:00"/>
    <x v="2"/>
    <n v="34.81"/>
    <n v="4.7619047620000003"/>
    <n v="1.7404999999999999"/>
    <n v="7"/>
    <n v="1.7404999999999973"/>
    <n v="146.06275999999977"/>
    <b v="0"/>
    <b v="1"/>
    <s v="Low Value"/>
    <n v="3.4810000000000003"/>
    <n v="14"/>
    <n v="1"/>
    <n v="2019"/>
    <m/>
    <x v="23"/>
    <m/>
    <n v="3"/>
    <s v="2019-3"/>
    <n v="1"/>
    <s v="Weekdays"/>
    <d v="1900-01-01T00:00:00"/>
  </r>
  <r>
    <s v="370-96-0655"/>
    <x v="1"/>
    <s v="Naypyitaw"/>
    <x v="1"/>
    <x v="0"/>
    <x v="5"/>
    <n v="49.32"/>
    <n v="6"/>
    <n v="14.795999999999999"/>
    <x v="677"/>
    <x v="51"/>
    <d v="1899-12-30T13:46:00"/>
    <x v="0"/>
    <n v="295.92"/>
    <n v="4.7619047620000003"/>
    <n v="14.795999999999999"/>
    <n v="7.1"/>
    <n v="14.795999999999992"/>
    <n v="1241.6803199999995"/>
    <b v="0"/>
    <b v="1"/>
    <s v="Low Value"/>
    <n v="4.9320000000000004"/>
    <n v="9"/>
    <n v="1"/>
    <n v="2019"/>
    <m/>
    <x v="23"/>
    <m/>
    <n v="2"/>
    <s v="2019-2"/>
    <n v="3"/>
    <s v="Weekdays"/>
    <d v="1900-01-03T00:00:00"/>
  </r>
  <r>
    <s v="105-10-6182"/>
    <x v="0"/>
    <s v="Yangon"/>
    <x v="0"/>
    <x v="1"/>
    <x v="5"/>
    <n v="21.48"/>
    <n v="2"/>
    <n v="2.1480000000000001"/>
    <x v="678"/>
    <x v="33"/>
    <d v="1899-12-30T12:22:00"/>
    <x v="0"/>
    <n v="42.96"/>
    <n v="4.7619047620000003"/>
    <n v="2.1480000000000001"/>
    <n v="6.6"/>
    <n v="2.1479999999999961"/>
    <n v="180.26015999999967"/>
    <b v="0"/>
    <b v="1"/>
    <s v="Low Value"/>
    <s v="Value not found"/>
    <n v="27"/>
    <n v="2"/>
    <n v="2019"/>
    <m/>
    <x v="23"/>
    <m/>
    <n v="9"/>
    <s v="2019-9"/>
    <n v="3"/>
    <s v="Weekdays"/>
    <d v="1900-01-03T00:00:00"/>
  </r>
  <r>
    <s v="510-79-0415"/>
    <x v="2"/>
    <s v="Mandalay"/>
    <x v="0"/>
    <x v="0"/>
    <x v="3"/>
    <n v="23.08"/>
    <n v="6"/>
    <n v="6.9240000000000004"/>
    <x v="679"/>
    <x v="46"/>
    <d v="1899-12-30T19:20:00"/>
    <x v="0"/>
    <n v="138.47999999999999"/>
    <n v="4.7619047620000003"/>
    <n v="6.9240000000000004"/>
    <n v="4.9000000000000004"/>
    <n v="6.9240000000000066"/>
    <n v="581.06208000000061"/>
    <b v="0"/>
    <b v="0"/>
    <s v="Low Value"/>
    <s v="Value not found"/>
    <n v="24"/>
    <n v="1"/>
    <n v="2019"/>
    <m/>
    <x v="23"/>
    <m/>
    <n v="4"/>
    <s v="2019-4"/>
    <n v="4"/>
    <s v="Weekdays"/>
    <d v="1900-01-04T00:00:00"/>
  </r>
  <r>
    <s v="241-96-5076"/>
    <x v="2"/>
    <s v="Mandalay"/>
    <x v="0"/>
    <x v="0"/>
    <x v="2"/>
    <n v="49.1"/>
    <n v="2"/>
    <n v="4.91"/>
    <x v="680"/>
    <x v="66"/>
    <d v="1899-12-30T12:58:00"/>
    <x v="2"/>
    <n v="98.2"/>
    <n v="4.7619047620000003"/>
    <n v="4.91"/>
    <n v="6.4"/>
    <n v="4.9099999999999966"/>
    <n v="412.04719999999975"/>
    <b v="0"/>
    <b v="1"/>
    <s v="Low Value"/>
    <s v="Value not found"/>
    <n v="8"/>
    <n v="1"/>
    <n v="2019"/>
    <m/>
    <x v="23"/>
    <m/>
    <n v="2"/>
    <s v="2019-2"/>
    <n v="2"/>
    <s v="Weekdays"/>
    <d v="1900-01-02T00:00:00"/>
  </r>
  <r>
    <s v="767-97-4650"/>
    <x v="2"/>
    <s v="Mandalay"/>
    <x v="0"/>
    <x v="0"/>
    <x v="3"/>
    <n v="64.83"/>
    <n v="2"/>
    <n v="6.4829999999999997"/>
    <x v="681"/>
    <x v="66"/>
    <d v="1899-12-30T11:59:00"/>
    <x v="2"/>
    <n v="129.66"/>
    <n v="4.7619047620000003"/>
    <n v="6.4829999999999997"/>
    <n v="8"/>
    <n v="6.4830000000000041"/>
    <n v="544.05336000000034"/>
    <b v="0"/>
    <b v="1"/>
    <s v="High Value"/>
    <n v="6.4830000000000005"/>
    <n v="8"/>
    <n v="1"/>
    <n v="2019"/>
    <m/>
    <x v="23"/>
    <m/>
    <n v="2"/>
    <s v="2019-2"/>
    <n v="2"/>
    <s v="Weekdays"/>
    <d v="1900-01-02T00:00:00"/>
  </r>
  <r>
    <s v="648-83-1321"/>
    <x v="0"/>
    <s v="Yangon"/>
    <x v="0"/>
    <x v="1"/>
    <x v="2"/>
    <n v="63.56"/>
    <n v="10"/>
    <n v="31.78"/>
    <x v="682"/>
    <x v="65"/>
    <d v="1899-12-30T17:59:00"/>
    <x v="1"/>
    <n v="635.6"/>
    <n v="4.7619047620000003"/>
    <n v="31.78"/>
    <n v="4.3"/>
    <n v="31.779999999999973"/>
    <n v="2666.9775999999979"/>
    <b v="0"/>
    <b v="0"/>
    <s v="Low Value"/>
    <s v="Value not found"/>
    <n v="16"/>
    <n v="1"/>
    <n v="2019"/>
    <m/>
    <x v="23"/>
    <m/>
    <n v="3"/>
    <s v="2019-3"/>
    <n v="3"/>
    <s v="Weekdays"/>
    <d v="1900-01-03T00:00:00"/>
  </r>
  <r>
    <s v="173-57-2300"/>
    <x v="1"/>
    <s v="Naypyitaw"/>
    <x v="0"/>
    <x v="1"/>
    <x v="3"/>
    <n v="72.88"/>
    <n v="2"/>
    <n v="7.2880000000000003"/>
    <x v="683"/>
    <x v="45"/>
    <d v="1899-12-30T12:51:00"/>
    <x v="1"/>
    <n v="145.76"/>
    <n v="4.7619047620000003"/>
    <n v="7.2880000000000003"/>
    <n v="6.1"/>
    <n v="7.2880000000000109"/>
    <n v="611.60896000000093"/>
    <b v="0"/>
    <b v="0"/>
    <s v="Low Value"/>
    <s v="Value not found"/>
    <n v="13"/>
    <n v="3"/>
    <n v="2019"/>
    <m/>
    <x v="23"/>
    <m/>
    <n v="11"/>
    <s v="2019-11"/>
    <n v="3"/>
    <s v="Weekdays"/>
    <d v="1900-01-03T00:00:00"/>
  </r>
  <r>
    <s v="305-03-2383"/>
    <x v="0"/>
    <s v="Yangon"/>
    <x v="1"/>
    <x v="0"/>
    <x v="4"/>
    <n v="67.099999999999994"/>
    <n v="3"/>
    <n v="10.065"/>
    <x v="684"/>
    <x v="42"/>
    <d v="1899-12-30T10:36:00"/>
    <x v="1"/>
    <n v="201.3"/>
    <n v="4.7619047620000003"/>
    <n v="10.065"/>
    <n v="7.5"/>
    <n v="10.064999999999998"/>
    <n v="844.6547999999998"/>
    <b v="0"/>
    <b v="1"/>
    <s v="High Value"/>
    <n v="6.71"/>
    <n v="15"/>
    <n v="2"/>
    <n v="2019"/>
    <m/>
    <x v="23"/>
    <m/>
    <n v="7"/>
    <s v="2019-7"/>
    <n v="5"/>
    <s v="Weekdays"/>
    <d v="1900-01-05T00:00:00"/>
  </r>
  <r>
    <s v="394-55-6384"/>
    <x v="1"/>
    <s v="Naypyitaw"/>
    <x v="0"/>
    <x v="0"/>
    <x v="3"/>
    <n v="70.19"/>
    <n v="9"/>
    <n v="31.5855"/>
    <x v="685"/>
    <x v="25"/>
    <d v="1899-12-30T13:38:00"/>
    <x v="1"/>
    <n v="631.71"/>
    <n v="4.7619047620000003"/>
    <n v="31.5855"/>
    <n v="6.7"/>
    <n v="31.585499999999911"/>
    <n v="2650.6551599999925"/>
    <b v="0"/>
    <b v="1"/>
    <s v="Low Value"/>
    <s v="Value not found"/>
    <n v="25"/>
    <n v="1"/>
    <n v="2019"/>
    <m/>
    <x v="23"/>
    <m/>
    <n v="4"/>
    <s v="2019-4"/>
    <n v="5"/>
    <s v="Weekdays"/>
    <d v="1900-01-05T00:00:00"/>
  </r>
  <r>
    <s v="266-20-6657"/>
    <x v="1"/>
    <s v="Naypyitaw"/>
    <x v="0"/>
    <x v="1"/>
    <x v="4"/>
    <n v="55.04"/>
    <n v="7"/>
    <n v="19.263999999999999"/>
    <x v="686"/>
    <x v="41"/>
    <d v="1899-12-30T19:39:00"/>
    <x v="0"/>
    <n v="385.28"/>
    <n v="4.7619047620000003"/>
    <n v="19.263999999999999"/>
    <n v="5.2"/>
    <n v="19.26400000000001"/>
    <n v="1616.634880000001"/>
    <b v="0"/>
    <b v="0"/>
    <s v="Low Value"/>
    <s v="Value not found"/>
    <n v="12"/>
    <n v="3"/>
    <n v="2019"/>
    <m/>
    <x v="23"/>
    <m/>
    <n v="11"/>
    <s v="2019-11"/>
    <n v="2"/>
    <s v="Weekdays"/>
    <d v="1900-01-02T00:00:00"/>
  </r>
  <r>
    <s v="689-05-1884"/>
    <x v="0"/>
    <s v="Yangon"/>
    <x v="0"/>
    <x v="1"/>
    <x v="0"/>
    <n v="48.63"/>
    <n v="10"/>
    <n v="24.315000000000001"/>
    <x v="687"/>
    <x v="31"/>
    <d v="1899-12-30T12:44:00"/>
    <x v="1"/>
    <n v="486.3"/>
    <n v="4.7619047620000003"/>
    <n v="24.315000000000001"/>
    <n v="8.8000000000000007"/>
    <n v="24.314999999999998"/>
    <n v="2040.5147999999999"/>
    <b v="1"/>
    <b v="1"/>
    <s v="High Value"/>
    <n v="4.8630000000000004"/>
    <n v="4"/>
    <n v="3"/>
    <n v="2019"/>
    <m/>
    <x v="23"/>
    <m/>
    <n v="10"/>
    <s v="2019-10"/>
    <n v="1"/>
    <s v="Weekdays"/>
    <d v="1900-01-01T00:00:00"/>
  </r>
  <r>
    <s v="196-01-2849"/>
    <x v="1"/>
    <s v="Naypyitaw"/>
    <x v="0"/>
    <x v="0"/>
    <x v="5"/>
    <n v="73.38"/>
    <n v="7"/>
    <n v="25.683"/>
    <x v="688"/>
    <x v="34"/>
    <d v="1899-12-30T13:56:00"/>
    <x v="1"/>
    <n v="513.66"/>
    <n v="4.7619047620000003"/>
    <n v="25.683"/>
    <n v="9.5"/>
    <n v="25.682999999999993"/>
    <n v="2155.3173599999996"/>
    <b v="0"/>
    <b v="1"/>
    <s v="High Value"/>
    <n v="7.3380000000000001"/>
    <n v="10"/>
    <n v="2"/>
    <n v="2019"/>
    <m/>
    <x v="23"/>
    <m/>
    <n v="6"/>
    <s v="2019-6"/>
    <n v="7"/>
    <s v="Weekends"/>
    <d v="1899-12-31T00:00:00"/>
  </r>
  <r>
    <s v="372-62-5264"/>
    <x v="1"/>
    <s v="Naypyitaw"/>
    <x v="1"/>
    <x v="0"/>
    <x v="4"/>
    <n v="52.6"/>
    <n v="9"/>
    <n v="23.67"/>
    <x v="689"/>
    <x v="65"/>
    <d v="1899-12-30T14:42:00"/>
    <x v="1"/>
    <n v="473.4"/>
    <n v="4.7619047620000003"/>
    <n v="23.67"/>
    <n v="7.6"/>
    <n v="23.670000000000016"/>
    <n v="1986.3864000000015"/>
    <b v="1"/>
    <b v="1"/>
    <s v="High Value"/>
    <n v="5.2600000000000007"/>
    <n v="16"/>
    <n v="1"/>
    <n v="2019"/>
    <m/>
    <x v="23"/>
    <m/>
    <n v="3"/>
    <s v="2019-3"/>
    <n v="3"/>
    <s v="Weekdays"/>
    <d v="1900-01-03T00:00:00"/>
  </r>
  <r>
    <s v="800-09-8606"/>
    <x v="0"/>
    <s v="Yangon"/>
    <x v="0"/>
    <x v="0"/>
    <x v="2"/>
    <n v="87.37"/>
    <n v="5"/>
    <n v="21.842500000000001"/>
    <x v="690"/>
    <x v="71"/>
    <d v="1899-12-30T19:45:00"/>
    <x v="1"/>
    <n v="436.85"/>
    <n v="4.7619047620000003"/>
    <n v="21.842500000000001"/>
    <n v="6.6"/>
    <n v="21.842499999999973"/>
    <n v="1833.0225999999977"/>
    <b v="0"/>
    <b v="1"/>
    <s v="Low Value"/>
    <s v="Value not found"/>
    <n v="29"/>
    <n v="1"/>
    <n v="2019"/>
    <m/>
    <x v="23"/>
    <m/>
    <n v="5"/>
    <s v="2019-5"/>
    <n v="2"/>
    <s v="Weekdays"/>
    <d v="1900-01-02T00:00:00"/>
  </r>
  <r>
    <s v="182-52-7000"/>
    <x v="0"/>
    <s v="Yangon"/>
    <x v="0"/>
    <x v="0"/>
    <x v="3"/>
    <n v="27.04"/>
    <n v="4"/>
    <n v="5.4080000000000004"/>
    <x v="691"/>
    <x v="17"/>
    <d v="1899-12-30T20:26:00"/>
    <x v="0"/>
    <n v="108.16"/>
    <n v="4.7619047620000003"/>
    <n v="5.4080000000000004"/>
    <n v="6.9"/>
    <n v="5.4080000000000013"/>
    <n v="453.83936000000011"/>
    <b v="0"/>
    <b v="1"/>
    <s v="Low Value"/>
    <s v="Value not found"/>
    <n v="1"/>
    <n v="1"/>
    <n v="2019"/>
    <m/>
    <x v="23"/>
    <m/>
    <n v="1"/>
    <s v="2019-1"/>
    <n v="2"/>
    <s v="Weekdays"/>
    <d v="1900-01-02T00:00:00"/>
  </r>
  <r>
    <s v="826-58-8051"/>
    <x v="2"/>
    <s v="Mandalay"/>
    <x v="1"/>
    <x v="1"/>
    <x v="2"/>
    <n v="62.19"/>
    <n v="4"/>
    <n v="12.438000000000001"/>
    <x v="692"/>
    <x v="47"/>
    <d v="1899-12-30T19:46:00"/>
    <x v="0"/>
    <n v="248.76"/>
    <n v="4.7619047620000003"/>
    <n v="12.438000000000001"/>
    <n v="4.3"/>
    <n v="12.437999999999988"/>
    <n v="1043.796959999999"/>
    <b v="0"/>
    <b v="0"/>
    <s v="Low Value"/>
    <s v="Value not found"/>
    <n v="6"/>
    <n v="1"/>
    <n v="2019"/>
    <m/>
    <x v="23"/>
    <m/>
    <n v="1"/>
    <s v="2019-1"/>
    <n v="7"/>
    <s v="Weekends"/>
    <d v="1899-12-31T00:00:00"/>
  </r>
  <r>
    <s v="868-06-0466"/>
    <x v="0"/>
    <s v="Yangon"/>
    <x v="0"/>
    <x v="1"/>
    <x v="1"/>
    <n v="69.58"/>
    <n v="9"/>
    <n v="31.311"/>
    <x v="693"/>
    <x v="88"/>
    <d v="1899-12-30T19:38:00"/>
    <x v="2"/>
    <n v="626.22"/>
    <n v="4.7619047620000003"/>
    <n v="31.311"/>
    <n v="7.8"/>
    <n v="31.310999999999922"/>
    <n v="2627.6191199999935"/>
    <b v="1"/>
    <b v="1"/>
    <s v="High Value"/>
    <n v="6.9580000000000002"/>
    <n v="19"/>
    <n v="2"/>
    <n v="2019"/>
    <m/>
    <x v="23"/>
    <m/>
    <n v="8"/>
    <s v="2019-8"/>
    <n v="2"/>
    <s v="Weekdays"/>
    <d v="1900-01-02T00:00:00"/>
  </r>
  <r>
    <s v="751-41-9720"/>
    <x v="1"/>
    <s v="Naypyitaw"/>
    <x v="1"/>
    <x v="1"/>
    <x v="2"/>
    <n v="97.5"/>
    <n v="10"/>
    <n v="48.75"/>
    <x v="694"/>
    <x v="52"/>
    <d v="1899-12-30T16:18:00"/>
    <x v="0"/>
    <n v="975"/>
    <n v="4.7619047620000003"/>
    <n v="48.75"/>
    <n v="8"/>
    <n v="48.75"/>
    <n v="4091.1"/>
    <b v="1"/>
    <b v="1"/>
    <s v="High Value"/>
    <n v="9.75"/>
    <n v="12"/>
    <n v="1"/>
    <n v="2019"/>
    <m/>
    <x v="23"/>
    <m/>
    <n v="2"/>
    <s v="2019-2"/>
    <n v="6"/>
    <s v="Weekends"/>
    <d v="1900-01-06T00:00:00"/>
  </r>
  <r>
    <s v="626-43-7888"/>
    <x v="1"/>
    <s v="Naypyitaw"/>
    <x v="1"/>
    <x v="0"/>
    <x v="5"/>
    <n v="60.41"/>
    <n v="8"/>
    <n v="24.164000000000001"/>
    <x v="695"/>
    <x v="13"/>
    <d v="1899-12-30T12:23:00"/>
    <x v="0"/>
    <n v="483.28"/>
    <n v="4.7619047620000003"/>
    <n v="24.164000000000001"/>
    <n v="9.6"/>
    <n v="24.164000000000044"/>
    <n v="2027.8428800000038"/>
    <b v="1"/>
    <b v="1"/>
    <s v="High Value"/>
    <n v="6.0410000000000004"/>
    <n v="7"/>
    <n v="2"/>
    <n v="2019"/>
    <m/>
    <x v="23"/>
    <m/>
    <n v="6"/>
    <s v="2019-6"/>
    <n v="4"/>
    <s v="Weekdays"/>
    <d v="1900-01-04T00:00:00"/>
  </r>
  <r>
    <s v="176-64-7711"/>
    <x v="2"/>
    <s v="Mandalay"/>
    <x v="1"/>
    <x v="1"/>
    <x v="4"/>
    <n v="32.32"/>
    <n v="3"/>
    <n v="4.8479999999999999"/>
    <x v="696"/>
    <x v="39"/>
    <d v="1899-12-30T19:11:00"/>
    <x v="2"/>
    <n v="96.96"/>
    <n v="4.7619047620000003"/>
    <n v="4.8479999999999999"/>
    <n v="4.3"/>
    <n v="4.8480000000000132"/>
    <n v="406.84416000000112"/>
    <b v="0"/>
    <b v="0"/>
    <s v="Low Value"/>
    <s v="Value not found"/>
    <n v="27"/>
    <n v="3"/>
    <n v="2019"/>
    <m/>
    <x v="23"/>
    <m/>
    <n v="13"/>
    <s v="2019-13"/>
    <n v="3"/>
    <s v="Weekdays"/>
    <d v="1900-01-03T00:00:00"/>
  </r>
  <r>
    <s v="191-29-0321"/>
    <x v="2"/>
    <s v="Mandalay"/>
    <x v="0"/>
    <x v="0"/>
    <x v="5"/>
    <n v="19.77"/>
    <n v="10"/>
    <n v="9.8849999999999998"/>
    <x v="697"/>
    <x v="33"/>
    <d v="1899-12-30T18:57:00"/>
    <x v="2"/>
    <n v="197.7"/>
    <n v="4.7619047620000003"/>
    <n v="9.8849999999999998"/>
    <n v="5"/>
    <n v="9.8850000000000193"/>
    <n v="829.54920000000163"/>
    <b v="0"/>
    <b v="0"/>
    <s v="Low Value"/>
    <s v="Value not found"/>
    <n v="27"/>
    <n v="2"/>
    <n v="2019"/>
    <m/>
    <x v="23"/>
    <m/>
    <n v="9"/>
    <s v="2019-9"/>
    <n v="3"/>
    <s v="Weekdays"/>
    <d v="1900-01-03T00:00:00"/>
  </r>
  <r>
    <s v="729-06-2010"/>
    <x v="2"/>
    <s v="Mandalay"/>
    <x v="0"/>
    <x v="1"/>
    <x v="0"/>
    <n v="80.47"/>
    <n v="9"/>
    <n v="36.211500000000001"/>
    <x v="698"/>
    <x v="47"/>
    <d v="1899-12-30T11:18:00"/>
    <x v="1"/>
    <n v="724.23"/>
    <n v="4.7619047620000003"/>
    <n v="36.211500000000001"/>
    <n v="9.1999999999999993"/>
    <n v="36.211500000000001"/>
    <n v="3038.8690799999999"/>
    <b v="1"/>
    <b v="1"/>
    <s v="High Value"/>
    <n v="8.0470000000000006"/>
    <n v="6"/>
    <n v="1"/>
    <n v="2019"/>
    <m/>
    <x v="23"/>
    <m/>
    <n v="1"/>
    <s v="2019-1"/>
    <n v="7"/>
    <s v="Weekends"/>
    <d v="1899-12-31T00:00:00"/>
  </r>
  <r>
    <s v="640-48-5028"/>
    <x v="2"/>
    <s v="Mandalay"/>
    <x v="0"/>
    <x v="0"/>
    <x v="2"/>
    <n v="88.39"/>
    <n v="9"/>
    <n v="39.775500000000001"/>
    <x v="699"/>
    <x v="22"/>
    <d v="1899-12-30T12:40:00"/>
    <x v="1"/>
    <n v="795.51"/>
    <n v="4.7619047620000003"/>
    <n v="39.775500000000001"/>
    <n v="6.3"/>
    <n v="39.775499999999965"/>
    <n v="3337.959959999997"/>
    <b v="0"/>
    <b v="1"/>
    <s v="Low Value"/>
    <s v="Value not found"/>
    <n v="2"/>
    <n v="3"/>
    <n v="2019"/>
    <m/>
    <x v="23"/>
    <m/>
    <n v="9"/>
    <s v="2019-9"/>
    <n v="6"/>
    <s v="Weekends"/>
    <d v="1900-01-06T00:00:00"/>
  </r>
  <r>
    <s v="186-79-9562"/>
    <x v="2"/>
    <s v="Mandalay"/>
    <x v="1"/>
    <x v="1"/>
    <x v="0"/>
    <n v="71.77"/>
    <n v="7"/>
    <n v="25.119499999999999"/>
    <x v="700"/>
    <x v="14"/>
    <d v="1899-12-30T14:06:00"/>
    <x v="1"/>
    <n v="502.39"/>
    <n v="4.7619047620000003"/>
    <n v="25.119499999999999"/>
    <n v="8.9"/>
    <n v="25.119500000000016"/>
    <n v="2108.0284400000014"/>
    <b v="0"/>
    <b v="1"/>
    <s v="High Value"/>
    <n v="7.1769999999999996"/>
    <n v="29"/>
    <n v="3"/>
    <n v="2019"/>
    <m/>
    <x v="23"/>
    <m/>
    <n v="13"/>
    <s v="2019-13"/>
    <n v="5"/>
    <s v="Weekdays"/>
    <d v="1900-01-05T00:00:00"/>
  </r>
  <r>
    <s v="834-45-5519"/>
    <x v="2"/>
    <s v="Mandalay"/>
    <x v="1"/>
    <x v="0"/>
    <x v="1"/>
    <n v="43"/>
    <n v="4"/>
    <n v="8.6"/>
    <x v="701"/>
    <x v="82"/>
    <d v="1899-12-30T20:48:00"/>
    <x v="0"/>
    <n v="172"/>
    <n v="4.7619047620000003"/>
    <n v="8.6"/>
    <n v="7.6"/>
    <n v="8.5999999999999943"/>
    <n v="721.71199999999953"/>
    <b v="0"/>
    <b v="1"/>
    <s v="High Value"/>
    <n v="4.3"/>
    <n v="31"/>
    <n v="1"/>
    <n v="2019"/>
    <m/>
    <x v="23"/>
    <m/>
    <n v="5"/>
    <s v="2019-5"/>
    <n v="4"/>
    <s v="Weekdays"/>
    <d v="1900-01-04T00:00:00"/>
  </r>
  <r>
    <s v="162-65-8559"/>
    <x v="1"/>
    <s v="Naypyitaw"/>
    <x v="0"/>
    <x v="1"/>
    <x v="4"/>
    <n v="68.98"/>
    <n v="1"/>
    <n v="3.4489999999999998"/>
    <x v="702"/>
    <x v="18"/>
    <d v="1899-12-30T20:13:00"/>
    <x v="1"/>
    <n v="68.98"/>
    <n v="4.7619047620000003"/>
    <n v="3.4489999999999998"/>
    <n v="4.8"/>
    <n v="3.4489999999999981"/>
    <n v="289.44007999999985"/>
    <b v="0"/>
    <b v="0"/>
    <s v="Low Value"/>
    <s v="Value not found"/>
    <n v="21"/>
    <n v="1"/>
    <n v="2019"/>
    <m/>
    <x v="23"/>
    <m/>
    <n v="4"/>
    <s v="2019-4"/>
    <n v="1"/>
    <s v="Weekdays"/>
    <d v="1900-01-01T00:00:00"/>
  </r>
  <r>
    <s v="760-27-5490"/>
    <x v="1"/>
    <s v="Naypyitaw"/>
    <x v="1"/>
    <x v="1"/>
    <x v="5"/>
    <n v="15.62"/>
    <n v="8"/>
    <n v="6.2480000000000002"/>
    <x v="703"/>
    <x v="40"/>
    <d v="1899-12-30T20:37:00"/>
    <x v="0"/>
    <n v="124.96"/>
    <n v="4.7619047620000003"/>
    <n v="6.2480000000000002"/>
    <n v="9.1"/>
    <n v="6.2480000000000047"/>
    <n v="524.33216000000039"/>
    <b v="1"/>
    <b v="1"/>
    <s v="High Value"/>
    <n v="1.5620000000000001"/>
    <n v="20"/>
    <n v="1"/>
    <n v="2019"/>
    <m/>
    <x v="23"/>
    <m/>
    <n v="3"/>
    <s v="2019-3"/>
    <n v="7"/>
    <s v="Weekends"/>
    <d v="1899-12-31T00:00:00"/>
  </r>
  <r>
    <s v="445-30-9252"/>
    <x v="0"/>
    <s v="Yangon"/>
    <x v="1"/>
    <x v="1"/>
    <x v="3"/>
    <n v="25.7"/>
    <n v="3"/>
    <n v="3.855"/>
    <x v="704"/>
    <x v="29"/>
    <d v="1899-12-30T17:59:00"/>
    <x v="0"/>
    <n v="77.099999999999994"/>
    <n v="4.7619047620000003"/>
    <n v="3.855"/>
    <n v="6.1"/>
    <n v="3.855000000000004"/>
    <n v="323.51160000000033"/>
    <b v="0"/>
    <b v="0"/>
    <s v="Low Value"/>
    <s v="Value not found"/>
    <n v="17"/>
    <n v="1"/>
    <n v="2019"/>
    <m/>
    <x v="23"/>
    <m/>
    <n v="3"/>
    <s v="2019-3"/>
    <n v="4"/>
    <s v="Weekdays"/>
    <d v="1900-01-04T00:00:00"/>
  </r>
  <r>
    <s v="786-94-2700"/>
    <x v="0"/>
    <s v="Yangon"/>
    <x v="0"/>
    <x v="1"/>
    <x v="4"/>
    <n v="80.62"/>
    <n v="6"/>
    <n v="24.186"/>
    <x v="705"/>
    <x v="38"/>
    <d v="1899-12-30T20:18:00"/>
    <x v="1"/>
    <n v="483.72"/>
    <n v="4.7619047620000003"/>
    <n v="24.186"/>
    <n v="9.1"/>
    <n v="24.185999999999979"/>
    <n v="2029.6891199999982"/>
    <b v="0"/>
    <b v="1"/>
    <s v="High Value"/>
    <n v="8.0620000000000012"/>
    <n v="28"/>
    <n v="2"/>
    <n v="2019"/>
    <m/>
    <x v="23"/>
    <m/>
    <n v="9"/>
    <s v="2019-9"/>
    <n v="4"/>
    <s v="Weekdays"/>
    <d v="1900-01-04T00:00:00"/>
  </r>
  <r>
    <s v="728-88-7867"/>
    <x v="1"/>
    <s v="Naypyitaw"/>
    <x v="0"/>
    <x v="0"/>
    <x v="2"/>
    <n v="75.53"/>
    <n v="4"/>
    <n v="15.106"/>
    <x v="706"/>
    <x v="35"/>
    <d v="1899-12-30T15:52:00"/>
    <x v="0"/>
    <n v="302.12"/>
    <n v="4.7619047620000003"/>
    <n v="15.106"/>
    <n v="8.3000000000000007"/>
    <n v="15.105999999999995"/>
    <n v="1267.6955199999995"/>
    <b v="0"/>
    <b v="1"/>
    <s v="High Value"/>
    <n v="7.5530000000000008"/>
    <n v="19"/>
    <n v="3"/>
    <n v="2019"/>
    <m/>
    <x v="23"/>
    <m/>
    <n v="12"/>
    <s v="2019-12"/>
    <n v="2"/>
    <s v="Weekdays"/>
    <d v="1900-01-02T00:00:00"/>
  </r>
  <r>
    <s v="183-21-3799"/>
    <x v="1"/>
    <s v="Naypyitaw"/>
    <x v="1"/>
    <x v="0"/>
    <x v="1"/>
    <n v="77.63"/>
    <n v="9"/>
    <n v="34.933500000000002"/>
    <x v="707"/>
    <x v="88"/>
    <d v="1899-12-30T15:14:00"/>
    <x v="0"/>
    <n v="698.67"/>
    <n v="4.7619047620000003"/>
    <n v="34.933500000000002"/>
    <n v="7.2"/>
    <n v="34.933500000000095"/>
    <n v="2931.619320000008"/>
    <b v="1"/>
    <b v="1"/>
    <s v="Low Value"/>
    <n v="7.7629999999999999"/>
    <n v="19"/>
    <n v="2"/>
    <n v="2019"/>
    <m/>
    <x v="23"/>
    <m/>
    <n v="8"/>
    <s v="2019-8"/>
    <n v="2"/>
    <s v="Weekdays"/>
    <d v="1900-01-02T00:00:00"/>
  </r>
  <r>
    <s v="268-20-3585"/>
    <x v="1"/>
    <s v="Naypyitaw"/>
    <x v="1"/>
    <x v="0"/>
    <x v="0"/>
    <n v="13.85"/>
    <n v="9"/>
    <n v="6.2324999999999999"/>
    <x v="708"/>
    <x v="87"/>
    <d v="1899-12-30T12:50:00"/>
    <x v="0"/>
    <n v="124.65"/>
    <n v="4.7619047620000003"/>
    <n v="6.2324999999999999"/>
    <n v="6"/>
    <n v="6.2324999999999875"/>
    <n v="523.03139999999894"/>
    <b v="0"/>
    <b v="0"/>
    <s v="Low Value"/>
    <s v="Value not found"/>
    <n v="4"/>
    <n v="2"/>
    <n v="2019"/>
    <m/>
    <x v="23"/>
    <m/>
    <n v="6"/>
    <s v="2019-6"/>
    <n v="1"/>
    <s v="Weekdays"/>
    <d v="1900-01-01T00:00:00"/>
  </r>
  <r>
    <s v="735-32-9839"/>
    <x v="1"/>
    <s v="Naypyitaw"/>
    <x v="0"/>
    <x v="1"/>
    <x v="5"/>
    <n v="98.7"/>
    <n v="8"/>
    <n v="39.479999999999997"/>
    <x v="43"/>
    <x v="82"/>
    <d v="1899-12-30T10:36:00"/>
    <x v="0"/>
    <n v="789.6"/>
    <n v="4.7619047620000003"/>
    <n v="39.479999999999997"/>
    <n v="8.5"/>
    <n v="39.480000000000018"/>
    <n v="3313.1616000000017"/>
    <b v="1"/>
    <b v="1"/>
    <s v="High Value"/>
    <n v="9.870000000000001"/>
    <n v="31"/>
    <n v="1"/>
    <n v="2019"/>
    <m/>
    <x v="23"/>
    <m/>
    <n v="5"/>
    <s v="2019-5"/>
    <n v="4"/>
    <s v="Weekdays"/>
    <d v="1900-01-04T00:00:00"/>
  </r>
  <r>
    <s v="258-92-7466"/>
    <x v="0"/>
    <s v="Yangon"/>
    <x v="1"/>
    <x v="0"/>
    <x v="0"/>
    <n v="35.68"/>
    <n v="5"/>
    <n v="8.92"/>
    <x v="709"/>
    <x v="10"/>
    <d v="1899-12-30T18:33:00"/>
    <x v="2"/>
    <n v="178.4"/>
    <n v="4.7619047620000003"/>
    <n v="8.92"/>
    <n v="6.6"/>
    <n v="8.9199999999999875"/>
    <n v="748.56639999999902"/>
    <b v="0"/>
    <b v="1"/>
    <s v="Low Value"/>
    <s v="Value not found"/>
    <n v="6"/>
    <n v="2"/>
    <n v="2019"/>
    <m/>
    <x v="23"/>
    <m/>
    <n v="6"/>
    <s v="2019-6"/>
    <n v="3"/>
    <s v="Weekdays"/>
    <d v="1900-01-03T00:00:00"/>
  </r>
  <r>
    <s v="857-16-3520"/>
    <x v="0"/>
    <s v="Yangon"/>
    <x v="0"/>
    <x v="0"/>
    <x v="5"/>
    <n v="71.459999999999994"/>
    <n v="7"/>
    <n v="25.010999999999999"/>
    <x v="710"/>
    <x v="61"/>
    <d v="1899-12-30T16:06:00"/>
    <x v="0"/>
    <n v="500.22"/>
    <n v="4.7619047620000003"/>
    <n v="25.010999999999999"/>
    <n v="4.5"/>
    <n v="25.010999999999967"/>
    <n v="2098.9231199999972"/>
    <b v="0"/>
    <b v="0"/>
    <s v="Low Value"/>
    <s v="Value not found"/>
    <n v="28"/>
    <n v="3"/>
    <n v="2019"/>
    <m/>
    <x v="23"/>
    <m/>
    <n v="13"/>
    <s v="2019-13"/>
    <n v="4"/>
    <s v="Weekdays"/>
    <d v="1900-01-04T00:00:00"/>
  </r>
  <r>
    <s v="482-17-1179"/>
    <x v="0"/>
    <s v="Yangon"/>
    <x v="0"/>
    <x v="1"/>
    <x v="1"/>
    <n v="11.94"/>
    <n v="3"/>
    <n v="1.7909999999999999"/>
    <x v="711"/>
    <x v="64"/>
    <d v="1899-12-30T12:47:00"/>
    <x v="2"/>
    <n v="35.82"/>
    <n v="4.7619047620000003"/>
    <n v="1.7909999999999999"/>
    <n v="8.1"/>
    <n v="1.7909999999999968"/>
    <n v="150.30071999999973"/>
    <b v="0"/>
    <b v="1"/>
    <s v="High Value"/>
    <n v="1.194"/>
    <n v="19"/>
    <n v="1"/>
    <n v="2019"/>
    <m/>
    <x v="23"/>
    <m/>
    <n v="3"/>
    <s v="2019-3"/>
    <n v="6"/>
    <s v="Weekends"/>
    <d v="1900-01-06T00:00:00"/>
  </r>
  <r>
    <s v="788-21-5741"/>
    <x v="0"/>
    <s v="Yangon"/>
    <x v="1"/>
    <x v="1"/>
    <x v="5"/>
    <n v="45.38"/>
    <n v="3"/>
    <n v="6.8070000000000004"/>
    <x v="712"/>
    <x v="21"/>
    <d v="1899-12-30T13:34:00"/>
    <x v="2"/>
    <n v="136.13999999999999"/>
    <n v="4.7619047620000003"/>
    <n v="6.8070000000000004"/>
    <n v="7.2"/>
    <n v="6.8070000000000164"/>
    <n v="571.24344000000144"/>
    <b v="0"/>
    <b v="1"/>
    <s v="Low Value"/>
    <n v="4.5380000000000003"/>
    <n v="17"/>
    <n v="2"/>
    <n v="2019"/>
    <m/>
    <x v="23"/>
    <m/>
    <n v="7"/>
    <s v="2019-7"/>
    <n v="7"/>
    <s v="Weekends"/>
    <d v="1899-12-31T00:00:00"/>
  </r>
  <r>
    <s v="821-14-9046"/>
    <x v="2"/>
    <s v="Mandalay"/>
    <x v="0"/>
    <x v="0"/>
    <x v="5"/>
    <n v="17.48"/>
    <n v="6"/>
    <n v="5.2439999999999998"/>
    <x v="713"/>
    <x v="68"/>
    <d v="1899-12-30T15:04:00"/>
    <x v="2"/>
    <n v="104.88"/>
    <n v="4.7619047620000003"/>
    <n v="5.2439999999999998"/>
    <n v="6.1"/>
    <n v="5.2439999999999998"/>
    <n v="440.07648"/>
    <b v="0"/>
    <b v="0"/>
    <s v="Low Value"/>
    <s v="Value not found"/>
    <n v="18"/>
    <n v="1"/>
    <n v="2019"/>
    <m/>
    <x v="23"/>
    <m/>
    <n v="3"/>
    <s v="2019-3"/>
    <n v="5"/>
    <s v="Weekdays"/>
    <d v="1900-01-05T00:00:00"/>
  </r>
  <r>
    <s v="418-05-0656"/>
    <x v="2"/>
    <s v="Mandalay"/>
    <x v="1"/>
    <x v="0"/>
    <x v="5"/>
    <n v="25.56"/>
    <n v="7"/>
    <n v="8.9459999999999997"/>
    <x v="714"/>
    <x v="30"/>
    <d v="1899-12-30T20:42:00"/>
    <x v="1"/>
    <n v="178.92"/>
    <n v="4.7619047620000003"/>
    <n v="8.9459999999999997"/>
    <n v="7.1"/>
    <n v="8.9460000000000264"/>
    <n v="750.7483200000022"/>
    <b v="0"/>
    <b v="1"/>
    <s v="Low Value"/>
    <n v="2.556"/>
    <n v="2"/>
    <n v="2"/>
    <n v="2019"/>
    <m/>
    <x v="23"/>
    <m/>
    <n v="5"/>
    <s v="2019-5"/>
    <n v="6"/>
    <s v="Weekends"/>
    <d v="1900-01-06T00:00:00"/>
  </r>
  <r>
    <s v="678-79-0726"/>
    <x v="1"/>
    <s v="Naypyitaw"/>
    <x v="0"/>
    <x v="0"/>
    <x v="3"/>
    <n v="90.63"/>
    <n v="9"/>
    <n v="40.783499999999997"/>
    <x v="715"/>
    <x v="68"/>
    <d v="1899-12-30T15:28:00"/>
    <x v="1"/>
    <n v="815.67"/>
    <n v="4.7619047620000003"/>
    <n v="40.783499999999997"/>
    <n v="5.0999999999999996"/>
    <n v="40.783500000000004"/>
    <n v="3422.5513200000005"/>
    <b v="0"/>
    <b v="1"/>
    <s v="Low Value"/>
    <s v="Value not found"/>
    <n v="18"/>
    <n v="1"/>
    <n v="2019"/>
    <m/>
    <x v="23"/>
    <m/>
    <n v="3"/>
    <s v="2019-3"/>
    <n v="5"/>
    <s v="Weekdays"/>
    <d v="1900-01-05T00:00:00"/>
  </r>
  <r>
    <s v="776-68-1096"/>
    <x v="2"/>
    <s v="Mandalay"/>
    <x v="1"/>
    <x v="1"/>
    <x v="2"/>
    <n v="44.12"/>
    <n v="3"/>
    <n v="6.6180000000000003"/>
    <x v="716"/>
    <x v="79"/>
    <d v="1899-12-30T13:45:00"/>
    <x v="2"/>
    <n v="132.36000000000001"/>
    <n v="4.7619047620000003"/>
    <n v="6.6180000000000003"/>
    <n v="7.9"/>
    <n v="6.617999999999995"/>
    <n v="555.38255999999956"/>
    <b v="0"/>
    <b v="1"/>
    <s v="High Value"/>
    <n v="4.4119999999999999"/>
    <n v="18"/>
    <n v="3"/>
    <n v="2019"/>
    <m/>
    <x v="23"/>
    <m/>
    <n v="12"/>
    <s v="2019-12"/>
    <n v="1"/>
    <s v="Weekdays"/>
    <d v="1900-01-01T00:00:00"/>
  </r>
  <r>
    <s v="592-46-1692"/>
    <x v="1"/>
    <s v="Naypyitaw"/>
    <x v="0"/>
    <x v="0"/>
    <x v="4"/>
    <n v="36.770000000000003"/>
    <n v="7"/>
    <n v="12.8695"/>
    <x v="717"/>
    <x v="83"/>
    <d v="1899-12-30T20:10:00"/>
    <x v="1"/>
    <n v="257.39"/>
    <n v="4.7619047620000003"/>
    <n v="12.8695"/>
    <n v="7.4"/>
    <n v="12.869500000000016"/>
    <n v="1080.0084400000014"/>
    <b v="0"/>
    <b v="1"/>
    <s v="High Value"/>
    <n v="3.6770000000000005"/>
    <n v="11"/>
    <n v="1"/>
    <n v="2019"/>
    <m/>
    <x v="23"/>
    <m/>
    <n v="2"/>
    <s v="2019-2"/>
    <n v="5"/>
    <s v="Weekdays"/>
    <d v="1900-01-05T00:00:00"/>
  </r>
  <r>
    <s v="434-35-9162"/>
    <x v="2"/>
    <s v="Mandalay"/>
    <x v="0"/>
    <x v="1"/>
    <x v="4"/>
    <n v="23.34"/>
    <n v="4"/>
    <n v="4.6680000000000001"/>
    <x v="718"/>
    <x v="87"/>
    <d v="1899-12-30T18:53:00"/>
    <x v="0"/>
    <n v="93.36"/>
    <n v="4.7619047620000003"/>
    <n v="4.6680000000000001"/>
    <n v="7.4"/>
    <n v="4.6680000000000064"/>
    <n v="391.73856000000052"/>
    <b v="0"/>
    <b v="1"/>
    <s v="High Value"/>
    <n v="2.3340000000000001"/>
    <n v="4"/>
    <n v="2"/>
    <n v="2019"/>
    <m/>
    <x v="23"/>
    <m/>
    <n v="6"/>
    <s v="2019-6"/>
    <n v="1"/>
    <s v="Weekdays"/>
    <d v="1900-01-01T00:00:00"/>
  </r>
  <r>
    <s v="149-14-0304"/>
    <x v="1"/>
    <s v="Naypyitaw"/>
    <x v="0"/>
    <x v="0"/>
    <x v="0"/>
    <n v="28.5"/>
    <n v="8"/>
    <n v="11.4"/>
    <x v="719"/>
    <x v="10"/>
    <d v="1899-12-30T14:24:00"/>
    <x v="1"/>
    <n v="228"/>
    <n v="4.7619047620000003"/>
    <n v="11.4"/>
    <n v="6.6"/>
    <n v="11.400000000000006"/>
    <n v="956.68800000000044"/>
    <b v="0"/>
    <b v="1"/>
    <s v="Low Value"/>
    <s v="Value not found"/>
    <n v="6"/>
    <n v="2"/>
    <n v="2019"/>
    <m/>
    <x v="23"/>
    <m/>
    <n v="6"/>
    <s v="2019-6"/>
    <n v="3"/>
    <s v="Weekdays"/>
    <d v="1900-01-03T00:00:00"/>
  </r>
  <r>
    <s v="442-44-6497"/>
    <x v="1"/>
    <s v="Naypyitaw"/>
    <x v="0"/>
    <x v="1"/>
    <x v="2"/>
    <n v="55.57"/>
    <n v="3"/>
    <n v="8.3354999999999997"/>
    <x v="720"/>
    <x v="66"/>
    <d v="1899-12-30T11:42:00"/>
    <x v="2"/>
    <n v="166.71"/>
    <n v="4.7619047620000003"/>
    <n v="8.3354999999999997"/>
    <n v="5.9"/>
    <n v="8.3354999999999961"/>
    <n v="699.5151599999997"/>
    <b v="0"/>
    <b v="0"/>
    <s v="Low Value"/>
    <s v="Value not found"/>
    <n v="8"/>
    <n v="1"/>
    <n v="2019"/>
    <m/>
    <x v="23"/>
    <m/>
    <n v="2"/>
    <s v="2019-2"/>
    <n v="2"/>
    <s v="Weekdays"/>
    <d v="1900-01-02T00:00:00"/>
  </r>
  <r>
    <s v="174-64-0215"/>
    <x v="2"/>
    <s v="Mandalay"/>
    <x v="1"/>
    <x v="1"/>
    <x v="3"/>
    <n v="69.739999999999995"/>
    <n v="10"/>
    <n v="34.869999999999997"/>
    <x v="721"/>
    <x v="19"/>
    <d v="1899-12-30T17:49:00"/>
    <x v="2"/>
    <n v="697.4"/>
    <n v="4.7619047620000003"/>
    <n v="34.869999999999997"/>
    <n v="8.9"/>
    <n v="34.870000000000005"/>
    <n v="2926.2904000000003"/>
    <b v="1"/>
    <b v="1"/>
    <s v="High Value"/>
    <n v="6.9740000000000002"/>
    <n v="5"/>
    <n v="3"/>
    <n v="2019"/>
    <m/>
    <x v="23"/>
    <m/>
    <n v="10"/>
    <s v="2019-10"/>
    <n v="2"/>
    <s v="Weekdays"/>
    <d v="1900-01-02T00:00:00"/>
  </r>
  <r>
    <s v="210-74-9613"/>
    <x v="1"/>
    <s v="Naypyitaw"/>
    <x v="1"/>
    <x v="1"/>
    <x v="5"/>
    <n v="97.26"/>
    <n v="4"/>
    <n v="19.452000000000002"/>
    <x v="722"/>
    <x v="32"/>
    <d v="1899-12-30T15:33:00"/>
    <x v="0"/>
    <n v="389.04"/>
    <n v="4.7619047620000003"/>
    <n v="19.452000000000002"/>
    <n v="6.8"/>
    <n v="19.451999999999998"/>
    <n v="1632.41184"/>
    <b v="0"/>
    <b v="1"/>
    <s v="Low Value"/>
    <s v="Value not found"/>
    <n v="16"/>
    <n v="3"/>
    <n v="2019"/>
    <m/>
    <x v="23"/>
    <m/>
    <n v="11"/>
    <s v="2019-11"/>
    <n v="6"/>
    <s v="Weekends"/>
    <d v="1900-01-06T00:00:00"/>
  </r>
  <r>
    <s v="299-29-0180"/>
    <x v="2"/>
    <s v="Mandalay"/>
    <x v="0"/>
    <x v="0"/>
    <x v="2"/>
    <n v="52.18"/>
    <n v="7"/>
    <n v="18.263000000000002"/>
    <x v="723"/>
    <x v="11"/>
    <d v="1899-12-30T10:54:00"/>
    <x v="1"/>
    <n v="365.26"/>
    <n v="4.7619047620000003"/>
    <n v="18.263000000000002"/>
    <n v="9.3000000000000007"/>
    <n v="18.263000000000034"/>
    <n v="1532.6309600000029"/>
    <b v="0"/>
    <b v="1"/>
    <s v="High Value"/>
    <n v="5.218"/>
    <n v="9"/>
    <n v="3"/>
    <n v="2019"/>
    <m/>
    <x v="23"/>
    <m/>
    <n v="10"/>
    <s v="2019-10"/>
    <n v="6"/>
    <s v="Weekends"/>
    <d v="1900-01-06T00:00:00"/>
  </r>
  <r>
    <s v="247-11-2470"/>
    <x v="0"/>
    <s v="Yangon"/>
    <x v="0"/>
    <x v="0"/>
    <x v="5"/>
    <n v="22.32"/>
    <n v="4"/>
    <n v="4.4640000000000004"/>
    <x v="724"/>
    <x v="59"/>
    <d v="1899-12-30T16:23:00"/>
    <x v="2"/>
    <n v="89.28"/>
    <n v="4.7619047620000003"/>
    <n v="4.4640000000000004"/>
    <n v="4.4000000000000004"/>
    <n v="4.4639999999999986"/>
    <n v="374.61887999999988"/>
    <b v="0"/>
    <b v="0"/>
    <s v="Low Value"/>
    <s v="Value not found"/>
    <n v="1"/>
    <n v="3"/>
    <n v="2019"/>
    <m/>
    <x v="23"/>
    <m/>
    <n v="9"/>
    <s v="2019-9"/>
    <n v="5"/>
    <s v="Weekdays"/>
    <d v="1900-01-05T00:00:00"/>
  </r>
  <r>
    <s v="635-28-5728"/>
    <x v="0"/>
    <s v="Yangon"/>
    <x v="1"/>
    <x v="1"/>
    <x v="0"/>
    <n v="56"/>
    <n v="3"/>
    <n v="8.4"/>
    <x v="725"/>
    <x v="38"/>
    <d v="1899-12-30T19:33:00"/>
    <x v="0"/>
    <n v="168"/>
    <n v="4.7619047620000003"/>
    <n v="8.4"/>
    <n v="4.8"/>
    <n v="8.4000000000000057"/>
    <n v="704.92800000000045"/>
    <b v="0"/>
    <b v="0"/>
    <s v="Low Value"/>
    <s v="Value not found"/>
    <n v="28"/>
    <n v="2"/>
    <n v="2019"/>
    <m/>
    <x v="23"/>
    <m/>
    <n v="9"/>
    <s v="2019-9"/>
    <n v="4"/>
    <s v="Weekdays"/>
    <d v="1900-01-04T00:00:00"/>
  </r>
  <r>
    <s v="756-49-0168"/>
    <x v="0"/>
    <s v="Yangon"/>
    <x v="0"/>
    <x v="1"/>
    <x v="5"/>
    <n v="19.7"/>
    <n v="1"/>
    <n v="0.98499999999999999"/>
    <x v="726"/>
    <x v="4"/>
    <d v="1899-12-30T11:39:00"/>
    <x v="0"/>
    <n v="19.7"/>
    <n v="4.7619047620000003"/>
    <n v="0.98499999999999999"/>
    <n v="9.5"/>
    <n v="0.98499999999999943"/>
    <n v="82.661199999999951"/>
    <b v="0"/>
    <b v="1"/>
    <s v="High Value"/>
    <n v="1.97"/>
    <n v="8"/>
    <n v="2"/>
    <n v="2019"/>
    <m/>
    <x v="23"/>
    <m/>
    <n v="6"/>
    <s v="2019-6"/>
    <n v="5"/>
    <s v="Weekdays"/>
    <d v="1900-01-05T00:00:00"/>
  </r>
  <r>
    <s v="438-23-1242"/>
    <x v="2"/>
    <s v="Mandalay"/>
    <x v="1"/>
    <x v="1"/>
    <x v="1"/>
    <n v="75.88"/>
    <n v="7"/>
    <n v="26.558"/>
    <x v="727"/>
    <x v="46"/>
    <d v="1899-12-30T10:38:00"/>
    <x v="0"/>
    <n v="531.16"/>
    <n v="4.7619047620000003"/>
    <n v="26.558"/>
    <n v="8.9"/>
    <n v="26.557999999999993"/>
    <n v="2228.7473599999994"/>
    <b v="0"/>
    <b v="1"/>
    <s v="High Value"/>
    <n v="7.5880000000000001"/>
    <n v="24"/>
    <n v="1"/>
    <n v="2019"/>
    <m/>
    <x v="23"/>
    <m/>
    <n v="4"/>
    <s v="2019-4"/>
    <n v="4"/>
    <s v="Weekdays"/>
    <d v="1900-01-04T00:00:00"/>
  </r>
  <r>
    <s v="238-45-6950"/>
    <x v="2"/>
    <s v="Mandalay"/>
    <x v="0"/>
    <x v="1"/>
    <x v="4"/>
    <n v="53.72"/>
    <n v="1"/>
    <n v="2.6859999999999999"/>
    <x v="728"/>
    <x v="59"/>
    <d v="1899-12-30T20:03:00"/>
    <x v="0"/>
    <n v="53.72"/>
    <n v="4.7619047620000003"/>
    <n v="2.6859999999999999"/>
    <n v="6.4"/>
    <n v="2.6859999999999999"/>
    <n v="225.40912"/>
    <b v="0"/>
    <b v="1"/>
    <s v="Low Value"/>
    <s v="Value not found"/>
    <n v="1"/>
    <n v="3"/>
    <n v="2019"/>
    <m/>
    <x v="23"/>
    <m/>
    <n v="9"/>
    <s v="2019-9"/>
    <n v="5"/>
    <s v="Weekdays"/>
    <d v="1900-01-05T00:00:00"/>
  </r>
  <r>
    <s v="607-65-2441"/>
    <x v="1"/>
    <s v="Naypyitaw"/>
    <x v="0"/>
    <x v="1"/>
    <x v="0"/>
    <n v="81.95"/>
    <n v="10"/>
    <n v="40.975000000000001"/>
    <x v="729"/>
    <x v="24"/>
    <d v="1899-12-30T12:39:00"/>
    <x v="2"/>
    <n v="819.5"/>
    <n v="4.7619047620000003"/>
    <n v="40.975000000000001"/>
    <n v="6"/>
    <n v="40.975000000000023"/>
    <n v="3438.6220000000021"/>
    <b v="0"/>
    <b v="1"/>
    <s v="Low Value"/>
    <s v="Value not found"/>
    <n v="10"/>
    <n v="3"/>
    <n v="2019"/>
    <m/>
    <x v="23"/>
    <m/>
    <n v="10"/>
    <s v="2019-10"/>
    <n v="7"/>
    <s v="Weekends"/>
    <d v="1899-12-31T00:00:00"/>
  </r>
  <r>
    <s v="386-27-7606"/>
    <x v="1"/>
    <s v="Naypyitaw"/>
    <x v="0"/>
    <x v="0"/>
    <x v="2"/>
    <n v="81.2"/>
    <n v="7"/>
    <n v="28.42"/>
    <x v="730"/>
    <x v="28"/>
    <d v="1899-12-30T15:59:00"/>
    <x v="2"/>
    <n v="568.4"/>
    <n v="4.7619047620000003"/>
    <n v="28.42"/>
    <n v="8.1"/>
    <n v="28.420000000000073"/>
    <n v="2385.0064000000061"/>
    <b v="0"/>
    <b v="1"/>
    <s v="High Value"/>
    <n v="8.120000000000001"/>
    <n v="23"/>
    <n v="3"/>
    <n v="2019"/>
    <m/>
    <x v="23"/>
    <m/>
    <n v="12"/>
    <s v="2019-12"/>
    <n v="6"/>
    <s v="Weekends"/>
    <d v="1900-01-06T00:00:00"/>
  </r>
  <r>
    <s v="137-63-5492"/>
    <x v="1"/>
    <s v="Naypyitaw"/>
    <x v="1"/>
    <x v="1"/>
    <x v="1"/>
    <n v="58.76"/>
    <n v="10"/>
    <n v="29.38"/>
    <x v="731"/>
    <x v="71"/>
    <d v="1899-12-30T14:26:00"/>
    <x v="0"/>
    <n v="587.6"/>
    <n v="4.7619047620000003"/>
    <n v="29.38"/>
    <n v="9"/>
    <n v="29.379999999999995"/>
    <n v="2465.5695999999998"/>
    <b v="1"/>
    <b v="1"/>
    <s v="High Value"/>
    <n v="5.8760000000000003"/>
    <n v="29"/>
    <n v="1"/>
    <n v="2019"/>
    <m/>
    <x v="23"/>
    <m/>
    <n v="5"/>
    <s v="2019-5"/>
    <n v="2"/>
    <s v="Weekdays"/>
    <d v="1900-01-02T00:00:00"/>
  </r>
  <r>
    <s v="197-77-7132"/>
    <x v="2"/>
    <s v="Mandalay"/>
    <x v="0"/>
    <x v="1"/>
    <x v="1"/>
    <n v="91.56"/>
    <n v="8"/>
    <n v="36.624000000000002"/>
    <x v="732"/>
    <x v="52"/>
    <d v="1899-12-30T18:22:00"/>
    <x v="0"/>
    <n v="732.48"/>
    <n v="4.7619047620000003"/>
    <n v="36.624000000000002"/>
    <n v="6"/>
    <n v="36.624000000000024"/>
    <n v="3073.4860800000019"/>
    <b v="0"/>
    <b v="1"/>
    <s v="Low Value"/>
    <s v="Value not found"/>
    <n v="12"/>
    <n v="1"/>
    <n v="2019"/>
    <m/>
    <x v="23"/>
    <m/>
    <n v="2"/>
    <s v="2019-2"/>
    <n v="6"/>
    <s v="Weekends"/>
    <d v="1900-01-06T00:00:00"/>
  </r>
  <r>
    <s v="805-86-0265"/>
    <x v="0"/>
    <s v="Yangon"/>
    <x v="1"/>
    <x v="1"/>
    <x v="2"/>
    <n v="93.96"/>
    <n v="9"/>
    <n v="42.281999999999996"/>
    <x v="733"/>
    <x v="80"/>
    <d v="1899-12-30T11:32:00"/>
    <x v="1"/>
    <n v="845.64"/>
    <n v="4.7619047620000003"/>
    <n v="42.281999999999996"/>
    <n v="9.8000000000000007"/>
    <n v="42.282000000000039"/>
    <n v="3548.3054400000033"/>
    <b v="1"/>
    <b v="1"/>
    <s v="High Value"/>
    <n v="9.395999999999999"/>
    <n v="20"/>
    <n v="3"/>
    <n v="2019"/>
    <m/>
    <x v="23"/>
    <m/>
    <n v="12"/>
    <s v="2019-12"/>
    <n v="3"/>
    <s v="Weekdays"/>
    <d v="1900-01-03T00:00:00"/>
  </r>
  <r>
    <s v="733-29-1227"/>
    <x v="1"/>
    <s v="Naypyitaw"/>
    <x v="1"/>
    <x v="1"/>
    <x v="2"/>
    <n v="55.61"/>
    <n v="7"/>
    <n v="19.4635"/>
    <x v="734"/>
    <x v="28"/>
    <d v="1899-12-30T12:41:00"/>
    <x v="1"/>
    <n v="389.27"/>
    <n v="4.7619047620000003"/>
    <n v="19.4635"/>
    <n v="8.5"/>
    <n v="19.46350000000001"/>
    <n v="1633.3769200000008"/>
    <b v="0"/>
    <b v="1"/>
    <s v="High Value"/>
    <n v="5.5609999999999999"/>
    <n v="23"/>
    <n v="3"/>
    <n v="2019"/>
    <m/>
    <x v="23"/>
    <m/>
    <n v="12"/>
    <s v="2019-12"/>
    <n v="6"/>
    <s v="Weekends"/>
    <d v="1900-01-06T00:00:00"/>
  </r>
  <r>
    <s v="451-73-2711"/>
    <x v="1"/>
    <s v="Naypyitaw"/>
    <x v="1"/>
    <x v="1"/>
    <x v="4"/>
    <n v="84.83"/>
    <n v="1"/>
    <n v="4.2415000000000003"/>
    <x v="735"/>
    <x v="78"/>
    <d v="1899-12-30T15:20:00"/>
    <x v="0"/>
    <n v="84.83"/>
    <n v="4.7619047620000003"/>
    <n v="4.2415000000000003"/>
    <n v="8.8000000000000007"/>
    <n v="4.241500000000002"/>
    <n v="355.94668000000019"/>
    <b v="0"/>
    <b v="1"/>
    <s v="High Value"/>
    <n v="8.4830000000000005"/>
    <n v="14"/>
    <n v="1"/>
    <n v="2019"/>
    <m/>
    <x v="23"/>
    <m/>
    <n v="3"/>
    <s v="2019-3"/>
    <n v="1"/>
    <s v="Weekdays"/>
    <d v="1900-01-01T00:00:00"/>
  </r>
  <r>
    <s v="373-14-0504"/>
    <x v="0"/>
    <s v="Yangon"/>
    <x v="0"/>
    <x v="0"/>
    <x v="3"/>
    <n v="71.63"/>
    <n v="2"/>
    <n v="7.1630000000000003"/>
    <x v="736"/>
    <x v="12"/>
    <d v="1899-12-30T14:33:00"/>
    <x v="0"/>
    <n v="143.26"/>
    <n v="4.7619047620000003"/>
    <n v="7.1630000000000003"/>
    <n v="8.8000000000000007"/>
    <n v="7.1630000000000109"/>
    <n v="601.11896000000092"/>
    <b v="0"/>
    <b v="1"/>
    <s v="High Value"/>
    <n v="7.1630000000000003"/>
    <n v="12"/>
    <n v="2"/>
    <n v="2019"/>
    <m/>
    <x v="23"/>
    <m/>
    <n v="7"/>
    <s v="2019-7"/>
    <n v="2"/>
    <s v="Weekdays"/>
    <d v="1900-01-02T00:00:00"/>
  </r>
  <r>
    <s v="546-80-2899"/>
    <x v="0"/>
    <s v="Yangon"/>
    <x v="0"/>
    <x v="1"/>
    <x v="2"/>
    <n v="37.69"/>
    <n v="2"/>
    <n v="3.7690000000000001"/>
    <x v="737"/>
    <x v="9"/>
    <d v="1899-12-30T15:29:00"/>
    <x v="0"/>
    <n v="75.38"/>
    <n v="4.7619047620000003"/>
    <n v="3.7690000000000001"/>
    <n v="9.5"/>
    <n v="3.7690000000000055"/>
    <n v="316.29448000000048"/>
    <b v="0"/>
    <b v="1"/>
    <s v="High Value"/>
    <n v="3.7690000000000001"/>
    <n v="20"/>
    <n v="2"/>
    <n v="2019"/>
    <m/>
    <x v="23"/>
    <m/>
    <n v="8"/>
    <s v="2019-8"/>
    <n v="3"/>
    <s v="Weekdays"/>
    <d v="1900-01-03T00:00:00"/>
  </r>
  <r>
    <s v="345-68-9016"/>
    <x v="1"/>
    <s v="Naypyitaw"/>
    <x v="0"/>
    <x v="0"/>
    <x v="3"/>
    <n v="31.67"/>
    <n v="8"/>
    <n v="12.667999999999999"/>
    <x v="738"/>
    <x v="56"/>
    <d v="1899-12-30T16:19:00"/>
    <x v="2"/>
    <n v="253.36"/>
    <n v="4.7619047620000003"/>
    <n v="12.667999999999999"/>
    <n v="5.6"/>
    <n v="12.668000000000006"/>
    <n v="1063.0985600000006"/>
    <b v="0"/>
    <b v="0"/>
    <s v="Low Value"/>
    <s v="Value not found"/>
    <n v="2"/>
    <n v="1"/>
    <n v="2019"/>
    <m/>
    <x v="23"/>
    <m/>
    <n v="1"/>
    <s v="2019-1"/>
    <n v="3"/>
    <s v="Weekdays"/>
    <d v="1900-01-03T00:00:00"/>
  </r>
  <r>
    <s v="390-17-5806"/>
    <x v="1"/>
    <s v="Naypyitaw"/>
    <x v="0"/>
    <x v="0"/>
    <x v="4"/>
    <n v="38.42"/>
    <n v="1"/>
    <n v="1.921"/>
    <x v="739"/>
    <x v="30"/>
    <d v="1899-12-30T16:33:00"/>
    <x v="1"/>
    <n v="38.42"/>
    <n v="4.7619047620000003"/>
    <n v="1.921"/>
    <n v="8.6"/>
    <n v="1.9209999999999994"/>
    <n v="161.21031999999994"/>
    <b v="0"/>
    <b v="1"/>
    <s v="High Value"/>
    <n v="3.8420000000000005"/>
    <n v="2"/>
    <n v="2"/>
    <n v="2019"/>
    <m/>
    <x v="23"/>
    <m/>
    <n v="5"/>
    <s v="2019-5"/>
    <n v="6"/>
    <s v="Weekends"/>
    <d v="1900-01-06T00:00:00"/>
  </r>
  <r>
    <s v="457-13-1708"/>
    <x v="2"/>
    <s v="Mandalay"/>
    <x v="0"/>
    <x v="1"/>
    <x v="5"/>
    <n v="65.23"/>
    <n v="10"/>
    <n v="32.615000000000002"/>
    <x v="740"/>
    <x v="66"/>
    <d v="1899-12-30T19:07:00"/>
    <x v="2"/>
    <n v="652.29999999999995"/>
    <n v="4.7619047620000003"/>
    <n v="32.615000000000002"/>
    <n v="5.2"/>
    <n v="32.615000000000009"/>
    <n v="2737.0508000000009"/>
    <b v="0"/>
    <b v="0"/>
    <s v="Low Value"/>
    <s v="Value not found"/>
    <n v="8"/>
    <n v="1"/>
    <n v="2019"/>
    <m/>
    <x v="23"/>
    <m/>
    <n v="2"/>
    <s v="2019-2"/>
    <n v="2"/>
    <s v="Weekdays"/>
    <d v="1900-01-02T00:00:00"/>
  </r>
  <r>
    <s v="664-14-2882"/>
    <x v="1"/>
    <s v="Naypyitaw"/>
    <x v="0"/>
    <x v="0"/>
    <x v="2"/>
    <n v="10.53"/>
    <n v="5"/>
    <n v="2.6324999999999998"/>
    <x v="741"/>
    <x v="74"/>
    <d v="1899-12-30T14:43:00"/>
    <x v="2"/>
    <n v="52.65"/>
    <n v="4.7619047620000003"/>
    <n v="2.6324999999999998"/>
    <n v="5.8"/>
    <n v="2.6325000000000003"/>
    <n v="220.91940000000002"/>
    <b v="0"/>
    <b v="0"/>
    <s v="Low Value"/>
    <s v="Value not found"/>
    <n v="30"/>
    <n v="1"/>
    <n v="2019"/>
    <m/>
    <x v="23"/>
    <m/>
    <n v="5"/>
    <s v="2019-5"/>
    <n v="3"/>
    <s v="Weekdays"/>
    <d v="1900-01-03T00:00:00"/>
  </r>
  <r>
    <s v="487-79-6868"/>
    <x v="2"/>
    <s v="Mandalay"/>
    <x v="0"/>
    <x v="0"/>
    <x v="2"/>
    <n v="12.29"/>
    <n v="9"/>
    <n v="5.5305"/>
    <x v="742"/>
    <x v="58"/>
    <d v="1899-12-30T19:28:00"/>
    <x v="2"/>
    <n v="110.61"/>
    <n v="4.7619047620000003"/>
    <n v="5.5305"/>
    <n v="8"/>
    <n v="5.5305000000000035"/>
    <n v="464.11956000000032"/>
    <b v="1"/>
    <b v="1"/>
    <s v="High Value"/>
    <n v="1.2290000000000001"/>
    <n v="26"/>
    <n v="3"/>
    <n v="2019"/>
    <m/>
    <x v="23"/>
    <m/>
    <n v="13"/>
    <s v="2019-13"/>
    <n v="2"/>
    <s v="Weekdays"/>
    <d v="1900-01-02T00:00:00"/>
  </r>
  <r>
    <s v="314-23-4520"/>
    <x v="1"/>
    <s v="Naypyitaw"/>
    <x v="0"/>
    <x v="1"/>
    <x v="0"/>
    <n v="81.23"/>
    <n v="7"/>
    <n v="28.430499999999999"/>
    <x v="743"/>
    <x v="15"/>
    <d v="1899-12-30T20:44:00"/>
    <x v="1"/>
    <n v="568.61"/>
    <n v="4.7619047620000003"/>
    <n v="28.430499999999999"/>
    <n v="9"/>
    <n v="28.430499999999938"/>
    <n v="2385.8875599999947"/>
    <b v="0"/>
    <b v="1"/>
    <s v="High Value"/>
    <n v="8.1230000000000011"/>
    <n v="15"/>
    <n v="1"/>
    <n v="2019"/>
    <m/>
    <x v="23"/>
    <m/>
    <n v="3"/>
    <s v="2019-3"/>
    <n v="2"/>
    <s v="Weekdays"/>
    <d v="1900-01-02T00:00:00"/>
  </r>
  <r>
    <s v="210-30-7976"/>
    <x v="2"/>
    <s v="Mandalay"/>
    <x v="0"/>
    <x v="0"/>
    <x v="5"/>
    <n v="22.32"/>
    <n v="4"/>
    <n v="4.4640000000000004"/>
    <x v="724"/>
    <x v="86"/>
    <d v="1899-12-30T11:16:00"/>
    <x v="0"/>
    <n v="89.28"/>
    <n v="4.7619047620000003"/>
    <n v="4.4640000000000004"/>
    <n v="4.0999999999999996"/>
    <n v="4.4639999999999986"/>
    <n v="374.61887999999988"/>
    <b v="0"/>
    <b v="0"/>
    <s v="Low Value"/>
    <s v="Value not found"/>
    <n v="14"/>
    <n v="3"/>
    <n v="2019"/>
    <m/>
    <x v="23"/>
    <m/>
    <n v="11"/>
    <s v="2019-11"/>
    <n v="4"/>
    <s v="Weekdays"/>
    <d v="1900-01-04T00:00:00"/>
  </r>
  <r>
    <s v="585-86-8361"/>
    <x v="0"/>
    <s v="Yangon"/>
    <x v="1"/>
    <x v="0"/>
    <x v="4"/>
    <n v="27.28"/>
    <n v="5"/>
    <n v="6.82"/>
    <x v="744"/>
    <x v="36"/>
    <d v="1899-12-30T10:31:00"/>
    <x v="2"/>
    <n v="136.4"/>
    <n v="4.7619047620000003"/>
    <n v="6.82"/>
    <n v="8.6"/>
    <n v="6.8199999999999932"/>
    <n v="572.33439999999939"/>
    <b v="0"/>
    <b v="1"/>
    <s v="High Value"/>
    <n v="2.7280000000000002"/>
    <n v="3"/>
    <n v="2"/>
    <n v="2019"/>
    <m/>
    <x v="23"/>
    <m/>
    <n v="5"/>
    <s v="2019-5"/>
    <n v="7"/>
    <s v="Weekends"/>
    <d v="1899-12-31T00:00:00"/>
  </r>
  <r>
    <s v="807-14-7833"/>
    <x v="0"/>
    <s v="Yangon"/>
    <x v="0"/>
    <x v="0"/>
    <x v="1"/>
    <n v="17.420000000000002"/>
    <n v="10"/>
    <n v="8.7100000000000009"/>
    <x v="745"/>
    <x v="70"/>
    <d v="1899-12-30T12:30:00"/>
    <x v="0"/>
    <n v="174.2"/>
    <n v="4.7619047620000003"/>
    <n v="8.7100000000000009"/>
    <n v="7"/>
    <n v="8.710000000000008"/>
    <n v="730.94320000000073"/>
    <b v="0"/>
    <b v="1"/>
    <s v="Low Value"/>
    <n v="1.7420000000000002"/>
    <n v="22"/>
    <n v="2"/>
    <n v="2019"/>
    <m/>
    <x v="23"/>
    <m/>
    <n v="8"/>
    <s v="2019-8"/>
    <n v="5"/>
    <s v="Weekdays"/>
    <d v="1900-01-05T00:00:00"/>
  </r>
  <r>
    <s v="775-72-1988"/>
    <x v="2"/>
    <s v="Mandalay"/>
    <x v="1"/>
    <x v="1"/>
    <x v="2"/>
    <n v="73.28"/>
    <n v="5"/>
    <n v="18.32"/>
    <x v="746"/>
    <x v="46"/>
    <d v="1899-12-30T15:05:00"/>
    <x v="0"/>
    <n v="366.4"/>
    <n v="4.7619047620000003"/>
    <n v="18.32"/>
    <n v="8.4"/>
    <n v="18.32000000000005"/>
    <n v="1537.4144000000042"/>
    <b v="0"/>
    <b v="1"/>
    <s v="High Value"/>
    <n v="7.3280000000000003"/>
    <n v="24"/>
    <n v="1"/>
    <n v="2019"/>
    <m/>
    <x v="23"/>
    <m/>
    <n v="4"/>
    <s v="2019-4"/>
    <n v="4"/>
    <s v="Weekdays"/>
    <d v="1900-01-04T00:00:00"/>
  </r>
  <r>
    <s v="288-38-3758"/>
    <x v="1"/>
    <s v="Naypyitaw"/>
    <x v="0"/>
    <x v="0"/>
    <x v="5"/>
    <n v="84.87"/>
    <n v="3"/>
    <n v="12.730499999999999"/>
    <x v="747"/>
    <x v="25"/>
    <d v="1899-12-30T18:30:00"/>
    <x v="0"/>
    <n v="254.61"/>
    <n v="4.7619047620000003"/>
    <n v="12.730499999999999"/>
    <n v="7.4"/>
    <n v="12.730500000000006"/>
    <n v="1068.3435600000005"/>
    <b v="0"/>
    <b v="1"/>
    <s v="High Value"/>
    <n v="8.4870000000000001"/>
    <n v="25"/>
    <n v="1"/>
    <n v="2019"/>
    <m/>
    <x v="23"/>
    <m/>
    <n v="4"/>
    <s v="2019-4"/>
    <n v="5"/>
    <s v="Weekdays"/>
    <d v="1900-01-05T00:00:00"/>
  </r>
  <r>
    <s v="652-43-6591"/>
    <x v="0"/>
    <s v="Yangon"/>
    <x v="1"/>
    <x v="0"/>
    <x v="5"/>
    <n v="97.29"/>
    <n v="8"/>
    <n v="38.915999999999997"/>
    <x v="748"/>
    <x v="11"/>
    <d v="1899-12-30T13:18:00"/>
    <x v="2"/>
    <n v="778.32"/>
    <n v="4.7619047620000003"/>
    <n v="38.915999999999997"/>
    <n v="6.2"/>
    <n v="38.91599999999994"/>
    <n v="3265.8307199999949"/>
    <b v="0"/>
    <b v="1"/>
    <s v="Low Value"/>
    <s v="Value not found"/>
    <n v="9"/>
    <n v="3"/>
    <n v="2019"/>
    <m/>
    <x v="23"/>
    <m/>
    <n v="10"/>
    <s v="2019-10"/>
    <n v="6"/>
    <s v="Weekends"/>
    <d v="1900-01-06T00:00:00"/>
  </r>
  <r>
    <s v="785-96-0615"/>
    <x v="2"/>
    <s v="Mandalay"/>
    <x v="0"/>
    <x v="0"/>
    <x v="1"/>
    <n v="35.74"/>
    <n v="8"/>
    <n v="14.295999999999999"/>
    <x v="749"/>
    <x v="21"/>
    <d v="1899-12-30T15:28:00"/>
    <x v="0"/>
    <n v="285.92"/>
    <n v="4.7619047620000003"/>
    <n v="14.295999999999999"/>
    <n v="4.9000000000000004"/>
    <n v="14.295999999999992"/>
    <n v="1199.7203199999994"/>
    <b v="0"/>
    <b v="0"/>
    <s v="Low Value"/>
    <s v="Value not found"/>
    <n v="17"/>
    <n v="2"/>
    <n v="2019"/>
    <m/>
    <x v="23"/>
    <m/>
    <n v="7"/>
    <s v="2019-7"/>
    <n v="7"/>
    <s v="Weekends"/>
    <d v="1899-12-31T00:00:00"/>
  </r>
  <r>
    <s v="406-46-7107"/>
    <x v="0"/>
    <s v="Yangon"/>
    <x v="1"/>
    <x v="0"/>
    <x v="2"/>
    <n v="96.52"/>
    <n v="6"/>
    <n v="28.956"/>
    <x v="750"/>
    <x v="83"/>
    <d v="1899-12-30T11:52:00"/>
    <x v="1"/>
    <n v="579.12"/>
    <n v="4.7619047620000003"/>
    <n v="28.956"/>
    <n v="4.5"/>
    <n v="28.956000000000017"/>
    <n v="2429.9875200000015"/>
    <b v="0"/>
    <b v="0"/>
    <s v="Low Value"/>
    <s v="Value not found"/>
    <n v="11"/>
    <n v="1"/>
    <n v="2019"/>
    <m/>
    <x v="23"/>
    <m/>
    <n v="2"/>
    <s v="2019-2"/>
    <n v="5"/>
    <s v="Weekdays"/>
    <d v="1900-01-05T00:00:00"/>
  </r>
  <r>
    <s v="250-17-5703"/>
    <x v="0"/>
    <s v="Yangon"/>
    <x v="0"/>
    <x v="1"/>
    <x v="4"/>
    <n v="18.850000000000001"/>
    <n v="10"/>
    <n v="9.4250000000000007"/>
    <x v="751"/>
    <x v="33"/>
    <d v="1899-12-30T18:24:00"/>
    <x v="0"/>
    <n v="188.5"/>
    <n v="4.7619047620000003"/>
    <n v="9.4250000000000007"/>
    <n v="5.6"/>
    <n v="9.4250000000000114"/>
    <n v="790.94600000000094"/>
    <b v="0"/>
    <b v="0"/>
    <s v="Low Value"/>
    <s v="Value not found"/>
    <n v="27"/>
    <n v="2"/>
    <n v="2019"/>
    <m/>
    <x v="23"/>
    <m/>
    <n v="9"/>
    <s v="2019-9"/>
    <n v="3"/>
    <s v="Weekdays"/>
    <d v="1900-01-03T00:00:00"/>
  </r>
  <r>
    <s v="156-95-3964"/>
    <x v="0"/>
    <s v="Yangon"/>
    <x v="1"/>
    <x v="0"/>
    <x v="4"/>
    <n v="55.39"/>
    <n v="4"/>
    <n v="11.077999999999999"/>
    <x v="752"/>
    <x v="5"/>
    <d v="1899-12-30T15:19:00"/>
    <x v="0"/>
    <n v="221.56"/>
    <n v="4.7619047620000003"/>
    <n v="11.077999999999999"/>
    <n v="8"/>
    <n v="11.078000000000003"/>
    <n v="929.66576000000032"/>
    <b v="0"/>
    <b v="1"/>
    <s v="High Value"/>
    <n v="5.5390000000000006"/>
    <n v="25"/>
    <n v="3"/>
    <n v="2019"/>
    <m/>
    <x v="23"/>
    <m/>
    <n v="13"/>
    <s v="2019-13"/>
    <n v="1"/>
    <s v="Weekdays"/>
    <d v="1900-01-01T00:00:00"/>
  </r>
  <r>
    <s v="842-40-8179"/>
    <x v="2"/>
    <s v="Mandalay"/>
    <x v="0"/>
    <x v="0"/>
    <x v="4"/>
    <n v="77.2"/>
    <n v="10"/>
    <n v="38.6"/>
    <x v="753"/>
    <x v="48"/>
    <d v="1899-12-30T10:38:00"/>
    <x v="2"/>
    <n v="772"/>
    <n v="4.7619047620000003"/>
    <n v="38.6"/>
    <n v="5.6"/>
    <n v="38.600000000000023"/>
    <n v="3239.3120000000022"/>
    <b v="0"/>
    <b v="1"/>
    <s v="Low Value"/>
    <s v="Value not found"/>
    <n v="11"/>
    <n v="2"/>
    <n v="2019"/>
    <m/>
    <x v="23"/>
    <m/>
    <n v="7"/>
    <s v="2019-7"/>
    <n v="1"/>
    <s v="Weekdays"/>
    <d v="1900-01-01T00:00:00"/>
  </r>
  <r>
    <s v="525-09-8450"/>
    <x v="2"/>
    <s v="Mandalay"/>
    <x v="1"/>
    <x v="1"/>
    <x v="1"/>
    <n v="72.13"/>
    <n v="10"/>
    <n v="36.064999999999998"/>
    <x v="754"/>
    <x v="82"/>
    <d v="1899-12-30T15:12:00"/>
    <x v="2"/>
    <n v="721.3"/>
    <n v="4.7619047620000003"/>
    <n v="36.064999999999998"/>
    <n v="4.2"/>
    <n v="36.065000000000055"/>
    <n v="3026.5748000000044"/>
    <b v="0"/>
    <b v="1"/>
    <s v="Low Value"/>
    <s v="Value not found"/>
    <n v="31"/>
    <n v="1"/>
    <n v="2019"/>
    <m/>
    <x v="23"/>
    <m/>
    <n v="5"/>
    <s v="2019-5"/>
    <n v="4"/>
    <s v="Weekdays"/>
    <d v="1900-01-04T00:00:00"/>
  </r>
  <r>
    <s v="410-67-1709"/>
    <x v="0"/>
    <s v="Yangon"/>
    <x v="0"/>
    <x v="0"/>
    <x v="5"/>
    <n v="63.88"/>
    <n v="8"/>
    <n v="25.552"/>
    <x v="755"/>
    <x v="40"/>
    <d v="1899-12-30T17:48:00"/>
    <x v="0"/>
    <n v="511.04"/>
    <n v="4.7619047620000003"/>
    <n v="25.552"/>
    <n v="9.9"/>
    <n v="25.551999999999964"/>
    <n v="2144.3238399999968"/>
    <b v="1"/>
    <b v="1"/>
    <s v="High Value"/>
    <n v="6.3880000000000008"/>
    <n v="20"/>
    <n v="1"/>
    <n v="2019"/>
    <m/>
    <x v="23"/>
    <m/>
    <n v="3"/>
    <s v="2019-3"/>
    <n v="7"/>
    <s v="Weekends"/>
    <d v="1899-12-31T00:00:00"/>
  </r>
  <r>
    <s v="587-73-4862"/>
    <x v="0"/>
    <s v="Yangon"/>
    <x v="0"/>
    <x v="0"/>
    <x v="0"/>
    <n v="10.69"/>
    <n v="5"/>
    <n v="2.6724999999999999"/>
    <x v="756"/>
    <x v="58"/>
    <d v="1899-12-30T11:07:00"/>
    <x v="0"/>
    <n v="53.45"/>
    <n v="4.7619047620000003"/>
    <n v="2.6724999999999999"/>
    <n v="7.6"/>
    <n v="2.6724999999999994"/>
    <n v="224.27619999999996"/>
    <b v="0"/>
    <b v="1"/>
    <s v="High Value"/>
    <n v="1.069"/>
    <n v="26"/>
    <n v="3"/>
    <n v="2019"/>
    <m/>
    <x v="23"/>
    <m/>
    <n v="13"/>
    <s v="2019-13"/>
    <n v="2"/>
    <s v="Weekdays"/>
    <d v="1900-01-02T00:00:00"/>
  </r>
  <r>
    <s v="787-87-2010"/>
    <x v="0"/>
    <s v="Yangon"/>
    <x v="0"/>
    <x v="1"/>
    <x v="0"/>
    <n v="55.5"/>
    <n v="4"/>
    <n v="11.1"/>
    <x v="757"/>
    <x v="40"/>
    <d v="1899-12-30T15:48:00"/>
    <x v="2"/>
    <n v="222"/>
    <n v="4.7619047620000003"/>
    <n v="11.1"/>
    <n v="6.6"/>
    <n v="11.099999999999994"/>
    <n v="931.51199999999949"/>
    <b v="0"/>
    <b v="1"/>
    <s v="Low Value"/>
    <s v="Value not found"/>
    <n v="20"/>
    <n v="1"/>
    <n v="2019"/>
    <m/>
    <x v="23"/>
    <m/>
    <n v="3"/>
    <s v="2019-3"/>
    <n v="7"/>
    <s v="Weekends"/>
    <d v="1899-12-31T00:00:00"/>
  </r>
  <r>
    <s v="593-14-4239"/>
    <x v="2"/>
    <s v="Mandalay"/>
    <x v="1"/>
    <x v="0"/>
    <x v="2"/>
    <n v="95.46"/>
    <n v="8"/>
    <n v="38.183999999999997"/>
    <x v="758"/>
    <x v="19"/>
    <d v="1899-12-30T19:40:00"/>
    <x v="0"/>
    <n v="763.68"/>
    <n v="4.7619047620000003"/>
    <n v="38.183999999999997"/>
    <n v="4.7"/>
    <n v="38.184000000000083"/>
    <n v="3204.4012800000069"/>
    <b v="0"/>
    <b v="1"/>
    <s v="Low Value"/>
    <s v="Value not found"/>
    <n v="5"/>
    <n v="3"/>
    <n v="2019"/>
    <m/>
    <x v="23"/>
    <m/>
    <n v="10"/>
    <s v="2019-10"/>
    <n v="2"/>
    <s v="Weekdays"/>
    <d v="1900-01-02T00:00:00"/>
  </r>
  <r>
    <s v="801-88-0346"/>
    <x v="1"/>
    <s v="Naypyitaw"/>
    <x v="1"/>
    <x v="0"/>
    <x v="5"/>
    <n v="76.06"/>
    <n v="3"/>
    <n v="11.409000000000001"/>
    <x v="759"/>
    <x v="0"/>
    <d v="1899-12-30T20:30:00"/>
    <x v="2"/>
    <n v="228.18"/>
    <n v="4.7619047620000003"/>
    <n v="11.409000000000001"/>
    <n v="9.8000000000000007"/>
    <n v="11.408999999999992"/>
    <n v="957.44327999999928"/>
    <b v="0"/>
    <b v="1"/>
    <s v="High Value"/>
    <n v="7.6060000000000008"/>
    <n v="5"/>
    <n v="1"/>
    <n v="2019"/>
    <m/>
    <x v="23"/>
    <m/>
    <n v="1"/>
    <s v="2019-1"/>
    <n v="6"/>
    <s v="Weekends"/>
    <d v="1900-01-06T00:00:00"/>
  </r>
  <r>
    <s v="388-76-2555"/>
    <x v="2"/>
    <s v="Mandalay"/>
    <x v="1"/>
    <x v="1"/>
    <x v="3"/>
    <n v="13.69"/>
    <n v="6"/>
    <n v="4.1070000000000002"/>
    <x v="760"/>
    <x v="77"/>
    <d v="1899-12-30T13:59:00"/>
    <x v="1"/>
    <n v="82.14"/>
    <n v="4.7619047620000003"/>
    <n v="4.1070000000000002"/>
    <n v="6.3"/>
    <n v="4.1069999999999993"/>
    <n v="344.65943999999996"/>
    <b v="0"/>
    <b v="1"/>
    <s v="Low Value"/>
    <s v="Value not found"/>
    <n v="13"/>
    <n v="2"/>
    <n v="2019"/>
    <m/>
    <x v="23"/>
    <m/>
    <n v="7"/>
    <s v="2019-7"/>
    <n v="3"/>
    <s v="Weekdays"/>
    <d v="1900-01-03T00:00:00"/>
  </r>
  <r>
    <s v="711-31-1234"/>
    <x v="2"/>
    <s v="Mandalay"/>
    <x v="1"/>
    <x v="0"/>
    <x v="1"/>
    <n v="95.64"/>
    <n v="4"/>
    <n v="19.128"/>
    <x v="761"/>
    <x v="32"/>
    <d v="1899-12-30T18:51:00"/>
    <x v="1"/>
    <n v="382.56"/>
    <n v="4.7619047620000003"/>
    <n v="19.128"/>
    <n v="7.9"/>
    <n v="19.127999999999986"/>
    <n v="1605.2217599999988"/>
    <b v="0"/>
    <b v="1"/>
    <s v="High Value"/>
    <n v="9.5640000000000001"/>
    <n v="16"/>
    <n v="3"/>
    <n v="2019"/>
    <m/>
    <x v="23"/>
    <m/>
    <n v="11"/>
    <s v="2019-11"/>
    <n v="6"/>
    <s v="Weekends"/>
    <d v="1900-01-06T00:00:00"/>
  </r>
  <r>
    <s v="886-54-6089"/>
    <x v="0"/>
    <s v="Yangon"/>
    <x v="1"/>
    <x v="0"/>
    <x v="2"/>
    <n v="11.43"/>
    <n v="6"/>
    <n v="3.4289999999999998"/>
    <x v="762"/>
    <x v="15"/>
    <d v="1899-12-30T17:24:00"/>
    <x v="1"/>
    <n v="68.58"/>
    <n v="4.7619047620000003"/>
    <n v="3.4289999999999998"/>
    <n v="7.7"/>
    <n v="3.429000000000002"/>
    <n v="287.76168000000018"/>
    <b v="0"/>
    <b v="1"/>
    <s v="High Value"/>
    <n v="1.143"/>
    <n v="15"/>
    <n v="1"/>
    <n v="2019"/>
    <m/>
    <x v="23"/>
    <m/>
    <n v="3"/>
    <s v="2019-3"/>
    <n v="2"/>
    <s v="Weekdays"/>
    <d v="1900-01-02T00:00:00"/>
  </r>
  <r>
    <s v="707-32-7409"/>
    <x v="2"/>
    <s v="Mandalay"/>
    <x v="0"/>
    <x v="0"/>
    <x v="3"/>
    <n v="95.54"/>
    <n v="4"/>
    <n v="19.108000000000001"/>
    <x v="763"/>
    <x v="84"/>
    <d v="1899-12-30T11:58:00"/>
    <x v="0"/>
    <n v="382.16"/>
    <n v="4.7619047620000003"/>
    <n v="19.108000000000001"/>
    <n v="4.5"/>
    <n v="19.107999999999947"/>
    <n v="1603.5433599999956"/>
    <b v="0"/>
    <b v="0"/>
    <s v="Low Value"/>
    <s v="Value not found"/>
    <n v="26"/>
    <n v="2"/>
    <n v="2019"/>
    <m/>
    <x v="23"/>
    <m/>
    <n v="9"/>
    <s v="2019-9"/>
    <n v="2"/>
    <s v="Weekdays"/>
    <d v="1900-01-02T00:00:00"/>
  </r>
  <r>
    <s v="759-98-4285"/>
    <x v="1"/>
    <s v="Naypyitaw"/>
    <x v="0"/>
    <x v="0"/>
    <x v="0"/>
    <n v="85.87"/>
    <n v="7"/>
    <n v="30.054500000000001"/>
    <x v="764"/>
    <x v="33"/>
    <d v="1899-12-30T19:01:00"/>
    <x v="2"/>
    <n v="601.09"/>
    <n v="4.7619047620000003"/>
    <n v="30.054500000000001"/>
    <n v="8"/>
    <n v="30.054499999999962"/>
    <n v="2522.1736399999968"/>
    <b v="0"/>
    <b v="1"/>
    <s v="High Value"/>
    <n v="8.5870000000000015"/>
    <n v="27"/>
    <n v="2"/>
    <n v="2019"/>
    <m/>
    <x v="23"/>
    <m/>
    <n v="9"/>
    <s v="2019-9"/>
    <n v="3"/>
    <s v="Weekdays"/>
    <d v="1900-01-03T00:00:00"/>
  </r>
  <r>
    <s v="201-63-8275"/>
    <x v="1"/>
    <s v="Naypyitaw"/>
    <x v="0"/>
    <x v="0"/>
    <x v="3"/>
    <n v="67.989999999999995"/>
    <n v="7"/>
    <n v="23.796500000000002"/>
    <x v="765"/>
    <x v="21"/>
    <d v="1899-12-30T16:50:00"/>
    <x v="0"/>
    <n v="475.93"/>
    <n v="4.7619047620000003"/>
    <n v="23.796500000000002"/>
    <n v="5.7"/>
    <n v="23.79649999999998"/>
    <n v="1997.0022799999983"/>
    <b v="0"/>
    <b v="0"/>
    <s v="Low Value"/>
    <s v="Value not found"/>
    <n v="17"/>
    <n v="2"/>
    <n v="2019"/>
    <m/>
    <x v="23"/>
    <m/>
    <n v="7"/>
    <s v="2019-7"/>
    <n v="7"/>
    <s v="Weekends"/>
    <d v="1899-12-31T00:00:00"/>
  </r>
  <r>
    <s v="471-06-8611"/>
    <x v="1"/>
    <s v="Naypyitaw"/>
    <x v="1"/>
    <x v="0"/>
    <x v="4"/>
    <n v="52.42"/>
    <n v="1"/>
    <n v="2.621"/>
    <x v="766"/>
    <x v="10"/>
    <d v="1899-12-30T10:22:00"/>
    <x v="2"/>
    <n v="52.42"/>
    <n v="4.7619047620000003"/>
    <n v="2.621"/>
    <n v="6.3"/>
    <n v="2.6209999999999951"/>
    <n v="219.9543199999996"/>
    <b v="0"/>
    <b v="1"/>
    <s v="Low Value"/>
    <s v="Value not found"/>
    <n v="6"/>
    <n v="2"/>
    <n v="2019"/>
    <m/>
    <x v="23"/>
    <m/>
    <n v="6"/>
    <s v="2019-6"/>
    <n v="3"/>
    <s v="Weekdays"/>
    <d v="1900-01-03T00:00:00"/>
  </r>
  <r>
    <s v="200-16-5952"/>
    <x v="1"/>
    <s v="Naypyitaw"/>
    <x v="0"/>
    <x v="1"/>
    <x v="4"/>
    <n v="65.650000000000006"/>
    <n v="2"/>
    <n v="6.5650000000000004"/>
    <x v="767"/>
    <x v="29"/>
    <d v="1899-12-30T16:46:00"/>
    <x v="1"/>
    <n v="131.30000000000001"/>
    <n v="4.7619047620000003"/>
    <n v="6.5650000000000004"/>
    <n v="6"/>
    <n v="6.5649999999999977"/>
    <n v="550.93479999999977"/>
    <b v="0"/>
    <b v="0"/>
    <s v="Low Value"/>
    <s v="Value not found"/>
    <n v="17"/>
    <n v="1"/>
    <n v="2019"/>
    <m/>
    <x v="23"/>
    <m/>
    <n v="3"/>
    <s v="2019-3"/>
    <n v="4"/>
    <s v="Weekdays"/>
    <d v="1900-01-04T00:00:00"/>
  </r>
  <r>
    <s v="120-54-2248"/>
    <x v="2"/>
    <s v="Mandalay"/>
    <x v="1"/>
    <x v="0"/>
    <x v="4"/>
    <n v="28.86"/>
    <n v="5"/>
    <n v="7.2149999999999999"/>
    <x v="768"/>
    <x v="49"/>
    <d v="1899-12-30T18:08:00"/>
    <x v="2"/>
    <n v="144.30000000000001"/>
    <n v="4.7619047620000003"/>
    <n v="7.2149999999999999"/>
    <n v="8"/>
    <n v="7.214999999999975"/>
    <n v="605.48279999999795"/>
    <b v="0"/>
    <b v="1"/>
    <s v="High Value"/>
    <n v="2.8860000000000001"/>
    <n v="22"/>
    <n v="1"/>
    <n v="2019"/>
    <m/>
    <x v="23"/>
    <m/>
    <n v="4"/>
    <s v="2019-4"/>
    <n v="2"/>
    <s v="Weekdays"/>
    <d v="1900-01-02T00:00:00"/>
  </r>
  <r>
    <s v="102-77-2261"/>
    <x v="1"/>
    <s v="Naypyitaw"/>
    <x v="0"/>
    <x v="1"/>
    <x v="0"/>
    <n v="65.31"/>
    <n v="7"/>
    <n v="22.858499999999999"/>
    <x v="769"/>
    <x v="19"/>
    <d v="1899-12-30T18:02:00"/>
    <x v="2"/>
    <n v="457.17"/>
    <n v="4.7619047620000003"/>
    <n v="22.858499999999999"/>
    <n v="4.2"/>
    <n v="22.858499999999992"/>
    <n v="1918.2853199999995"/>
    <b v="0"/>
    <b v="0"/>
    <s v="Low Value"/>
    <s v="Value not found"/>
    <n v="5"/>
    <n v="3"/>
    <n v="2019"/>
    <m/>
    <x v="23"/>
    <m/>
    <n v="10"/>
    <s v="2019-10"/>
    <n v="2"/>
    <s v="Weekdays"/>
    <d v="1900-01-02T00:00:00"/>
  </r>
  <r>
    <s v="875-31-8302"/>
    <x v="2"/>
    <s v="Mandalay"/>
    <x v="1"/>
    <x v="1"/>
    <x v="3"/>
    <n v="93.38"/>
    <n v="1"/>
    <n v="4.6689999999999996"/>
    <x v="770"/>
    <x v="75"/>
    <d v="1899-12-30T13:07:00"/>
    <x v="1"/>
    <n v="93.38"/>
    <n v="4.7619047620000003"/>
    <n v="4.6689999999999996"/>
    <n v="9.6"/>
    <n v="4.6690000000000111"/>
    <n v="391.82248000000095"/>
    <b v="0"/>
    <b v="1"/>
    <s v="High Value"/>
    <n v="9.3379999999999992"/>
    <n v="3"/>
    <n v="1"/>
    <n v="2019"/>
    <m/>
    <x v="23"/>
    <m/>
    <n v="1"/>
    <s v="2019-1"/>
    <n v="4"/>
    <s v="Weekdays"/>
    <d v="1900-01-04T00:00:00"/>
  </r>
  <r>
    <s v="102-06-2002"/>
    <x v="1"/>
    <s v="Naypyitaw"/>
    <x v="0"/>
    <x v="1"/>
    <x v="3"/>
    <n v="25.25"/>
    <n v="5"/>
    <n v="6.3125"/>
    <x v="771"/>
    <x v="80"/>
    <d v="1899-12-30T17:52:00"/>
    <x v="1"/>
    <n v="126.25"/>
    <n v="4.7619047620000003"/>
    <n v="6.3125"/>
    <n v="6.1"/>
    <n v="6.3125"/>
    <n v="529.745"/>
    <b v="0"/>
    <b v="0"/>
    <s v="Low Value"/>
    <s v="Value not found"/>
    <n v="20"/>
    <n v="3"/>
    <n v="2019"/>
    <m/>
    <x v="23"/>
    <m/>
    <n v="12"/>
    <s v="2019-12"/>
    <n v="3"/>
    <s v="Weekdays"/>
    <d v="1900-01-03T00:00:00"/>
  </r>
  <r>
    <s v="457-94-0464"/>
    <x v="2"/>
    <s v="Mandalay"/>
    <x v="0"/>
    <x v="1"/>
    <x v="1"/>
    <n v="87.87"/>
    <n v="9"/>
    <n v="39.541499999999999"/>
    <x v="772"/>
    <x v="82"/>
    <d v="1899-12-30T20:32:00"/>
    <x v="0"/>
    <n v="790.83"/>
    <n v="4.7619047620000003"/>
    <n v="39.541499999999999"/>
    <n v="5.6"/>
    <n v="39.541499999999928"/>
    <n v="3318.3226799999939"/>
    <b v="0"/>
    <b v="1"/>
    <s v="Low Value"/>
    <s v="Value not found"/>
    <n v="31"/>
    <n v="1"/>
    <n v="2019"/>
    <m/>
    <x v="23"/>
    <m/>
    <n v="5"/>
    <s v="2019-5"/>
    <n v="4"/>
    <s v="Weekdays"/>
    <d v="1900-01-04T00:00:00"/>
  </r>
  <r>
    <s v="629-42-4133"/>
    <x v="1"/>
    <s v="Naypyitaw"/>
    <x v="1"/>
    <x v="1"/>
    <x v="0"/>
    <n v="21.8"/>
    <n v="8"/>
    <n v="8.7200000000000006"/>
    <x v="773"/>
    <x v="88"/>
    <d v="1899-12-30T19:24:00"/>
    <x v="1"/>
    <n v="174.4"/>
    <n v="4.7619047620000003"/>
    <n v="8.7200000000000006"/>
    <n v="8.3000000000000007"/>
    <n v="8.7199999999999989"/>
    <n v="731.78239999999994"/>
    <b v="1"/>
    <b v="1"/>
    <s v="High Value"/>
    <n v="2.1800000000000002"/>
    <n v="19"/>
    <n v="2"/>
    <n v="2019"/>
    <m/>
    <x v="23"/>
    <m/>
    <n v="8"/>
    <s v="2019-8"/>
    <n v="2"/>
    <s v="Weekdays"/>
    <d v="1900-01-02T00:00:00"/>
  </r>
  <r>
    <s v="534-53-3526"/>
    <x v="0"/>
    <s v="Yangon"/>
    <x v="1"/>
    <x v="0"/>
    <x v="3"/>
    <n v="94.76"/>
    <n v="4"/>
    <n v="18.952000000000002"/>
    <x v="774"/>
    <x v="48"/>
    <d v="1899-12-30T16:06:00"/>
    <x v="0"/>
    <n v="379.04"/>
    <n v="4.7619047620000003"/>
    <n v="18.952000000000002"/>
    <n v="7.8"/>
    <n v="18.951999999999998"/>
    <n v="1590.4518399999999"/>
    <b v="0"/>
    <b v="1"/>
    <s v="High Value"/>
    <n v="9.4760000000000009"/>
    <n v="11"/>
    <n v="2"/>
    <n v="2019"/>
    <m/>
    <x v="23"/>
    <m/>
    <n v="7"/>
    <s v="2019-7"/>
    <n v="1"/>
    <s v="Weekdays"/>
    <d v="1900-01-01T00:00:00"/>
  </r>
  <r>
    <s v="307-04-2070"/>
    <x v="0"/>
    <s v="Yangon"/>
    <x v="0"/>
    <x v="0"/>
    <x v="5"/>
    <n v="30.62"/>
    <n v="1"/>
    <n v="1.5309999999999999"/>
    <x v="775"/>
    <x v="63"/>
    <d v="1899-12-30T14:14:00"/>
    <x v="2"/>
    <n v="30.62"/>
    <n v="4.7619047620000003"/>
    <n v="1.5309999999999999"/>
    <n v="4.0999999999999996"/>
    <n v="1.5310000000000024"/>
    <n v="128.48152000000019"/>
    <b v="0"/>
    <b v="0"/>
    <s v="Low Value"/>
    <s v="Value not found"/>
    <n v="5"/>
    <n v="2"/>
    <n v="2019"/>
    <m/>
    <x v="23"/>
    <m/>
    <n v="6"/>
    <s v="2019-6"/>
    <n v="2"/>
    <s v="Weekdays"/>
    <d v="1900-01-02T00:00:00"/>
  </r>
  <r>
    <s v="468-99-7231"/>
    <x v="1"/>
    <s v="Naypyitaw"/>
    <x v="1"/>
    <x v="0"/>
    <x v="2"/>
    <n v="44.01"/>
    <n v="8"/>
    <n v="17.603999999999999"/>
    <x v="776"/>
    <x v="2"/>
    <d v="1899-12-30T17:36:00"/>
    <x v="1"/>
    <n v="352.08"/>
    <n v="4.7619047620000003"/>
    <n v="17.603999999999999"/>
    <n v="8.8000000000000007"/>
    <n v="17.604000000000042"/>
    <n v="1477.3276800000035"/>
    <b v="1"/>
    <b v="1"/>
    <s v="High Value"/>
    <n v="4.4009999999999998"/>
    <n v="3"/>
    <n v="3"/>
    <n v="2019"/>
    <m/>
    <x v="23"/>
    <m/>
    <n v="9"/>
    <s v="2019-9"/>
    <n v="7"/>
    <s v="Weekends"/>
    <d v="1899-12-31T00:00:00"/>
  </r>
  <r>
    <s v="516-77-6464"/>
    <x v="1"/>
    <s v="Naypyitaw"/>
    <x v="0"/>
    <x v="0"/>
    <x v="0"/>
    <n v="10.16"/>
    <n v="5"/>
    <n v="2.54"/>
    <x v="777"/>
    <x v="7"/>
    <d v="1899-12-30T13:08:00"/>
    <x v="0"/>
    <n v="50.8"/>
    <n v="4.7619047620000003"/>
    <n v="2.54"/>
    <n v="4.0999999999999996"/>
    <n v="2.5400000000000063"/>
    <n v="213.15680000000052"/>
    <b v="0"/>
    <b v="0"/>
    <s v="Low Value"/>
    <s v="Value not found"/>
    <n v="24"/>
    <n v="2"/>
    <n v="2019"/>
    <m/>
    <x v="23"/>
    <m/>
    <n v="8"/>
    <s v="2019-8"/>
    <n v="7"/>
    <s v="Weekends"/>
    <d v="1899-12-31T00:00:00"/>
  </r>
  <r>
    <s v="404-91-5964"/>
    <x v="0"/>
    <s v="Yangon"/>
    <x v="1"/>
    <x v="1"/>
    <x v="1"/>
    <n v="74.58"/>
    <n v="7"/>
    <n v="26.103000000000002"/>
    <x v="778"/>
    <x v="87"/>
    <d v="1899-12-30T16:09:00"/>
    <x v="2"/>
    <n v="522.05999999999995"/>
    <n v="4.7619047620000003"/>
    <n v="26.103000000000002"/>
    <n v="9"/>
    <n v="26.103000000000065"/>
    <n v="2190.5637600000055"/>
    <b v="0"/>
    <b v="1"/>
    <s v="High Value"/>
    <n v="7.4580000000000002"/>
    <n v="4"/>
    <n v="2"/>
    <n v="2019"/>
    <m/>
    <x v="23"/>
    <m/>
    <n v="6"/>
    <s v="2019-6"/>
    <n v="1"/>
    <s v="Weekdays"/>
    <d v="1900-01-01T00:00:00"/>
  </r>
  <r>
    <s v="886-77-9084"/>
    <x v="1"/>
    <s v="Naypyitaw"/>
    <x v="1"/>
    <x v="1"/>
    <x v="1"/>
    <n v="71.89"/>
    <n v="8"/>
    <n v="28.756"/>
    <x v="779"/>
    <x v="88"/>
    <d v="1899-12-30T11:33:00"/>
    <x v="0"/>
    <n v="575.12"/>
    <n v="4.7619047620000003"/>
    <n v="28.756"/>
    <n v="5.5"/>
    <n v="28.755999999999972"/>
    <n v="2413.2035199999978"/>
    <b v="0"/>
    <b v="0"/>
    <s v="Low Value"/>
    <s v="Value not found"/>
    <n v="19"/>
    <n v="2"/>
    <n v="2019"/>
    <m/>
    <x v="23"/>
    <m/>
    <n v="8"/>
    <s v="2019-8"/>
    <n v="2"/>
    <s v="Weekdays"/>
    <d v="1900-01-02T00:00:00"/>
  </r>
  <r>
    <s v="790-38-4466"/>
    <x v="1"/>
    <s v="Naypyitaw"/>
    <x v="1"/>
    <x v="0"/>
    <x v="0"/>
    <n v="10.99"/>
    <n v="5"/>
    <n v="2.7475000000000001"/>
    <x v="780"/>
    <x v="54"/>
    <d v="1899-12-30T10:18:00"/>
    <x v="2"/>
    <n v="54.95"/>
    <n v="4.7619047620000003"/>
    <n v="2.7475000000000001"/>
    <n v="9.3000000000000007"/>
    <n v="2.7474999999999952"/>
    <n v="230.5701999999996"/>
    <b v="0"/>
    <b v="1"/>
    <s v="High Value"/>
    <n v="1.099"/>
    <n v="23"/>
    <n v="1"/>
    <n v="2019"/>
    <m/>
    <x v="23"/>
    <m/>
    <n v="4"/>
    <s v="2019-4"/>
    <n v="3"/>
    <s v="Weekdays"/>
    <d v="1900-01-03T00:00:00"/>
  </r>
  <r>
    <s v="704-10-4056"/>
    <x v="1"/>
    <s v="Naypyitaw"/>
    <x v="0"/>
    <x v="1"/>
    <x v="0"/>
    <n v="60.47"/>
    <n v="3"/>
    <n v="9.0704999999999991"/>
    <x v="781"/>
    <x v="78"/>
    <d v="1899-12-30T10:55:00"/>
    <x v="2"/>
    <n v="181.41"/>
    <n v="4.7619047620000003"/>
    <n v="9.0704999999999991"/>
    <n v="5.6"/>
    <n v="9.0705000000000098"/>
    <n v="761.19636000000082"/>
    <b v="0"/>
    <b v="0"/>
    <s v="Low Value"/>
    <s v="Value not found"/>
    <n v="14"/>
    <n v="1"/>
    <n v="2019"/>
    <m/>
    <x v="23"/>
    <m/>
    <n v="3"/>
    <s v="2019-3"/>
    <n v="1"/>
    <s v="Weekdays"/>
    <d v="1900-01-01T00:00:00"/>
  </r>
  <r>
    <s v="497-37-6538"/>
    <x v="0"/>
    <s v="Yangon"/>
    <x v="1"/>
    <x v="1"/>
    <x v="3"/>
    <n v="58.91"/>
    <n v="7"/>
    <n v="20.618500000000001"/>
    <x v="782"/>
    <x v="29"/>
    <d v="1899-12-30T15:15:00"/>
    <x v="0"/>
    <n v="412.37"/>
    <n v="4.7619047620000003"/>
    <n v="20.618500000000001"/>
    <n v="9.6999999999999993"/>
    <n v="20.618499999999983"/>
    <n v="1730.3045199999985"/>
    <b v="0"/>
    <b v="1"/>
    <s v="High Value"/>
    <n v="5.891"/>
    <n v="17"/>
    <n v="1"/>
    <n v="2019"/>
    <m/>
    <x v="23"/>
    <m/>
    <n v="3"/>
    <s v="2019-3"/>
    <n v="4"/>
    <s v="Weekdays"/>
    <d v="1900-01-04T00:00:00"/>
  </r>
  <r>
    <s v="651-96-5970"/>
    <x v="0"/>
    <s v="Yangon"/>
    <x v="1"/>
    <x v="1"/>
    <x v="5"/>
    <n v="46.41"/>
    <n v="1"/>
    <n v="2.3205"/>
    <x v="783"/>
    <x v="2"/>
    <d v="1899-12-30T20:06:00"/>
    <x v="2"/>
    <n v="46.41"/>
    <n v="4.7619047620000003"/>
    <n v="2.3205"/>
    <n v="4"/>
    <n v="2.3205000000000027"/>
    <n v="194.73636000000022"/>
    <b v="0"/>
    <b v="0"/>
    <s v="Low Value"/>
    <s v="Value not found"/>
    <n v="3"/>
    <n v="3"/>
    <n v="2019"/>
    <m/>
    <x v="23"/>
    <m/>
    <n v="9"/>
    <s v="2019-9"/>
    <n v="7"/>
    <s v="Weekends"/>
    <d v="1899-12-31T00:00:00"/>
  </r>
  <r>
    <s v="400-80-4065"/>
    <x v="1"/>
    <s v="Naypyitaw"/>
    <x v="0"/>
    <x v="1"/>
    <x v="0"/>
    <n v="68.55"/>
    <n v="4"/>
    <n v="13.71"/>
    <x v="784"/>
    <x v="42"/>
    <d v="1899-12-30T20:21:00"/>
    <x v="2"/>
    <n v="274.2"/>
    <n v="4.7619047620000003"/>
    <n v="13.71"/>
    <n v="9.1999999999999993"/>
    <n v="13.710000000000036"/>
    <n v="1150.543200000003"/>
    <b v="0"/>
    <b v="1"/>
    <s v="High Value"/>
    <n v="6.8550000000000004"/>
    <n v="15"/>
    <n v="2"/>
    <n v="2019"/>
    <m/>
    <x v="23"/>
    <m/>
    <n v="7"/>
    <s v="2019-7"/>
    <n v="5"/>
    <s v="Weekdays"/>
    <d v="1900-01-05T00:00:00"/>
  </r>
  <r>
    <s v="744-16-7898"/>
    <x v="2"/>
    <s v="Mandalay"/>
    <x v="1"/>
    <x v="0"/>
    <x v="2"/>
    <n v="97.37"/>
    <n v="10"/>
    <n v="48.685000000000002"/>
    <x v="785"/>
    <x v="15"/>
    <d v="1899-12-30T13:48:00"/>
    <x v="2"/>
    <n v="973.7"/>
    <n v="4.7619047620000003"/>
    <n v="48.685000000000002"/>
    <n v="4.9000000000000004"/>
    <n v="48.684999999999945"/>
    <n v="4085.6451999999954"/>
    <b v="0"/>
    <b v="1"/>
    <s v="Low Value"/>
    <s v="Value not found"/>
    <n v="15"/>
    <n v="1"/>
    <n v="2019"/>
    <m/>
    <x v="23"/>
    <m/>
    <n v="3"/>
    <s v="2019-3"/>
    <n v="2"/>
    <s v="Weekdays"/>
    <d v="1900-01-02T00:00:00"/>
  </r>
  <r>
    <s v="263-12-5321"/>
    <x v="0"/>
    <s v="Yangon"/>
    <x v="0"/>
    <x v="1"/>
    <x v="1"/>
    <n v="92.6"/>
    <n v="7"/>
    <n v="32.409999999999997"/>
    <x v="786"/>
    <x v="33"/>
    <d v="1899-12-30T12:52:00"/>
    <x v="2"/>
    <n v="648.20000000000005"/>
    <n v="4.7619047620000003"/>
    <n v="32.409999999999997"/>
    <n v="9.3000000000000007"/>
    <n v="32.409999999999968"/>
    <n v="2719.8471999999974"/>
    <b v="0"/>
    <b v="1"/>
    <s v="High Value"/>
    <n v="9.26"/>
    <n v="27"/>
    <n v="2"/>
    <n v="2019"/>
    <m/>
    <x v="23"/>
    <m/>
    <n v="9"/>
    <s v="2019-9"/>
    <n v="3"/>
    <s v="Weekdays"/>
    <d v="1900-01-03T00:00:00"/>
  </r>
  <r>
    <s v="702-72-0487"/>
    <x v="0"/>
    <s v="Yangon"/>
    <x v="1"/>
    <x v="0"/>
    <x v="1"/>
    <n v="46.61"/>
    <n v="2"/>
    <n v="4.6609999999999996"/>
    <x v="787"/>
    <x v="84"/>
    <d v="1899-12-30T12:28:00"/>
    <x v="2"/>
    <n v="93.22"/>
    <n v="4.7619047620000003"/>
    <n v="4.6609999999999996"/>
    <n v="6.6"/>
    <n v="4.6610000000000014"/>
    <n v="391.15112000000011"/>
    <b v="0"/>
    <b v="1"/>
    <s v="Low Value"/>
    <s v="Value not found"/>
    <n v="26"/>
    <n v="2"/>
    <n v="2019"/>
    <m/>
    <x v="23"/>
    <m/>
    <n v="9"/>
    <s v="2019-9"/>
    <n v="2"/>
    <s v="Weekdays"/>
    <d v="1900-01-02T00:00:00"/>
  </r>
  <r>
    <s v="605-83-1050"/>
    <x v="2"/>
    <s v="Mandalay"/>
    <x v="1"/>
    <x v="1"/>
    <x v="5"/>
    <n v="27.18"/>
    <n v="2"/>
    <n v="2.718"/>
    <x v="788"/>
    <x v="20"/>
    <d v="1899-12-30T16:26:00"/>
    <x v="0"/>
    <n v="54.36"/>
    <n v="4.7619047620000003"/>
    <n v="2.718"/>
    <n v="4.3"/>
    <n v="2.7180000000000035"/>
    <n v="228.09456000000031"/>
    <b v="0"/>
    <b v="0"/>
    <s v="Low Value"/>
    <s v="Value not found"/>
    <n v="15"/>
    <n v="3"/>
    <n v="2019"/>
    <m/>
    <x v="23"/>
    <m/>
    <n v="11"/>
    <s v="2019-11"/>
    <n v="5"/>
    <s v="Weekdays"/>
    <d v="1900-01-05T00:00:00"/>
  </r>
  <r>
    <s v="443-60-9639"/>
    <x v="1"/>
    <s v="Naypyitaw"/>
    <x v="0"/>
    <x v="0"/>
    <x v="2"/>
    <n v="60.87"/>
    <n v="1"/>
    <n v="3.0434999999999999"/>
    <x v="789"/>
    <x v="46"/>
    <d v="1899-12-30T13:24:00"/>
    <x v="1"/>
    <n v="60.87"/>
    <n v="4.7619047620000003"/>
    <n v="3.0434999999999999"/>
    <n v="5.5"/>
    <n v="3.0435000000000016"/>
    <n v="255.41052000000013"/>
    <b v="0"/>
    <b v="0"/>
    <s v="Low Value"/>
    <s v="Value not found"/>
    <n v="24"/>
    <n v="1"/>
    <n v="2019"/>
    <m/>
    <x v="23"/>
    <m/>
    <n v="4"/>
    <s v="2019-4"/>
    <n v="4"/>
    <s v="Weekdays"/>
    <d v="1900-01-04T00:00:00"/>
  </r>
  <r>
    <s v="864-24-7918"/>
    <x v="0"/>
    <s v="Yangon"/>
    <x v="0"/>
    <x v="0"/>
    <x v="3"/>
    <n v="24.49"/>
    <n v="10"/>
    <n v="12.244999999999999"/>
    <x v="790"/>
    <x v="70"/>
    <d v="1899-12-30T15:15:00"/>
    <x v="1"/>
    <n v="244.9"/>
    <n v="4.7619047620000003"/>
    <n v="12.244999999999999"/>
    <n v="8.1"/>
    <n v="12.244999999999976"/>
    <n v="1027.600399999998"/>
    <b v="1"/>
    <b v="1"/>
    <s v="High Value"/>
    <n v="2.4489999999999998"/>
    <n v="22"/>
    <n v="2"/>
    <n v="2019"/>
    <m/>
    <x v="23"/>
    <m/>
    <n v="8"/>
    <s v="2019-8"/>
    <n v="5"/>
    <s v="Weekdays"/>
    <d v="1900-01-05T00:00:00"/>
  </r>
  <r>
    <s v="359-94-5395"/>
    <x v="2"/>
    <s v="Mandalay"/>
    <x v="1"/>
    <x v="1"/>
    <x v="0"/>
    <n v="92.78"/>
    <n v="1"/>
    <n v="4.6390000000000002"/>
    <x v="791"/>
    <x v="20"/>
    <d v="1899-12-30T10:50:00"/>
    <x v="2"/>
    <n v="92.78"/>
    <n v="4.7619047620000003"/>
    <n v="4.6390000000000002"/>
    <n v="9.8000000000000007"/>
    <n v="4.6389999999999958"/>
    <n v="389.30487999999963"/>
    <b v="0"/>
    <b v="1"/>
    <s v="High Value"/>
    <n v="9.2780000000000005"/>
    <n v="15"/>
    <n v="3"/>
    <n v="2019"/>
    <m/>
    <x v="23"/>
    <m/>
    <n v="11"/>
    <s v="2019-11"/>
    <n v="5"/>
    <s v="Weekdays"/>
    <d v="1900-01-05T00:00:00"/>
  </r>
  <r>
    <s v="401-09-4232"/>
    <x v="1"/>
    <s v="Naypyitaw"/>
    <x v="0"/>
    <x v="1"/>
    <x v="2"/>
    <n v="86.69"/>
    <n v="5"/>
    <n v="21.672499999999999"/>
    <x v="792"/>
    <x v="48"/>
    <d v="1899-12-30T18:38:00"/>
    <x v="0"/>
    <n v="433.45"/>
    <n v="4.7619047620000003"/>
    <n v="21.672499999999999"/>
    <n v="9.4"/>
    <n v="21.672500000000014"/>
    <n v="1818.7562000000012"/>
    <b v="0"/>
    <b v="1"/>
    <s v="High Value"/>
    <n v="8.6690000000000005"/>
    <n v="11"/>
    <n v="2"/>
    <n v="2019"/>
    <m/>
    <x v="23"/>
    <m/>
    <n v="7"/>
    <s v="2019-7"/>
    <n v="1"/>
    <s v="Weekdays"/>
    <d v="1900-01-01T00:00:00"/>
  </r>
  <r>
    <s v="751-15-6198"/>
    <x v="2"/>
    <s v="Mandalay"/>
    <x v="1"/>
    <x v="1"/>
    <x v="3"/>
    <n v="23.01"/>
    <n v="6"/>
    <n v="6.9029999999999996"/>
    <x v="793"/>
    <x v="52"/>
    <d v="1899-12-30T16:45:00"/>
    <x v="0"/>
    <n v="138.06"/>
    <n v="4.7619047620000003"/>
    <n v="6.9029999999999996"/>
    <n v="7.9"/>
    <n v="6.9029999999999916"/>
    <n v="579.29975999999931"/>
    <b v="0"/>
    <b v="1"/>
    <s v="High Value"/>
    <n v="2.3010000000000002"/>
    <n v="12"/>
    <n v="1"/>
    <n v="2019"/>
    <m/>
    <x v="23"/>
    <m/>
    <n v="2"/>
    <s v="2019-2"/>
    <n v="6"/>
    <s v="Weekends"/>
    <d v="1900-01-06T00:00:00"/>
  </r>
  <r>
    <s v="324-41-6833"/>
    <x v="1"/>
    <s v="Naypyitaw"/>
    <x v="0"/>
    <x v="0"/>
    <x v="1"/>
    <n v="30.2"/>
    <n v="8"/>
    <n v="12.08"/>
    <x v="794"/>
    <x v="2"/>
    <d v="1899-12-30T19:30:00"/>
    <x v="0"/>
    <n v="241.6"/>
    <n v="4.7619047620000003"/>
    <n v="12.08"/>
    <n v="5.0999999999999996"/>
    <n v="12.080000000000013"/>
    <n v="1013.753600000001"/>
    <b v="0"/>
    <b v="0"/>
    <s v="Low Value"/>
    <s v="Value not found"/>
    <n v="3"/>
    <n v="3"/>
    <n v="2019"/>
    <m/>
    <x v="23"/>
    <m/>
    <n v="9"/>
    <s v="2019-9"/>
    <n v="7"/>
    <s v="Weekends"/>
    <d v="1899-12-31T00:00:00"/>
  </r>
  <r>
    <s v="474-33-8305"/>
    <x v="1"/>
    <s v="Naypyitaw"/>
    <x v="0"/>
    <x v="1"/>
    <x v="5"/>
    <n v="67.39"/>
    <n v="7"/>
    <n v="23.586500000000001"/>
    <x v="795"/>
    <x v="28"/>
    <d v="1899-12-30T13:23:00"/>
    <x v="0"/>
    <n v="471.73"/>
    <n v="4.7619047620000003"/>
    <n v="23.586500000000001"/>
    <n v="6.9"/>
    <n v="23.586500000000001"/>
    <n v="1979.3790800000002"/>
    <b v="0"/>
    <b v="1"/>
    <s v="Low Value"/>
    <s v="Value not found"/>
    <n v="23"/>
    <n v="3"/>
    <n v="2019"/>
    <m/>
    <x v="23"/>
    <m/>
    <n v="12"/>
    <s v="2019-12"/>
    <n v="6"/>
    <s v="Weekends"/>
    <d v="1900-01-06T00:00:00"/>
  </r>
  <r>
    <s v="759-29-9521"/>
    <x v="0"/>
    <s v="Yangon"/>
    <x v="0"/>
    <x v="0"/>
    <x v="5"/>
    <n v="48.96"/>
    <n v="9"/>
    <n v="22.032"/>
    <x v="796"/>
    <x v="31"/>
    <d v="1899-12-30T11:27:00"/>
    <x v="1"/>
    <n v="440.64"/>
    <n v="4.7619047620000003"/>
    <n v="22.032"/>
    <n v="8"/>
    <n v="22.032000000000039"/>
    <n v="1848.9254400000034"/>
    <b v="1"/>
    <b v="1"/>
    <s v="High Value"/>
    <n v="4.8960000000000008"/>
    <n v="4"/>
    <n v="3"/>
    <n v="2019"/>
    <m/>
    <x v="23"/>
    <m/>
    <n v="10"/>
    <s v="2019-10"/>
    <n v="1"/>
    <s v="Weekdays"/>
    <d v="1900-01-01T00:00:00"/>
  </r>
  <r>
    <s v="831-81-6575"/>
    <x v="2"/>
    <s v="Mandalay"/>
    <x v="0"/>
    <x v="0"/>
    <x v="1"/>
    <n v="75.59"/>
    <n v="9"/>
    <n v="34.015500000000003"/>
    <x v="797"/>
    <x v="55"/>
    <d v="1899-12-30T11:12:00"/>
    <x v="1"/>
    <n v="680.31"/>
    <n v="4.7619047620000003"/>
    <n v="34.015500000000003"/>
    <n v="8"/>
    <n v="34.015500000000088"/>
    <n v="2854.5807600000076"/>
    <b v="1"/>
    <b v="1"/>
    <s v="High Value"/>
    <n v="7.5590000000000011"/>
    <n v="23"/>
    <n v="2"/>
    <n v="2019"/>
    <m/>
    <x v="23"/>
    <m/>
    <n v="8"/>
    <s v="2019-8"/>
    <n v="6"/>
    <s v="Weekends"/>
    <d v="1900-01-06T00:00:00"/>
  </r>
  <r>
    <s v="220-68-6701"/>
    <x v="0"/>
    <s v="Yangon"/>
    <x v="1"/>
    <x v="0"/>
    <x v="2"/>
    <n v="77.47"/>
    <n v="4"/>
    <n v="15.494"/>
    <x v="798"/>
    <x v="85"/>
    <d v="1899-12-30T16:36:00"/>
    <x v="1"/>
    <n v="309.88"/>
    <n v="4.7619047620000003"/>
    <n v="15.494"/>
    <n v="4.2"/>
    <n v="15.494000000000028"/>
    <n v="1300.2564800000023"/>
    <b v="0"/>
    <b v="0"/>
    <s v="Low Value"/>
    <s v="Value not found"/>
    <n v="17"/>
    <n v="3"/>
    <n v="2019"/>
    <m/>
    <x v="23"/>
    <m/>
    <n v="11"/>
    <s v="2019-11"/>
    <n v="7"/>
    <s v="Weekends"/>
    <d v="1899-12-31T00:00:00"/>
  </r>
  <r>
    <s v="618-34-8551"/>
    <x v="0"/>
    <s v="Yangon"/>
    <x v="1"/>
    <x v="0"/>
    <x v="3"/>
    <n v="93.18"/>
    <n v="2"/>
    <n v="9.3179999999999996"/>
    <x v="799"/>
    <x v="65"/>
    <d v="1899-12-30T18:41:00"/>
    <x v="2"/>
    <n v="186.36"/>
    <n v="4.7619047620000003"/>
    <n v="9.3179999999999996"/>
    <n v="8.5"/>
    <n v="9.3179999999999836"/>
    <n v="781.96655999999859"/>
    <b v="0"/>
    <b v="1"/>
    <s v="High Value"/>
    <n v="9.3180000000000014"/>
    <n v="16"/>
    <n v="1"/>
    <n v="2019"/>
    <m/>
    <x v="23"/>
    <m/>
    <n v="3"/>
    <s v="2019-3"/>
    <n v="3"/>
    <s v="Weekdays"/>
    <d v="1900-01-03T00:00:00"/>
  </r>
  <r>
    <s v="257-60-7754"/>
    <x v="0"/>
    <s v="Yangon"/>
    <x v="1"/>
    <x v="0"/>
    <x v="1"/>
    <n v="50.23"/>
    <n v="4"/>
    <n v="10.045999999999999"/>
    <x v="800"/>
    <x v="66"/>
    <d v="1899-12-30T17:12:00"/>
    <x v="1"/>
    <n v="200.92"/>
    <n v="4.7619047620000003"/>
    <n v="10.045999999999999"/>
    <n v="9"/>
    <n v="10.046000000000021"/>
    <n v="843.06032000000175"/>
    <b v="0"/>
    <b v="1"/>
    <s v="High Value"/>
    <n v="5.0229999999999997"/>
    <n v="8"/>
    <n v="1"/>
    <n v="2019"/>
    <m/>
    <x v="23"/>
    <m/>
    <n v="2"/>
    <s v="2019-2"/>
    <n v="2"/>
    <s v="Weekdays"/>
    <d v="1900-01-02T00:00:00"/>
  </r>
  <r>
    <s v="559-61-5987"/>
    <x v="2"/>
    <s v="Mandalay"/>
    <x v="1"/>
    <x v="0"/>
    <x v="0"/>
    <n v="17.75"/>
    <n v="1"/>
    <n v="0.88749999999999996"/>
    <x v="801"/>
    <x v="78"/>
    <d v="1899-12-30T10:38:00"/>
    <x v="1"/>
    <n v="17.75"/>
    <n v="4.7619047620000003"/>
    <n v="0.88749999999999996"/>
    <n v="8.6"/>
    <n v="0.88749999999999929"/>
    <n v="74.478999999999942"/>
    <b v="0"/>
    <b v="1"/>
    <s v="High Value"/>
    <n v="1.7750000000000001"/>
    <n v="14"/>
    <n v="1"/>
    <n v="2019"/>
    <m/>
    <x v="23"/>
    <m/>
    <n v="3"/>
    <s v="2019-3"/>
    <n v="1"/>
    <s v="Weekdays"/>
    <d v="1900-01-01T00:00:00"/>
  </r>
  <r>
    <s v="189-55-2313"/>
    <x v="1"/>
    <s v="Naypyitaw"/>
    <x v="1"/>
    <x v="0"/>
    <x v="5"/>
    <n v="62.18"/>
    <n v="10"/>
    <n v="31.09"/>
    <x v="802"/>
    <x v="82"/>
    <d v="1899-12-30T10:33:00"/>
    <x v="0"/>
    <n v="621.79999999999995"/>
    <n v="4.7619047620000003"/>
    <n v="31.09"/>
    <n v="6"/>
    <n v="31.090000000000032"/>
    <n v="2609.0728000000026"/>
    <b v="0"/>
    <b v="0"/>
    <s v="Low Value"/>
    <s v="Value not found"/>
    <n v="31"/>
    <n v="1"/>
    <n v="2019"/>
    <m/>
    <x v="23"/>
    <m/>
    <n v="5"/>
    <s v="2019-5"/>
    <n v="4"/>
    <s v="Weekdays"/>
    <d v="1900-01-04T00:00:00"/>
  </r>
  <r>
    <s v="565-91-4567"/>
    <x v="2"/>
    <s v="Mandalay"/>
    <x v="1"/>
    <x v="1"/>
    <x v="0"/>
    <n v="10.75"/>
    <n v="8"/>
    <n v="4.3"/>
    <x v="803"/>
    <x v="20"/>
    <d v="1899-12-30T14:38:00"/>
    <x v="0"/>
    <n v="86"/>
    <n v="4.7619047620000003"/>
    <n v="4.3"/>
    <n v="6.2"/>
    <n v="4.2999999999999972"/>
    <n v="360.85599999999977"/>
    <b v="0"/>
    <b v="0"/>
    <s v="Low Value"/>
    <s v="Value not found"/>
    <n v="15"/>
    <n v="3"/>
    <n v="2019"/>
    <m/>
    <x v="23"/>
    <m/>
    <n v="11"/>
    <s v="2019-11"/>
    <n v="5"/>
    <s v="Weekdays"/>
    <d v="1900-01-05T00:00:00"/>
  </r>
  <r>
    <s v="380-60-5336"/>
    <x v="0"/>
    <s v="Yangon"/>
    <x v="1"/>
    <x v="0"/>
    <x v="1"/>
    <n v="40.26"/>
    <n v="10"/>
    <n v="20.13"/>
    <x v="804"/>
    <x v="7"/>
    <d v="1899-12-30T18:06:00"/>
    <x v="2"/>
    <n v="402.6"/>
    <n v="4.7619047620000003"/>
    <n v="20.13"/>
    <n v="5"/>
    <n v="20.129999999999995"/>
    <n v="1689.3095999999996"/>
    <b v="0"/>
    <b v="0"/>
    <s v="Low Value"/>
    <s v="Value not found"/>
    <n v="24"/>
    <n v="2"/>
    <n v="2019"/>
    <m/>
    <x v="23"/>
    <m/>
    <n v="8"/>
    <s v="2019-8"/>
    <n v="7"/>
    <s v="Weekends"/>
    <d v="1899-12-31T00:00:00"/>
  </r>
  <r>
    <s v="815-04-6282"/>
    <x v="1"/>
    <s v="Naypyitaw"/>
    <x v="0"/>
    <x v="0"/>
    <x v="3"/>
    <n v="64.97"/>
    <n v="5"/>
    <n v="16.2425"/>
    <x v="805"/>
    <x v="4"/>
    <d v="1899-12-30T12:52:00"/>
    <x v="2"/>
    <n v="324.85000000000002"/>
    <n v="4.7619047620000003"/>
    <n v="16.2425"/>
    <n v="6.5"/>
    <n v="16.24249999999995"/>
    <n v="1363.0705999999959"/>
    <b v="0"/>
    <b v="1"/>
    <s v="Low Value"/>
    <s v="Value not found"/>
    <n v="8"/>
    <n v="2"/>
    <n v="2019"/>
    <m/>
    <x v="23"/>
    <m/>
    <n v="6"/>
    <s v="2019-6"/>
    <n v="5"/>
    <s v="Weekdays"/>
    <d v="1900-01-05T00:00:00"/>
  </r>
  <r>
    <s v="674-56-6360"/>
    <x v="0"/>
    <s v="Yangon"/>
    <x v="1"/>
    <x v="1"/>
    <x v="1"/>
    <n v="95.15"/>
    <n v="1"/>
    <n v="4.7575000000000003"/>
    <x v="806"/>
    <x v="23"/>
    <d v="1899-12-30T14:00:00"/>
    <x v="1"/>
    <n v="95.15"/>
    <n v="4.7619047620000003"/>
    <n v="4.7575000000000003"/>
    <n v="6"/>
    <n v="4.7574999999999932"/>
    <n v="399.24939999999941"/>
    <b v="0"/>
    <b v="0"/>
    <s v="Low Value"/>
    <s v="Value not found"/>
    <n v="22"/>
    <n v="3"/>
    <n v="2019"/>
    <m/>
    <x v="23"/>
    <m/>
    <n v="12"/>
    <s v="2019-12"/>
    <n v="5"/>
    <s v="Weekdays"/>
    <d v="1900-01-05T00:00:00"/>
  </r>
  <r>
    <s v="778-34-2523"/>
    <x v="0"/>
    <s v="Yangon"/>
    <x v="0"/>
    <x v="0"/>
    <x v="1"/>
    <n v="48.62"/>
    <n v="8"/>
    <n v="19.448"/>
    <x v="807"/>
    <x v="46"/>
    <d v="1899-12-30T10:57:00"/>
    <x v="1"/>
    <n v="388.96"/>
    <n v="4.7619047620000003"/>
    <n v="19.448"/>
    <n v="5"/>
    <n v="19.448000000000036"/>
    <n v="1632.076160000003"/>
    <b v="0"/>
    <b v="0"/>
    <s v="Low Value"/>
    <s v="Value not found"/>
    <n v="24"/>
    <n v="1"/>
    <n v="2019"/>
    <m/>
    <x v="23"/>
    <m/>
    <n v="4"/>
    <s v="2019-4"/>
    <n v="4"/>
    <s v="Weekdays"/>
    <d v="1900-01-04T00:00:00"/>
  </r>
  <r>
    <s v="499-27-7781"/>
    <x v="2"/>
    <s v="Mandalay"/>
    <x v="1"/>
    <x v="0"/>
    <x v="4"/>
    <n v="53.21"/>
    <n v="8"/>
    <n v="21.283999999999999"/>
    <x v="808"/>
    <x v="86"/>
    <d v="1899-12-30T16:45:00"/>
    <x v="0"/>
    <n v="425.68"/>
    <n v="4.7619047620000003"/>
    <n v="21.283999999999999"/>
    <n v="5"/>
    <n v="21.283999999999992"/>
    <n v="1786.1532799999993"/>
    <b v="0"/>
    <b v="0"/>
    <s v="Low Value"/>
    <s v="Value not found"/>
    <n v="14"/>
    <n v="3"/>
    <n v="2019"/>
    <m/>
    <x v="23"/>
    <m/>
    <n v="11"/>
    <s v="2019-11"/>
    <n v="4"/>
    <s v="Weekdays"/>
    <d v="1900-01-04T00:00:00"/>
  </r>
  <r>
    <s v="477-59-2456"/>
    <x v="1"/>
    <s v="Naypyitaw"/>
    <x v="1"/>
    <x v="0"/>
    <x v="5"/>
    <n v="45.44"/>
    <n v="7"/>
    <n v="15.904"/>
    <x v="809"/>
    <x v="54"/>
    <d v="1899-12-30T11:15:00"/>
    <x v="1"/>
    <n v="318.08"/>
    <n v="4.7619047620000003"/>
    <n v="15.904"/>
    <n v="9.1999999999999993"/>
    <n v="15.903999999999996"/>
    <n v="1334.6636799999997"/>
    <b v="0"/>
    <b v="1"/>
    <s v="High Value"/>
    <n v="4.5439999999999996"/>
    <n v="23"/>
    <n v="1"/>
    <n v="2019"/>
    <m/>
    <x v="23"/>
    <m/>
    <n v="4"/>
    <s v="2019-4"/>
    <n v="3"/>
    <s v="Weekdays"/>
    <d v="1900-01-03T00:00:00"/>
  </r>
  <r>
    <s v="832-51-6761"/>
    <x v="0"/>
    <s v="Yangon"/>
    <x v="1"/>
    <x v="1"/>
    <x v="4"/>
    <n v="33.880000000000003"/>
    <n v="8"/>
    <n v="13.552"/>
    <x v="810"/>
    <x v="64"/>
    <d v="1899-12-30T20:29:00"/>
    <x v="0"/>
    <n v="271.04000000000002"/>
    <n v="4.7619047620000003"/>
    <n v="13.552"/>
    <n v="9.6"/>
    <n v="13.551999999999964"/>
    <n v="1137.2838399999971"/>
    <b v="1"/>
    <b v="1"/>
    <s v="High Value"/>
    <n v="3.3880000000000003"/>
    <n v="19"/>
    <n v="1"/>
    <n v="2019"/>
    <m/>
    <x v="23"/>
    <m/>
    <n v="3"/>
    <s v="2019-3"/>
    <n v="6"/>
    <s v="Weekends"/>
    <d v="1900-01-06T00:00:00"/>
  </r>
  <r>
    <s v="869-11-3082"/>
    <x v="2"/>
    <s v="Mandalay"/>
    <x v="0"/>
    <x v="1"/>
    <x v="0"/>
    <n v="96.16"/>
    <n v="4"/>
    <n v="19.231999999999999"/>
    <x v="811"/>
    <x v="3"/>
    <d v="1899-12-30T20:03:00"/>
    <x v="2"/>
    <n v="384.64"/>
    <n v="4.7619047620000003"/>
    <n v="19.231999999999999"/>
    <n v="8.4"/>
    <n v="19.232000000000028"/>
    <n v="1613.9494400000024"/>
    <b v="0"/>
    <b v="1"/>
    <s v="High Value"/>
    <n v="9.6159999999999997"/>
    <n v="27"/>
    <n v="1"/>
    <n v="2019"/>
    <m/>
    <x v="23"/>
    <m/>
    <n v="4"/>
    <s v="2019-4"/>
    <n v="7"/>
    <s v="Weekends"/>
    <d v="1899-12-31T00:00:00"/>
  </r>
  <r>
    <s v="190-59-3964"/>
    <x v="2"/>
    <s v="Mandalay"/>
    <x v="0"/>
    <x v="1"/>
    <x v="4"/>
    <n v="47.16"/>
    <n v="5"/>
    <n v="11.79"/>
    <x v="812"/>
    <x v="36"/>
    <d v="1899-12-30T14:35:00"/>
    <x v="2"/>
    <n v="235.8"/>
    <n v="4.7619047620000003"/>
    <n v="11.79"/>
    <n v="6"/>
    <n v="11.789999999999992"/>
    <n v="989.4167999999994"/>
    <b v="0"/>
    <b v="0"/>
    <s v="Low Value"/>
    <s v="Value not found"/>
    <n v="3"/>
    <n v="2"/>
    <n v="2019"/>
    <m/>
    <x v="23"/>
    <m/>
    <n v="5"/>
    <s v="2019-5"/>
    <n v="7"/>
    <s v="Weekends"/>
    <d v="1899-12-31T00:00:00"/>
  </r>
  <r>
    <s v="366-43-6862"/>
    <x v="2"/>
    <s v="Mandalay"/>
    <x v="1"/>
    <x v="1"/>
    <x v="1"/>
    <n v="52.89"/>
    <n v="4"/>
    <n v="10.577999999999999"/>
    <x v="813"/>
    <x v="5"/>
    <d v="1899-12-30T16:32:00"/>
    <x v="0"/>
    <n v="211.56"/>
    <n v="4.7619047620000003"/>
    <n v="10.577999999999999"/>
    <n v="6.7"/>
    <n v="10.578000000000003"/>
    <n v="887.70576000000028"/>
    <b v="0"/>
    <b v="1"/>
    <s v="Low Value"/>
    <s v="Value not found"/>
    <n v="25"/>
    <n v="3"/>
    <n v="2019"/>
    <m/>
    <x v="23"/>
    <m/>
    <n v="13"/>
    <s v="2019-13"/>
    <n v="1"/>
    <s v="Weekdays"/>
    <d v="1900-01-01T00:00:00"/>
  </r>
  <r>
    <s v="186-43-8965"/>
    <x v="0"/>
    <s v="Yangon"/>
    <x v="0"/>
    <x v="0"/>
    <x v="2"/>
    <n v="47.68"/>
    <n v="2"/>
    <n v="4.7679999999999998"/>
    <x v="814"/>
    <x v="7"/>
    <d v="1899-12-30T10:10:00"/>
    <x v="2"/>
    <n v="95.36"/>
    <n v="4.7619047620000003"/>
    <n v="4.7679999999999998"/>
    <n v="4.0999999999999996"/>
    <n v="4.7680000000000007"/>
    <n v="400.13056000000006"/>
    <b v="0"/>
    <b v="0"/>
    <s v="Low Value"/>
    <s v="Value not found"/>
    <n v="24"/>
    <n v="2"/>
    <n v="2019"/>
    <m/>
    <x v="23"/>
    <m/>
    <n v="8"/>
    <s v="2019-8"/>
    <n v="7"/>
    <s v="Weekends"/>
    <d v="1899-12-31T00:00:00"/>
  </r>
  <r>
    <s v="784-21-9238"/>
    <x v="1"/>
    <s v="Naypyitaw"/>
    <x v="0"/>
    <x v="1"/>
    <x v="3"/>
    <n v="10.17"/>
    <n v="1"/>
    <n v="0.50849999999999995"/>
    <x v="815"/>
    <x v="13"/>
    <d v="1899-12-30T14:15:00"/>
    <x v="1"/>
    <n v="10.17"/>
    <n v="4.7619047620000003"/>
    <n v="0.50849999999999995"/>
    <n v="5.9"/>
    <n v="0.50849999999999973"/>
    <n v="42.673319999999975"/>
    <b v="0"/>
    <b v="0"/>
    <s v="Low Value"/>
    <s v="Value not found"/>
    <n v="7"/>
    <n v="2"/>
    <n v="2019"/>
    <m/>
    <x v="23"/>
    <m/>
    <n v="6"/>
    <s v="2019-6"/>
    <n v="4"/>
    <s v="Weekdays"/>
    <d v="1900-01-04T00:00:00"/>
  </r>
  <r>
    <s v="276-75-6884"/>
    <x v="0"/>
    <s v="Yangon"/>
    <x v="1"/>
    <x v="0"/>
    <x v="0"/>
    <n v="68.709999999999994"/>
    <n v="3"/>
    <n v="10.3065"/>
    <x v="816"/>
    <x v="31"/>
    <d v="1899-12-30T10:05:00"/>
    <x v="1"/>
    <n v="206.13"/>
    <n v="4.7619047620000003"/>
    <n v="10.3065"/>
    <n v="8.6999999999999993"/>
    <n v="10.3065"/>
    <n v="864.92147999999997"/>
    <b v="0"/>
    <b v="1"/>
    <s v="High Value"/>
    <n v="6.8709999999999996"/>
    <n v="4"/>
    <n v="3"/>
    <n v="2019"/>
    <m/>
    <x v="23"/>
    <m/>
    <n v="10"/>
    <s v="2019-10"/>
    <n v="1"/>
    <s v="Weekdays"/>
    <d v="1900-01-01T00:00:00"/>
  </r>
  <r>
    <s v="109-86-4363"/>
    <x v="2"/>
    <s v="Mandalay"/>
    <x v="0"/>
    <x v="0"/>
    <x v="3"/>
    <n v="60.08"/>
    <n v="7"/>
    <n v="21.027999999999999"/>
    <x v="817"/>
    <x v="44"/>
    <d v="1899-12-30T11:36:00"/>
    <x v="2"/>
    <n v="420.56"/>
    <n v="4.7619047620000003"/>
    <n v="21.027999999999999"/>
    <n v="4.5"/>
    <n v="21.02800000000002"/>
    <n v="1764.6697600000018"/>
    <b v="0"/>
    <b v="0"/>
    <s v="Low Value"/>
    <s v="Value not found"/>
    <n v="14"/>
    <n v="2"/>
    <n v="2019"/>
    <m/>
    <x v="23"/>
    <m/>
    <n v="7"/>
    <s v="2019-7"/>
    <n v="4"/>
    <s v="Weekdays"/>
    <d v="1900-01-04T00:00:00"/>
  </r>
  <r>
    <s v="569-76-2760"/>
    <x v="0"/>
    <s v="Yangon"/>
    <x v="0"/>
    <x v="0"/>
    <x v="3"/>
    <n v="22.01"/>
    <n v="4"/>
    <n v="4.4020000000000001"/>
    <x v="818"/>
    <x v="71"/>
    <d v="1899-12-30T18:15:00"/>
    <x v="2"/>
    <n v="88.04"/>
    <n v="4.7619047620000003"/>
    <n v="4.4020000000000001"/>
    <n v="6.6"/>
    <n v="4.4019999999999868"/>
    <n v="369.41583999999892"/>
    <b v="0"/>
    <b v="1"/>
    <s v="Low Value"/>
    <s v="Value not found"/>
    <n v="29"/>
    <n v="1"/>
    <n v="2019"/>
    <m/>
    <x v="23"/>
    <m/>
    <n v="5"/>
    <s v="2019-5"/>
    <n v="2"/>
    <s v="Weekdays"/>
    <d v="1900-01-02T00:00:00"/>
  </r>
  <r>
    <s v="222-42-0244"/>
    <x v="2"/>
    <s v="Mandalay"/>
    <x v="0"/>
    <x v="0"/>
    <x v="0"/>
    <n v="72.11"/>
    <n v="9"/>
    <n v="32.4495"/>
    <x v="819"/>
    <x v="26"/>
    <d v="1899-12-30T13:53:00"/>
    <x v="2"/>
    <n v="648.99"/>
    <n v="4.7619047620000003"/>
    <n v="32.4495"/>
    <n v="7.7"/>
    <n v="32.449499999999944"/>
    <n v="2723.1620399999952"/>
    <b v="1"/>
    <b v="1"/>
    <s v="High Value"/>
    <n v="7.2110000000000003"/>
    <n v="28"/>
    <n v="1"/>
    <n v="2019"/>
    <m/>
    <x v="23"/>
    <m/>
    <n v="5"/>
    <s v="2019-5"/>
    <n v="1"/>
    <s v="Weekdays"/>
    <d v="1900-01-01T00:00:00"/>
  </r>
  <r>
    <s v="760-53-9233"/>
    <x v="0"/>
    <s v="Yangon"/>
    <x v="0"/>
    <x v="1"/>
    <x v="5"/>
    <n v="41.28"/>
    <n v="3"/>
    <n v="6.1920000000000002"/>
    <x v="820"/>
    <x v="58"/>
    <d v="1899-12-30T18:37:00"/>
    <x v="2"/>
    <n v="123.84"/>
    <n v="4.7619047620000003"/>
    <n v="6.1920000000000002"/>
    <n v="8.5"/>
    <n v="6.1920000000000073"/>
    <n v="519.63264000000061"/>
    <b v="0"/>
    <b v="1"/>
    <s v="High Value"/>
    <n v="4.1280000000000001"/>
    <n v="26"/>
    <n v="3"/>
    <n v="2019"/>
    <m/>
    <x v="23"/>
    <m/>
    <n v="13"/>
    <s v="2019-13"/>
    <n v="2"/>
    <s v="Weekdays"/>
    <d v="1900-01-02T00:00:00"/>
  </r>
  <r>
    <s v="538-22-0304"/>
    <x v="1"/>
    <s v="Naypyitaw"/>
    <x v="1"/>
    <x v="1"/>
    <x v="1"/>
    <n v="64.95"/>
    <n v="10"/>
    <n v="32.475000000000001"/>
    <x v="821"/>
    <x v="62"/>
    <d v="1899-12-30T18:27:00"/>
    <x v="1"/>
    <n v="649.5"/>
    <n v="4.7619047620000003"/>
    <n v="32.475000000000001"/>
    <n v="5.2"/>
    <n v="32.475000000000023"/>
    <n v="2725.302000000002"/>
    <b v="0"/>
    <b v="0"/>
    <s v="Low Value"/>
    <s v="Value not found"/>
    <n v="24"/>
    <n v="3"/>
    <n v="2019"/>
    <m/>
    <x v="23"/>
    <m/>
    <n v="12"/>
    <s v="2019-12"/>
    <n v="7"/>
    <s v="Weekends"/>
    <d v="1899-12-31T00:00:00"/>
  </r>
  <r>
    <s v="416-17-9926"/>
    <x v="0"/>
    <s v="Yangon"/>
    <x v="0"/>
    <x v="0"/>
    <x v="1"/>
    <n v="74.22"/>
    <n v="10"/>
    <n v="37.11"/>
    <x v="822"/>
    <x v="17"/>
    <d v="1899-12-30T14:42:00"/>
    <x v="2"/>
    <n v="742.2"/>
    <n v="4.7619047620000003"/>
    <n v="37.11"/>
    <n v="4.3"/>
    <n v="37.1099999999999"/>
    <n v="3114.2711999999915"/>
    <b v="0"/>
    <b v="1"/>
    <s v="Low Value"/>
    <s v="Value not found"/>
    <n v="1"/>
    <n v="1"/>
    <n v="2019"/>
    <m/>
    <x v="23"/>
    <m/>
    <n v="1"/>
    <s v="2019-1"/>
    <n v="2"/>
    <s v="Weekdays"/>
    <d v="1900-01-02T00:00:00"/>
  </r>
  <r>
    <s v="237-44-6163"/>
    <x v="0"/>
    <s v="Yangon"/>
    <x v="1"/>
    <x v="1"/>
    <x v="1"/>
    <n v="10.56"/>
    <n v="8"/>
    <n v="4.2240000000000002"/>
    <x v="823"/>
    <x v="46"/>
    <d v="1899-12-30T17:43:00"/>
    <x v="1"/>
    <n v="84.48"/>
    <n v="4.7619047620000003"/>
    <n v="4.2240000000000002"/>
    <n v="7.6"/>
    <n v="4.2239999999999895"/>
    <n v="354.47807999999912"/>
    <b v="1"/>
    <b v="1"/>
    <s v="High Value"/>
    <n v="1.056"/>
    <n v="24"/>
    <n v="1"/>
    <n v="2019"/>
    <m/>
    <x v="23"/>
    <m/>
    <n v="4"/>
    <s v="2019-4"/>
    <n v="4"/>
    <s v="Weekdays"/>
    <d v="1900-01-04T00:00:00"/>
  </r>
  <r>
    <s v="636-17-0325"/>
    <x v="2"/>
    <s v="Mandalay"/>
    <x v="1"/>
    <x v="1"/>
    <x v="0"/>
    <n v="62.57"/>
    <n v="4"/>
    <n v="12.513999999999999"/>
    <x v="824"/>
    <x v="6"/>
    <d v="1899-12-30T18:37:00"/>
    <x v="1"/>
    <n v="250.28"/>
    <n v="4.7619047620000003"/>
    <n v="12.513999999999999"/>
    <n v="9.5"/>
    <n v="12.513999999999982"/>
    <n v="1050.1748799999984"/>
    <b v="0"/>
    <b v="1"/>
    <s v="High Value"/>
    <n v="6.2570000000000006"/>
    <n v="25"/>
    <n v="2"/>
    <n v="2019"/>
    <m/>
    <x v="23"/>
    <m/>
    <n v="9"/>
    <s v="2019-9"/>
    <n v="1"/>
    <s v="Weekdays"/>
    <d v="1900-01-01T00:00:00"/>
  </r>
  <r>
    <s v="343-75-9322"/>
    <x v="2"/>
    <s v="Mandalay"/>
    <x v="0"/>
    <x v="0"/>
    <x v="3"/>
    <n v="11.85"/>
    <n v="8"/>
    <n v="4.74"/>
    <x v="825"/>
    <x v="51"/>
    <d v="1899-12-30T16:34:00"/>
    <x v="1"/>
    <n v="94.8"/>
    <n v="4.7619047620000003"/>
    <n v="4.74"/>
    <n v="4.0999999999999996"/>
    <n v="4.7400000000000091"/>
    <n v="397.7808000000008"/>
    <b v="0"/>
    <b v="0"/>
    <s v="Low Value"/>
    <s v="Value not found"/>
    <n v="9"/>
    <n v="1"/>
    <n v="2019"/>
    <m/>
    <x v="23"/>
    <m/>
    <n v="2"/>
    <s v="2019-2"/>
    <n v="3"/>
    <s v="Weekdays"/>
    <d v="1900-01-03T00:00:00"/>
  </r>
  <r>
    <s v="528-14-9470"/>
    <x v="0"/>
    <s v="Yangon"/>
    <x v="0"/>
    <x v="1"/>
    <x v="0"/>
    <n v="91.3"/>
    <n v="1"/>
    <n v="4.5650000000000004"/>
    <x v="826"/>
    <x v="44"/>
    <d v="1899-12-30T14:42:00"/>
    <x v="0"/>
    <n v="91.3"/>
    <n v="4.7619047620000003"/>
    <n v="4.5650000000000004"/>
    <n v="9.1999999999999993"/>
    <n v="4.5649999999999977"/>
    <n v="383.09479999999979"/>
    <b v="0"/>
    <b v="1"/>
    <s v="High Value"/>
    <n v="9.1300000000000008"/>
    <n v="14"/>
    <n v="2"/>
    <n v="2019"/>
    <m/>
    <x v="23"/>
    <m/>
    <n v="7"/>
    <s v="2019-7"/>
    <n v="4"/>
    <s v="Weekdays"/>
    <d v="1900-01-04T00:00:00"/>
  </r>
  <r>
    <s v="427-45-9297"/>
    <x v="2"/>
    <s v="Mandalay"/>
    <x v="0"/>
    <x v="0"/>
    <x v="2"/>
    <n v="40.729999999999997"/>
    <n v="7"/>
    <n v="14.2555"/>
    <x v="827"/>
    <x v="41"/>
    <d v="1899-12-30T11:01:00"/>
    <x v="0"/>
    <n v="285.11"/>
    <n v="4.7619047620000003"/>
    <n v="14.2555"/>
    <n v="5.4"/>
    <n v="14.255499999999984"/>
    <n v="1196.3215599999987"/>
    <b v="0"/>
    <b v="0"/>
    <s v="Low Value"/>
    <s v="Value not found"/>
    <n v="12"/>
    <n v="3"/>
    <n v="2019"/>
    <m/>
    <x v="23"/>
    <m/>
    <n v="11"/>
    <s v="2019-11"/>
    <n v="2"/>
    <s v="Weekdays"/>
    <d v="1900-01-02T00:00:00"/>
  </r>
  <r>
    <s v="807-34-3742"/>
    <x v="0"/>
    <s v="Yangon"/>
    <x v="1"/>
    <x v="1"/>
    <x v="5"/>
    <n v="52.38"/>
    <n v="1"/>
    <n v="2.6190000000000002"/>
    <x v="828"/>
    <x v="58"/>
    <d v="1899-12-30T19:44:00"/>
    <x v="1"/>
    <n v="52.38"/>
    <n v="4.7619047620000003"/>
    <n v="2.6190000000000002"/>
    <n v="5.8"/>
    <n v="2.6189999999999998"/>
    <n v="219.78647999999998"/>
    <b v="0"/>
    <b v="0"/>
    <s v="Low Value"/>
    <s v="Value not found"/>
    <n v="26"/>
    <n v="3"/>
    <n v="2019"/>
    <m/>
    <x v="23"/>
    <m/>
    <n v="13"/>
    <s v="2019-13"/>
    <n v="2"/>
    <s v="Weekdays"/>
    <d v="1900-01-02T00:00:00"/>
  </r>
  <r>
    <s v="288-62-1085"/>
    <x v="0"/>
    <s v="Yangon"/>
    <x v="0"/>
    <x v="1"/>
    <x v="5"/>
    <n v="38.54"/>
    <n v="5"/>
    <n v="9.6349999999999998"/>
    <x v="829"/>
    <x v="51"/>
    <d v="1899-12-30T13:34:00"/>
    <x v="0"/>
    <n v="192.7"/>
    <n v="4.7619047620000003"/>
    <n v="9.6349999999999998"/>
    <n v="5.6"/>
    <n v="9.6350000000000193"/>
    <n v="808.56920000000162"/>
    <b v="0"/>
    <b v="0"/>
    <s v="Low Value"/>
    <s v="Value not found"/>
    <n v="9"/>
    <n v="1"/>
    <n v="2019"/>
    <m/>
    <x v="23"/>
    <m/>
    <n v="2"/>
    <s v="2019-2"/>
    <n v="3"/>
    <s v="Weekdays"/>
    <d v="1900-01-03T00:00:00"/>
  </r>
  <r>
    <s v="670-71-7306"/>
    <x v="2"/>
    <s v="Mandalay"/>
    <x v="1"/>
    <x v="1"/>
    <x v="3"/>
    <n v="44.63"/>
    <n v="6"/>
    <n v="13.388999999999999"/>
    <x v="830"/>
    <x v="56"/>
    <d v="1899-12-30T20:08:00"/>
    <x v="2"/>
    <n v="267.77999999999997"/>
    <n v="4.7619047620000003"/>
    <n v="13.388999999999999"/>
    <n v="5.0999999999999996"/>
    <n v="13.38900000000001"/>
    <n v="1123.6048800000008"/>
    <b v="0"/>
    <b v="0"/>
    <s v="Low Value"/>
    <s v="Value not found"/>
    <n v="2"/>
    <n v="1"/>
    <n v="2019"/>
    <m/>
    <x v="23"/>
    <m/>
    <n v="1"/>
    <s v="2019-1"/>
    <n v="3"/>
    <s v="Weekdays"/>
    <d v="1900-01-03T00:00:00"/>
  </r>
  <r>
    <s v="660-29-7083"/>
    <x v="1"/>
    <s v="Naypyitaw"/>
    <x v="1"/>
    <x v="1"/>
    <x v="1"/>
    <n v="55.87"/>
    <n v="10"/>
    <n v="27.934999999999999"/>
    <x v="831"/>
    <x v="15"/>
    <d v="1899-12-30T15:01:00"/>
    <x v="1"/>
    <n v="558.70000000000005"/>
    <n v="4.7619047620000003"/>
    <n v="27.934999999999999"/>
    <n v="5.8"/>
    <n v="27.934999999999945"/>
    <n v="2344.3051999999957"/>
    <b v="0"/>
    <b v="0"/>
    <s v="Low Value"/>
    <s v="Value not found"/>
    <n v="15"/>
    <n v="1"/>
    <n v="2019"/>
    <m/>
    <x v="23"/>
    <m/>
    <n v="3"/>
    <s v="2019-3"/>
    <n v="2"/>
    <s v="Weekdays"/>
    <d v="1900-01-02T00:00:00"/>
  </r>
  <r>
    <s v="271-77-8740"/>
    <x v="1"/>
    <s v="Naypyitaw"/>
    <x v="0"/>
    <x v="0"/>
    <x v="3"/>
    <n v="29.22"/>
    <n v="6"/>
    <n v="8.766"/>
    <x v="832"/>
    <x v="17"/>
    <d v="1899-12-30T11:40:00"/>
    <x v="0"/>
    <n v="175.32"/>
    <n v="4.7619047620000003"/>
    <n v="8.766"/>
    <n v="5"/>
    <n v="8.7660000000000196"/>
    <n v="735.64272000000165"/>
    <b v="0"/>
    <b v="0"/>
    <s v="Low Value"/>
    <s v="Value not found"/>
    <n v="1"/>
    <n v="1"/>
    <n v="2019"/>
    <m/>
    <x v="23"/>
    <m/>
    <n v="1"/>
    <s v="2019-1"/>
    <n v="2"/>
    <s v="Weekdays"/>
    <d v="1900-01-02T00:00:00"/>
  </r>
  <r>
    <s v="497-36-0989"/>
    <x v="0"/>
    <s v="Yangon"/>
    <x v="1"/>
    <x v="1"/>
    <x v="5"/>
    <n v="51.94"/>
    <n v="3"/>
    <n v="7.7910000000000004"/>
    <x v="833"/>
    <x v="42"/>
    <d v="1899-12-30T15:21:00"/>
    <x v="1"/>
    <n v="155.82"/>
    <n v="4.7619047620000003"/>
    <n v="7.7910000000000004"/>
    <n v="7.9"/>
    <n v="7.7909999999999968"/>
    <n v="653.82071999999971"/>
    <b v="0"/>
    <b v="1"/>
    <s v="High Value"/>
    <n v="5.194"/>
    <n v="15"/>
    <n v="2"/>
    <n v="2019"/>
    <m/>
    <x v="23"/>
    <m/>
    <n v="7"/>
    <s v="2019-7"/>
    <n v="5"/>
    <s v="Weekdays"/>
    <d v="1900-01-05T00:00:00"/>
  </r>
  <r>
    <s v="291-59-1384"/>
    <x v="2"/>
    <s v="Mandalay"/>
    <x v="1"/>
    <x v="1"/>
    <x v="1"/>
    <n v="60.3"/>
    <n v="1"/>
    <n v="3.0150000000000001"/>
    <x v="834"/>
    <x v="38"/>
    <d v="1899-12-30T17:38:00"/>
    <x v="1"/>
    <n v="60.3"/>
    <n v="4.7619047620000003"/>
    <n v="3.0150000000000001"/>
    <n v="6"/>
    <n v="3.0150000000000006"/>
    <n v="253.01880000000006"/>
    <b v="0"/>
    <b v="0"/>
    <s v="Low Value"/>
    <s v="Value not found"/>
    <n v="28"/>
    <n v="2"/>
    <n v="2019"/>
    <m/>
    <x v="23"/>
    <m/>
    <n v="9"/>
    <s v="2019-9"/>
    <n v="4"/>
    <s v="Weekdays"/>
    <d v="1900-01-04T00:00:00"/>
  </r>
  <r>
    <s v="860-73-6466"/>
    <x v="0"/>
    <s v="Yangon"/>
    <x v="0"/>
    <x v="0"/>
    <x v="3"/>
    <n v="39.47"/>
    <n v="2"/>
    <n v="3.9470000000000001"/>
    <x v="835"/>
    <x v="22"/>
    <d v="1899-12-30T16:16:00"/>
    <x v="2"/>
    <n v="78.94"/>
    <n v="4.7619047620000003"/>
    <n v="3.9470000000000001"/>
    <n v="5"/>
    <n v="3.9470000000000027"/>
    <n v="331.23224000000022"/>
    <b v="0"/>
    <b v="0"/>
    <s v="Low Value"/>
    <s v="Value not found"/>
    <n v="2"/>
    <n v="3"/>
    <n v="2019"/>
    <m/>
    <x v="23"/>
    <m/>
    <n v="9"/>
    <s v="2019-9"/>
    <n v="6"/>
    <s v="Weekends"/>
    <d v="1900-01-06T00:00:00"/>
  </r>
  <r>
    <s v="549-23-9016"/>
    <x v="1"/>
    <s v="Naypyitaw"/>
    <x v="0"/>
    <x v="0"/>
    <x v="4"/>
    <n v="14.87"/>
    <n v="2"/>
    <n v="1.4870000000000001"/>
    <x v="836"/>
    <x v="77"/>
    <d v="1899-12-30T18:15:00"/>
    <x v="2"/>
    <n v="29.74"/>
    <n v="4.7619047620000003"/>
    <n v="1.4870000000000001"/>
    <n v="8.9"/>
    <n v="1.4870000000000019"/>
    <n v="124.78904000000016"/>
    <b v="0"/>
    <b v="1"/>
    <s v="High Value"/>
    <n v="1.4870000000000001"/>
    <n v="13"/>
    <n v="2"/>
    <n v="2019"/>
    <m/>
    <x v="23"/>
    <m/>
    <n v="7"/>
    <s v="2019-7"/>
    <n v="3"/>
    <s v="Weekdays"/>
    <d v="1900-01-03T00:00:00"/>
  </r>
  <r>
    <s v="896-34-0956"/>
    <x v="0"/>
    <s v="Yangon"/>
    <x v="1"/>
    <x v="1"/>
    <x v="5"/>
    <n v="21.32"/>
    <n v="1"/>
    <n v="1.0660000000000001"/>
    <x v="837"/>
    <x v="53"/>
    <d v="1899-12-30T12:43:00"/>
    <x v="1"/>
    <n v="21.32"/>
    <n v="4.7619047620000003"/>
    <n v="1.0660000000000001"/>
    <n v="5.9"/>
    <n v="1.0659999999999989"/>
    <n v="89.458719999999914"/>
    <b v="0"/>
    <b v="0"/>
    <s v="Low Value"/>
    <s v="Value not found"/>
    <n v="26"/>
    <n v="1"/>
    <n v="2019"/>
    <m/>
    <x v="23"/>
    <m/>
    <n v="4"/>
    <s v="2019-4"/>
    <n v="6"/>
    <s v="Weekends"/>
    <d v="1900-01-06T00:00:00"/>
  </r>
  <r>
    <s v="804-38-3935"/>
    <x v="0"/>
    <s v="Yangon"/>
    <x v="0"/>
    <x v="1"/>
    <x v="1"/>
    <n v="93.78"/>
    <n v="3"/>
    <n v="14.067"/>
    <x v="838"/>
    <x v="74"/>
    <d v="1899-12-30T11:32:00"/>
    <x v="2"/>
    <n v="281.33999999999997"/>
    <n v="4.7619047620000003"/>
    <n v="14.067"/>
    <n v="5.9"/>
    <n v="14.067000000000007"/>
    <n v="1180.5026400000006"/>
    <b v="0"/>
    <b v="0"/>
    <s v="Low Value"/>
    <s v="Value not found"/>
    <n v="30"/>
    <n v="1"/>
    <n v="2019"/>
    <m/>
    <x v="23"/>
    <m/>
    <n v="5"/>
    <s v="2019-5"/>
    <n v="3"/>
    <s v="Weekdays"/>
    <d v="1900-01-03T00:00:00"/>
  </r>
  <r>
    <s v="585-90-0249"/>
    <x v="0"/>
    <s v="Yangon"/>
    <x v="0"/>
    <x v="1"/>
    <x v="1"/>
    <n v="73.260000000000005"/>
    <n v="1"/>
    <n v="3.6629999999999998"/>
    <x v="839"/>
    <x v="3"/>
    <d v="1899-12-30T18:08:00"/>
    <x v="0"/>
    <n v="73.260000000000005"/>
    <n v="4.7619047620000003"/>
    <n v="3.6629999999999998"/>
    <n v="9.6999999999999993"/>
    <n v="3.6629999999999967"/>
    <n v="307.3989599999997"/>
    <b v="0"/>
    <b v="1"/>
    <s v="High Value"/>
    <n v="7.3260000000000005"/>
    <n v="27"/>
    <n v="1"/>
    <n v="2019"/>
    <m/>
    <x v="23"/>
    <m/>
    <n v="4"/>
    <s v="2019-4"/>
    <n v="7"/>
    <s v="Weekends"/>
    <d v="1899-12-31T00:00:00"/>
  </r>
  <r>
    <s v="862-29-5914"/>
    <x v="1"/>
    <s v="Naypyitaw"/>
    <x v="1"/>
    <x v="0"/>
    <x v="3"/>
    <n v="22.38"/>
    <n v="1"/>
    <n v="1.119"/>
    <x v="840"/>
    <x v="74"/>
    <d v="1899-12-30T17:08:00"/>
    <x v="2"/>
    <n v="22.38"/>
    <n v="4.7619047620000003"/>
    <n v="1.119"/>
    <n v="8.6"/>
    <n v="1.1189999999999998"/>
    <n v="93.906479999999988"/>
    <b v="0"/>
    <b v="1"/>
    <s v="High Value"/>
    <n v="2.238"/>
    <n v="30"/>
    <n v="1"/>
    <n v="2019"/>
    <m/>
    <x v="23"/>
    <m/>
    <n v="5"/>
    <s v="2019-5"/>
    <n v="3"/>
    <s v="Weekdays"/>
    <d v="1900-01-03T00:00:00"/>
  </r>
  <r>
    <s v="845-94-6841"/>
    <x v="1"/>
    <s v="Naypyitaw"/>
    <x v="0"/>
    <x v="0"/>
    <x v="4"/>
    <n v="72.88"/>
    <n v="9"/>
    <n v="32.795999999999999"/>
    <x v="841"/>
    <x v="66"/>
    <d v="1899-12-30T19:38:00"/>
    <x v="1"/>
    <n v="655.92"/>
    <n v="4.7619047620000003"/>
    <n v="32.795999999999999"/>
    <n v="4"/>
    <n v="32.796000000000049"/>
    <n v="2752.240320000004"/>
    <b v="0"/>
    <b v="0"/>
    <s v="Low Value"/>
    <s v="Value not found"/>
    <n v="8"/>
    <n v="1"/>
    <n v="2019"/>
    <m/>
    <x v="23"/>
    <m/>
    <n v="2"/>
    <s v="2019-2"/>
    <n v="2"/>
    <s v="Weekdays"/>
    <d v="1900-01-02T00:00:00"/>
  </r>
  <r>
    <s v="125-45-2293"/>
    <x v="0"/>
    <s v="Yangon"/>
    <x v="1"/>
    <x v="0"/>
    <x v="5"/>
    <n v="99.1"/>
    <n v="6"/>
    <n v="29.73"/>
    <x v="842"/>
    <x v="64"/>
    <d v="1899-12-30T13:11:00"/>
    <x v="1"/>
    <n v="594.6"/>
    <n v="4.7619047620000003"/>
    <n v="29.73"/>
    <n v="4.2"/>
    <n v="29.730000000000018"/>
    <n v="2494.9416000000015"/>
    <b v="0"/>
    <b v="0"/>
    <s v="Low Value"/>
    <s v="Value not found"/>
    <n v="19"/>
    <n v="1"/>
    <n v="2019"/>
    <m/>
    <x v="23"/>
    <m/>
    <n v="3"/>
    <s v="2019-3"/>
    <n v="6"/>
    <s v="Weekends"/>
    <d v="1900-01-06T00:00:00"/>
  </r>
  <r>
    <s v="843-73-4724"/>
    <x v="0"/>
    <s v="Yangon"/>
    <x v="1"/>
    <x v="1"/>
    <x v="5"/>
    <n v="74.099999999999994"/>
    <n v="1"/>
    <n v="3.7050000000000001"/>
    <x v="843"/>
    <x v="25"/>
    <d v="1899-12-30T11:05:00"/>
    <x v="1"/>
    <n v="74.099999999999994"/>
    <n v="4.7619047620000003"/>
    <n v="3.7050000000000001"/>
    <n v="9.1999999999999993"/>
    <n v="3.7050000000000125"/>
    <n v="310.92360000000104"/>
    <b v="0"/>
    <b v="1"/>
    <s v="High Value"/>
    <n v="7.41"/>
    <n v="25"/>
    <n v="1"/>
    <n v="2019"/>
    <m/>
    <x v="23"/>
    <m/>
    <n v="4"/>
    <s v="2019-4"/>
    <n v="5"/>
    <s v="Weekdays"/>
    <d v="1900-01-05T00:00:00"/>
  </r>
  <r>
    <s v="409-33-9708"/>
    <x v="0"/>
    <s v="Yangon"/>
    <x v="1"/>
    <x v="0"/>
    <x v="5"/>
    <n v="98.48"/>
    <n v="2"/>
    <n v="9.8480000000000008"/>
    <x v="844"/>
    <x v="88"/>
    <d v="1899-12-30T10:12:00"/>
    <x v="0"/>
    <n v="196.96"/>
    <n v="4.7619047620000003"/>
    <n v="9.8480000000000008"/>
    <n v="9.1999999999999993"/>
    <n v="9.8479999999999848"/>
    <n v="826.44415999999876"/>
    <b v="0"/>
    <b v="1"/>
    <s v="High Value"/>
    <n v="9.8480000000000008"/>
    <n v="19"/>
    <n v="2"/>
    <n v="2019"/>
    <m/>
    <x v="23"/>
    <m/>
    <n v="8"/>
    <s v="2019-8"/>
    <n v="2"/>
    <s v="Weekdays"/>
    <d v="1900-01-02T00:00:00"/>
  </r>
  <r>
    <s v="658-66-3967"/>
    <x v="1"/>
    <s v="Naypyitaw"/>
    <x v="1"/>
    <x v="1"/>
    <x v="0"/>
    <n v="53.19"/>
    <n v="7"/>
    <n v="18.616499999999998"/>
    <x v="845"/>
    <x v="78"/>
    <d v="1899-12-30T15:42:00"/>
    <x v="0"/>
    <n v="372.33"/>
    <n v="4.7619047620000003"/>
    <n v="18.616499999999998"/>
    <n v="5"/>
    <n v="18.61650000000003"/>
    <n v="1562.2966800000027"/>
    <b v="0"/>
    <b v="0"/>
    <s v="Low Value"/>
    <s v="Value not found"/>
    <n v="14"/>
    <n v="1"/>
    <n v="2019"/>
    <m/>
    <x v="23"/>
    <m/>
    <n v="3"/>
    <s v="2019-3"/>
    <n v="1"/>
    <s v="Weekdays"/>
    <d v="1900-01-01T00:00:00"/>
  </r>
  <r>
    <s v="866-70-2814"/>
    <x v="2"/>
    <s v="Mandalay"/>
    <x v="1"/>
    <x v="0"/>
    <x v="1"/>
    <n v="52.79"/>
    <n v="10"/>
    <n v="26.395"/>
    <x v="846"/>
    <x v="6"/>
    <d v="1899-12-30T11:58:00"/>
    <x v="0"/>
    <n v="527.9"/>
    <n v="4.7619047620000003"/>
    <n v="26.395"/>
    <n v="10"/>
    <n v="26.394999999999982"/>
    <n v="2215.0683999999983"/>
    <b v="1"/>
    <b v="1"/>
    <s v="High Value"/>
    <n v="5.2789999999999999"/>
    <n v="25"/>
    <n v="2"/>
    <n v="2019"/>
    <m/>
    <x v="23"/>
    <m/>
    <n v="9"/>
    <s v="2019-9"/>
    <n v="1"/>
    <s v="Weekdays"/>
    <d v="1900-01-01T00:00:00"/>
  </r>
  <r>
    <s v="160-22-2687"/>
    <x v="0"/>
    <s v="Yangon"/>
    <x v="0"/>
    <x v="0"/>
    <x v="0"/>
    <n v="95.95"/>
    <n v="5"/>
    <n v="23.987500000000001"/>
    <x v="847"/>
    <x v="54"/>
    <d v="1899-12-30T14:21:00"/>
    <x v="0"/>
    <n v="479.75"/>
    <n v="4.7619047620000003"/>
    <n v="23.987500000000001"/>
    <n v="8.8000000000000007"/>
    <n v="23.987500000000011"/>
    <n v="2013.0310000000011"/>
    <b v="0"/>
    <b v="1"/>
    <s v="High Value"/>
    <n v="9.5950000000000006"/>
    <n v="23"/>
    <n v="1"/>
    <n v="2019"/>
    <m/>
    <x v="23"/>
    <m/>
    <n v="4"/>
    <s v="2019-4"/>
    <n v="3"/>
    <s v="Weekdays"/>
    <d v="1900-01-03T00:00:00"/>
  </r>
  <r>
    <s v="895-03-6665"/>
    <x v="2"/>
    <s v="Mandalay"/>
    <x v="1"/>
    <x v="0"/>
    <x v="5"/>
    <n v="36.51"/>
    <n v="9"/>
    <n v="16.429500000000001"/>
    <x v="848"/>
    <x v="69"/>
    <d v="1899-12-30T10:52:00"/>
    <x v="1"/>
    <n v="328.59"/>
    <n v="4.7619047620000003"/>
    <n v="16.429500000000001"/>
    <n v="4.2"/>
    <n v="16.429500000000019"/>
    <n v="1378.7636400000015"/>
    <b v="0"/>
    <b v="0"/>
    <s v="Low Value"/>
    <s v="Value not found"/>
    <n v="16"/>
    <n v="2"/>
    <n v="2019"/>
    <m/>
    <x v="23"/>
    <m/>
    <n v="7"/>
    <s v="2019-7"/>
    <n v="6"/>
    <s v="Weekends"/>
    <d v="1900-01-06T00:00:00"/>
  </r>
  <r>
    <s v="770-42-8960"/>
    <x v="2"/>
    <s v="Mandalay"/>
    <x v="1"/>
    <x v="1"/>
    <x v="4"/>
    <n v="21.12"/>
    <n v="8"/>
    <n v="8.4480000000000004"/>
    <x v="849"/>
    <x v="17"/>
    <d v="1899-12-30T19:31:00"/>
    <x v="1"/>
    <n v="168.96"/>
    <n v="4.7619047620000003"/>
    <n v="8.4480000000000004"/>
    <n v="6.3"/>
    <n v="8.4479999999999791"/>
    <n v="708.95615999999825"/>
    <b v="0"/>
    <b v="1"/>
    <s v="Low Value"/>
    <s v="Value not found"/>
    <n v="1"/>
    <n v="1"/>
    <n v="2019"/>
    <m/>
    <x v="23"/>
    <m/>
    <n v="1"/>
    <s v="2019-1"/>
    <n v="2"/>
    <s v="Weekdays"/>
    <d v="1900-01-02T00:00:00"/>
  </r>
  <r>
    <s v="748-45-2862"/>
    <x v="0"/>
    <s v="Yangon"/>
    <x v="0"/>
    <x v="0"/>
    <x v="2"/>
    <n v="28.31"/>
    <n v="4"/>
    <n v="5.6619999999999999"/>
    <x v="850"/>
    <x v="37"/>
    <d v="1899-12-30T18:35:00"/>
    <x v="1"/>
    <n v="113.24"/>
    <n v="4.7619047620000003"/>
    <n v="5.6619999999999999"/>
    <n v="8.1999999999999993"/>
    <n v="5.6620000000000061"/>
    <n v="475.1550400000005"/>
    <b v="0"/>
    <b v="1"/>
    <s v="High Value"/>
    <n v="2.831"/>
    <n v="7"/>
    <n v="3"/>
    <n v="2019"/>
    <m/>
    <x v="23"/>
    <m/>
    <n v="10"/>
    <s v="2019-10"/>
    <n v="4"/>
    <s v="Weekdays"/>
    <d v="1900-01-04T00:00:00"/>
  </r>
  <r>
    <s v="234-36-2483"/>
    <x v="2"/>
    <s v="Mandalay"/>
    <x v="1"/>
    <x v="1"/>
    <x v="0"/>
    <n v="57.59"/>
    <n v="6"/>
    <n v="17.277000000000001"/>
    <x v="851"/>
    <x v="42"/>
    <d v="1899-12-30T13:51:00"/>
    <x v="1"/>
    <n v="345.54"/>
    <n v="4.7619047620000003"/>
    <n v="17.277000000000001"/>
    <n v="5.0999999999999996"/>
    <n v="17.276999999999987"/>
    <n v="1449.885839999999"/>
    <b v="0"/>
    <b v="0"/>
    <s v="Low Value"/>
    <s v="Value not found"/>
    <n v="15"/>
    <n v="2"/>
    <n v="2019"/>
    <m/>
    <x v="23"/>
    <m/>
    <n v="7"/>
    <s v="2019-7"/>
    <n v="5"/>
    <s v="Weekdays"/>
    <d v="1900-01-05T00:00:00"/>
  </r>
  <r>
    <s v="316-66-3011"/>
    <x v="0"/>
    <s v="Yangon"/>
    <x v="0"/>
    <x v="0"/>
    <x v="4"/>
    <n v="47.63"/>
    <n v="9"/>
    <n v="21.433499999999999"/>
    <x v="852"/>
    <x v="54"/>
    <d v="1899-12-30T12:35:00"/>
    <x v="1"/>
    <n v="428.67"/>
    <n v="4.7619047620000003"/>
    <n v="21.433499999999999"/>
    <n v="5"/>
    <n v="21.433499999999981"/>
    <n v="1798.6993199999984"/>
    <b v="0"/>
    <b v="0"/>
    <s v="Low Value"/>
    <s v="Value not found"/>
    <n v="23"/>
    <n v="1"/>
    <n v="2019"/>
    <m/>
    <x v="23"/>
    <m/>
    <n v="4"/>
    <s v="2019-4"/>
    <n v="3"/>
    <s v="Weekdays"/>
    <d v="1900-01-03T00:00:00"/>
  </r>
  <r>
    <s v="848-95-6252"/>
    <x v="1"/>
    <s v="Naypyitaw"/>
    <x v="0"/>
    <x v="0"/>
    <x v="2"/>
    <n v="86.27"/>
    <n v="1"/>
    <n v="4.3135000000000003"/>
    <x v="853"/>
    <x v="9"/>
    <d v="1899-12-30T13:24:00"/>
    <x v="0"/>
    <n v="86.27"/>
    <n v="4.7619047620000003"/>
    <n v="4.3135000000000003"/>
    <n v="7"/>
    <n v="4.3135000000000048"/>
    <n v="361.98892000000041"/>
    <b v="0"/>
    <b v="1"/>
    <s v="Low Value"/>
    <n v="8.6270000000000007"/>
    <n v="20"/>
    <n v="2"/>
    <n v="2019"/>
    <m/>
    <x v="23"/>
    <m/>
    <n v="8"/>
    <s v="2019-8"/>
    <n v="3"/>
    <s v="Weekdays"/>
    <d v="1900-01-03T00:00:00"/>
  </r>
  <r>
    <s v="840-76-5966"/>
    <x v="0"/>
    <s v="Yangon"/>
    <x v="0"/>
    <x v="1"/>
    <x v="3"/>
    <n v="12.76"/>
    <n v="2"/>
    <n v="1.276"/>
    <x v="854"/>
    <x v="66"/>
    <d v="1899-12-30T18:06:00"/>
    <x v="0"/>
    <n v="25.52"/>
    <n v="4.7619047620000003"/>
    <n v="1.276"/>
    <n v="7.8"/>
    <n v="1.2759999999999998"/>
    <n v="107.08191999999998"/>
    <b v="0"/>
    <b v="1"/>
    <s v="High Value"/>
    <n v="1.276"/>
    <n v="8"/>
    <n v="1"/>
    <n v="2019"/>
    <m/>
    <x v="23"/>
    <m/>
    <n v="2"/>
    <s v="2019-2"/>
    <n v="2"/>
    <s v="Weekdays"/>
    <d v="1900-01-02T00:00:00"/>
  </r>
  <r>
    <s v="152-03-4217"/>
    <x v="2"/>
    <s v="Mandalay"/>
    <x v="1"/>
    <x v="0"/>
    <x v="2"/>
    <n v="11.28"/>
    <n v="9"/>
    <n v="5.0759999999999996"/>
    <x v="855"/>
    <x v="85"/>
    <d v="1899-12-30T11:55:00"/>
    <x v="2"/>
    <n v="101.52"/>
    <n v="4.7619047620000003"/>
    <n v="5.0759999999999996"/>
    <n v="4.3"/>
    <n v="5.0760000000000076"/>
    <n v="425.97792000000067"/>
    <b v="0"/>
    <b v="0"/>
    <s v="Low Value"/>
    <s v="Value not found"/>
    <n v="17"/>
    <n v="3"/>
    <n v="2019"/>
    <m/>
    <x v="23"/>
    <m/>
    <n v="11"/>
    <s v="2019-11"/>
    <n v="7"/>
    <s v="Weekends"/>
    <d v="1899-12-31T00:00:00"/>
  </r>
  <r>
    <s v="533-66-5566"/>
    <x v="2"/>
    <s v="Mandalay"/>
    <x v="1"/>
    <x v="0"/>
    <x v="2"/>
    <n v="51.07"/>
    <n v="7"/>
    <n v="17.874500000000001"/>
    <x v="856"/>
    <x v="52"/>
    <d v="1899-12-30T11:42:00"/>
    <x v="1"/>
    <n v="357.49"/>
    <n v="4.7619047620000003"/>
    <n v="17.874500000000001"/>
    <n v="7"/>
    <n v="17.874500000000012"/>
    <n v="1500.0280400000011"/>
    <b v="0"/>
    <b v="1"/>
    <s v="Low Value"/>
    <n v="5.1070000000000002"/>
    <n v="12"/>
    <n v="1"/>
    <n v="2019"/>
    <m/>
    <x v="23"/>
    <m/>
    <n v="2"/>
    <s v="2019-2"/>
    <n v="6"/>
    <s v="Weekends"/>
    <d v="1900-01-06T00:00:00"/>
  </r>
  <r>
    <s v="124-31-1458"/>
    <x v="0"/>
    <s v="Yangon"/>
    <x v="0"/>
    <x v="0"/>
    <x v="1"/>
    <n v="79.59"/>
    <n v="3"/>
    <n v="11.938499999999999"/>
    <x v="857"/>
    <x v="66"/>
    <d v="1899-12-30T14:30:00"/>
    <x v="1"/>
    <n v="238.77"/>
    <n v="4.7619047620000003"/>
    <n v="11.938499999999999"/>
    <n v="6.6"/>
    <n v="11.938499999999976"/>
    <n v="1001.8789199999981"/>
    <b v="0"/>
    <b v="1"/>
    <s v="Low Value"/>
    <s v="Value not found"/>
    <n v="8"/>
    <n v="1"/>
    <n v="2019"/>
    <m/>
    <x v="23"/>
    <m/>
    <n v="2"/>
    <s v="2019-2"/>
    <n v="2"/>
    <s v="Weekdays"/>
    <d v="1900-01-02T00:00:00"/>
  </r>
  <r>
    <s v="176-78-1170"/>
    <x v="1"/>
    <s v="Naypyitaw"/>
    <x v="0"/>
    <x v="1"/>
    <x v="0"/>
    <n v="33.81"/>
    <n v="3"/>
    <n v="5.0715000000000003"/>
    <x v="858"/>
    <x v="53"/>
    <d v="1899-12-30T15:11:00"/>
    <x v="0"/>
    <n v="101.43"/>
    <n v="4.7619047620000003"/>
    <n v="5.0715000000000003"/>
    <n v="7.3"/>
    <n v="5.0714999999999861"/>
    <n v="425.60027999999886"/>
    <b v="0"/>
    <b v="1"/>
    <s v="Low Value"/>
    <n v="3.3810000000000002"/>
    <n v="26"/>
    <n v="1"/>
    <n v="2019"/>
    <m/>
    <x v="23"/>
    <m/>
    <n v="4"/>
    <s v="2019-4"/>
    <n v="6"/>
    <s v="Weekends"/>
    <d v="1900-01-06T00:00:00"/>
  </r>
  <r>
    <s v="361-59-0574"/>
    <x v="2"/>
    <s v="Mandalay"/>
    <x v="0"/>
    <x v="1"/>
    <x v="3"/>
    <n v="90.53"/>
    <n v="8"/>
    <n v="36.212000000000003"/>
    <x v="859"/>
    <x v="20"/>
    <d v="1899-12-30T14:48:00"/>
    <x v="2"/>
    <n v="724.24"/>
    <n v="4.7619047620000003"/>
    <n v="36.212000000000003"/>
    <n v="6.5"/>
    <n v="36.211999999999989"/>
    <n v="3038.911039999999"/>
    <b v="0"/>
    <b v="1"/>
    <s v="Low Value"/>
    <s v="Value not found"/>
    <n v="15"/>
    <n v="3"/>
    <n v="2019"/>
    <m/>
    <x v="23"/>
    <m/>
    <n v="11"/>
    <s v="2019-11"/>
    <n v="5"/>
    <s v="Weekdays"/>
    <d v="1900-01-05T00:00:00"/>
  </r>
  <r>
    <s v="101-81-4070"/>
    <x v="1"/>
    <s v="Naypyitaw"/>
    <x v="0"/>
    <x v="0"/>
    <x v="0"/>
    <n v="62.82"/>
    <n v="2"/>
    <n v="6.282"/>
    <x v="860"/>
    <x v="29"/>
    <d v="1899-12-30T12:36:00"/>
    <x v="0"/>
    <n v="125.64"/>
    <n v="4.7619047620000003"/>
    <n v="6.282"/>
    <n v="4.9000000000000004"/>
    <n v="6.2819999999999965"/>
    <n v="527.18543999999974"/>
    <b v="0"/>
    <b v="0"/>
    <s v="Low Value"/>
    <s v="Value not found"/>
    <n v="17"/>
    <n v="1"/>
    <n v="2019"/>
    <m/>
    <x v="23"/>
    <m/>
    <n v="3"/>
    <s v="2019-3"/>
    <n v="4"/>
    <s v="Weekdays"/>
    <d v="1900-01-04T00:00:00"/>
  </r>
  <r>
    <s v="631-34-1880"/>
    <x v="1"/>
    <s v="Naypyitaw"/>
    <x v="0"/>
    <x v="1"/>
    <x v="4"/>
    <n v="24.31"/>
    <n v="3"/>
    <n v="3.6465000000000001"/>
    <x v="861"/>
    <x v="66"/>
    <d v="1899-12-30T19:09:00"/>
    <x v="2"/>
    <n v="72.930000000000007"/>
    <n v="4.7619047620000003"/>
    <n v="3.6465000000000001"/>
    <n v="4.3"/>
    <n v="3.646499999999989"/>
    <n v="306.01427999999908"/>
    <b v="0"/>
    <b v="0"/>
    <s v="Low Value"/>
    <s v="Value not found"/>
    <n v="8"/>
    <n v="1"/>
    <n v="2019"/>
    <m/>
    <x v="23"/>
    <m/>
    <n v="2"/>
    <s v="2019-2"/>
    <n v="2"/>
    <s v="Weekdays"/>
    <d v="1900-01-02T00:00:00"/>
  </r>
  <r>
    <s v="852-82-2749"/>
    <x v="0"/>
    <s v="Yangon"/>
    <x v="1"/>
    <x v="1"/>
    <x v="3"/>
    <n v="64.59"/>
    <n v="4"/>
    <n v="12.917999999999999"/>
    <x v="862"/>
    <x v="47"/>
    <d v="1899-12-30T13:35:00"/>
    <x v="0"/>
    <n v="258.36"/>
    <n v="4.7619047620000003"/>
    <n v="12.917999999999999"/>
    <n v="9.3000000000000007"/>
    <n v="12.918000000000006"/>
    <n v="1084.0785600000006"/>
    <b v="0"/>
    <b v="1"/>
    <s v="High Value"/>
    <n v="6.4590000000000005"/>
    <n v="6"/>
    <n v="1"/>
    <n v="2019"/>
    <m/>
    <x v="23"/>
    <m/>
    <n v="1"/>
    <s v="2019-1"/>
    <n v="7"/>
    <s v="Weekends"/>
    <d v="1899-12-31T00:00:00"/>
  </r>
  <r>
    <s v="873-14-6353"/>
    <x v="0"/>
    <s v="Yangon"/>
    <x v="0"/>
    <x v="1"/>
    <x v="4"/>
    <n v="24.82"/>
    <n v="7"/>
    <n v="8.6869999999999994"/>
    <x v="863"/>
    <x v="69"/>
    <d v="1899-12-30T10:33:00"/>
    <x v="2"/>
    <n v="173.74"/>
    <n v="4.7619047620000003"/>
    <n v="8.6869999999999994"/>
    <n v="7.1"/>
    <n v="8.6869999999999834"/>
    <n v="729.01303999999857"/>
    <b v="0"/>
    <b v="1"/>
    <s v="Low Value"/>
    <n v="2.4820000000000002"/>
    <n v="16"/>
    <n v="2"/>
    <n v="2019"/>
    <m/>
    <x v="23"/>
    <m/>
    <n v="7"/>
    <s v="2019-7"/>
    <n v="6"/>
    <s v="Weekends"/>
    <d v="1900-01-06T00:00:00"/>
  </r>
  <r>
    <s v="584-66-4073"/>
    <x v="1"/>
    <s v="Naypyitaw"/>
    <x v="1"/>
    <x v="1"/>
    <x v="5"/>
    <n v="56.5"/>
    <n v="1"/>
    <n v="2.8250000000000002"/>
    <x v="864"/>
    <x v="45"/>
    <d v="1899-12-30T15:45:00"/>
    <x v="0"/>
    <n v="56.5"/>
    <n v="4.7619047620000003"/>
    <n v="2.8250000000000002"/>
    <n v="9.6"/>
    <n v="2.8250000000000028"/>
    <n v="237.07400000000024"/>
    <b v="0"/>
    <b v="1"/>
    <s v="High Value"/>
    <n v="5.65"/>
    <n v="13"/>
    <n v="3"/>
    <n v="2019"/>
    <m/>
    <x v="23"/>
    <m/>
    <n v="11"/>
    <s v="2019-11"/>
    <n v="3"/>
    <s v="Weekdays"/>
    <d v="1900-01-03T00:00:00"/>
  </r>
  <r>
    <s v="544-55-9589"/>
    <x v="2"/>
    <s v="Mandalay"/>
    <x v="0"/>
    <x v="0"/>
    <x v="1"/>
    <n v="21.43"/>
    <n v="10"/>
    <n v="10.715"/>
    <x v="865"/>
    <x v="26"/>
    <d v="1899-12-30T11:51:00"/>
    <x v="1"/>
    <n v="214.3"/>
    <n v="4.7619047620000003"/>
    <n v="10.715"/>
    <n v="6.2"/>
    <n v="10.714999999999975"/>
    <n v="899.20279999999786"/>
    <b v="0"/>
    <b v="0"/>
    <s v="Low Value"/>
    <s v="Value not found"/>
    <n v="28"/>
    <n v="1"/>
    <n v="2019"/>
    <m/>
    <x v="23"/>
    <m/>
    <n v="5"/>
    <s v="2019-5"/>
    <n v="1"/>
    <s v="Weekdays"/>
    <d v="1900-01-01T00:00:00"/>
  </r>
  <r>
    <s v="166-19-2553"/>
    <x v="0"/>
    <s v="Yangon"/>
    <x v="0"/>
    <x v="1"/>
    <x v="3"/>
    <n v="89.06"/>
    <n v="6"/>
    <n v="26.718"/>
    <x v="866"/>
    <x v="68"/>
    <d v="1899-12-30T17:26:00"/>
    <x v="1"/>
    <n v="534.36"/>
    <n v="4.7619047620000003"/>
    <n v="26.718"/>
    <n v="9.9"/>
    <n v="26.717999999999961"/>
    <n v="2242.1745599999967"/>
    <b v="0"/>
    <b v="1"/>
    <s v="High Value"/>
    <n v="8.9060000000000006"/>
    <n v="18"/>
    <n v="1"/>
    <n v="2019"/>
    <m/>
    <x v="23"/>
    <m/>
    <n v="3"/>
    <s v="2019-3"/>
    <n v="5"/>
    <s v="Weekdays"/>
    <d v="1900-01-05T00:00:00"/>
  </r>
  <r>
    <s v="737-88-5876"/>
    <x v="0"/>
    <s v="Yangon"/>
    <x v="0"/>
    <x v="1"/>
    <x v="2"/>
    <n v="23.29"/>
    <n v="4"/>
    <n v="4.6580000000000004"/>
    <x v="867"/>
    <x v="35"/>
    <d v="1899-12-30T11:52:00"/>
    <x v="2"/>
    <n v="93.16"/>
    <n v="4.7619047620000003"/>
    <n v="4.6580000000000004"/>
    <n v="5.9"/>
    <n v="4.6580000000000013"/>
    <n v="390.89936000000012"/>
    <b v="0"/>
    <b v="0"/>
    <s v="Low Value"/>
    <s v="Value not found"/>
    <n v="19"/>
    <n v="3"/>
    <n v="2019"/>
    <m/>
    <x v="23"/>
    <m/>
    <n v="12"/>
    <s v="2019-12"/>
    <n v="2"/>
    <s v="Weekdays"/>
    <d v="1900-01-02T00:00:00"/>
  </r>
  <r>
    <s v="154-87-7367"/>
    <x v="1"/>
    <s v="Naypyitaw"/>
    <x v="1"/>
    <x v="1"/>
    <x v="2"/>
    <n v="65.260000000000005"/>
    <n v="8"/>
    <n v="26.103999999999999"/>
    <x v="868"/>
    <x v="20"/>
    <d v="1899-12-30T14:04:00"/>
    <x v="0"/>
    <n v="522.08000000000004"/>
    <n v="4.7619047620000003"/>
    <n v="26.103999999999999"/>
    <n v="6.3"/>
    <n v="26.103999999999928"/>
    <n v="2190.6476799999941"/>
    <b v="0"/>
    <b v="1"/>
    <s v="Low Value"/>
    <s v="Value not found"/>
    <n v="15"/>
    <n v="3"/>
    <n v="2019"/>
    <m/>
    <x v="23"/>
    <m/>
    <n v="11"/>
    <s v="2019-11"/>
    <n v="5"/>
    <s v="Weekdays"/>
    <d v="1900-01-05T00:00:00"/>
  </r>
  <r>
    <s v="885-56-0389"/>
    <x v="1"/>
    <s v="Naypyitaw"/>
    <x v="0"/>
    <x v="1"/>
    <x v="5"/>
    <n v="52.35"/>
    <n v="1"/>
    <n v="2.6175000000000002"/>
    <x v="869"/>
    <x v="12"/>
    <d v="1899-12-30T17:49:00"/>
    <x v="1"/>
    <n v="52.35"/>
    <n v="4.7619047620000003"/>
    <n v="2.6175000000000002"/>
    <n v="4"/>
    <n v="2.6174999999999997"/>
    <n v="219.66059999999999"/>
    <b v="0"/>
    <b v="0"/>
    <s v="Low Value"/>
    <s v="Value not found"/>
    <n v="12"/>
    <n v="2"/>
    <n v="2019"/>
    <m/>
    <x v="23"/>
    <m/>
    <n v="7"/>
    <s v="2019-7"/>
    <n v="2"/>
    <s v="Weekdays"/>
    <d v="1900-01-02T00:00:00"/>
  </r>
  <r>
    <s v="608-05-3804"/>
    <x v="2"/>
    <s v="Mandalay"/>
    <x v="0"/>
    <x v="1"/>
    <x v="1"/>
    <n v="39.75"/>
    <n v="1"/>
    <n v="1.9875"/>
    <x v="870"/>
    <x v="6"/>
    <d v="1899-12-30T20:19:00"/>
    <x v="1"/>
    <n v="39.75"/>
    <n v="4.7619047620000003"/>
    <n v="1.9875"/>
    <n v="6.1"/>
    <n v="1.9874999999999972"/>
    <n v="166.79099999999977"/>
    <b v="0"/>
    <b v="0"/>
    <s v="Low Value"/>
    <s v="Value not found"/>
    <n v="25"/>
    <n v="2"/>
    <n v="2019"/>
    <m/>
    <x v="23"/>
    <m/>
    <n v="9"/>
    <s v="2019-9"/>
    <n v="1"/>
    <s v="Weekdays"/>
    <d v="1900-01-01T00:00:00"/>
  </r>
  <r>
    <s v="448-61-3783"/>
    <x v="0"/>
    <s v="Yangon"/>
    <x v="1"/>
    <x v="0"/>
    <x v="1"/>
    <n v="90.02"/>
    <n v="8"/>
    <n v="36.008000000000003"/>
    <x v="871"/>
    <x v="76"/>
    <d v="1899-12-30T16:08:00"/>
    <x v="2"/>
    <n v="720.16"/>
    <n v="4.7619047620000003"/>
    <n v="36.008000000000003"/>
    <n v="4.5"/>
    <n v="36.008000000000038"/>
    <n v="3021.7913600000034"/>
    <b v="0"/>
    <b v="1"/>
    <s v="Low Value"/>
    <s v="Value not found"/>
    <n v="21"/>
    <n v="3"/>
    <n v="2019"/>
    <m/>
    <x v="23"/>
    <m/>
    <n v="12"/>
    <s v="2019-12"/>
    <n v="4"/>
    <s v="Weekdays"/>
    <d v="1900-01-04T00:00:00"/>
  </r>
  <r>
    <s v="761-49-0439"/>
    <x v="2"/>
    <s v="Mandalay"/>
    <x v="0"/>
    <x v="0"/>
    <x v="1"/>
    <n v="12.1"/>
    <n v="8"/>
    <n v="4.84"/>
    <x v="872"/>
    <x v="64"/>
    <d v="1899-12-30T10:17:00"/>
    <x v="0"/>
    <n v="96.8"/>
    <n v="4.7619047620000003"/>
    <n v="4.84"/>
    <n v="8.6"/>
    <n v="4.8400000000000034"/>
    <n v="406.17280000000028"/>
    <b v="1"/>
    <b v="1"/>
    <s v="High Value"/>
    <n v="1.21"/>
    <n v="19"/>
    <n v="1"/>
    <n v="2019"/>
    <m/>
    <x v="23"/>
    <m/>
    <n v="3"/>
    <s v="2019-3"/>
    <n v="6"/>
    <s v="Weekends"/>
    <d v="1900-01-06T00:00:00"/>
  </r>
  <r>
    <s v="490-95-0021"/>
    <x v="2"/>
    <s v="Mandalay"/>
    <x v="0"/>
    <x v="0"/>
    <x v="4"/>
    <n v="33.21"/>
    <n v="10"/>
    <n v="16.605"/>
    <x v="873"/>
    <x v="66"/>
    <d v="1899-12-30T14:25:00"/>
    <x v="0"/>
    <n v="332.1"/>
    <n v="4.7619047620000003"/>
    <n v="16.605"/>
    <n v="6"/>
    <n v="16.604999999999961"/>
    <n v="1393.4915999999969"/>
    <b v="0"/>
    <b v="0"/>
    <s v="Low Value"/>
    <s v="Value not found"/>
    <n v="8"/>
    <n v="1"/>
    <n v="2019"/>
    <m/>
    <x v="23"/>
    <m/>
    <n v="2"/>
    <s v="2019-2"/>
    <n v="2"/>
    <s v="Weekdays"/>
    <d v="1900-01-02T00:00:00"/>
  </r>
  <r>
    <s v="115-38-7388"/>
    <x v="1"/>
    <s v="Naypyitaw"/>
    <x v="0"/>
    <x v="0"/>
    <x v="5"/>
    <n v="10.18"/>
    <n v="8"/>
    <n v="4.0720000000000001"/>
    <x v="874"/>
    <x v="73"/>
    <d v="1899-12-30T12:51:00"/>
    <x v="2"/>
    <n v="81.44"/>
    <n v="4.7619047620000003"/>
    <n v="4.0720000000000001"/>
    <n v="9.5"/>
    <n v="4.0720000000000027"/>
    <n v="341.72224000000023"/>
    <b v="1"/>
    <b v="1"/>
    <s v="High Value"/>
    <n v="1.018"/>
    <n v="30"/>
    <n v="3"/>
    <n v="2019"/>
    <m/>
    <x v="23"/>
    <m/>
    <n v="13"/>
    <s v="2019-13"/>
    <n v="6"/>
    <s v="Weekends"/>
    <d v="1900-01-06T00:00:00"/>
  </r>
  <r>
    <s v="311-13-6971"/>
    <x v="2"/>
    <s v="Mandalay"/>
    <x v="0"/>
    <x v="1"/>
    <x v="3"/>
    <n v="31.99"/>
    <n v="10"/>
    <n v="15.994999999999999"/>
    <x v="875"/>
    <x v="9"/>
    <d v="1899-12-30T15:18:00"/>
    <x v="2"/>
    <n v="319.89999999999998"/>
    <n v="4.7619047620000003"/>
    <n v="15.994999999999999"/>
    <n v="9.9"/>
    <n v="15.995000000000005"/>
    <n v="1342.3004000000003"/>
    <b v="1"/>
    <b v="1"/>
    <s v="High Value"/>
    <n v="3.1989999999999998"/>
    <n v="20"/>
    <n v="2"/>
    <n v="2019"/>
    <m/>
    <x v="23"/>
    <m/>
    <n v="8"/>
    <s v="2019-8"/>
    <n v="3"/>
    <s v="Weekdays"/>
    <d v="1900-01-03T00:00:00"/>
  </r>
  <r>
    <s v="291-55-6563"/>
    <x v="0"/>
    <s v="Yangon"/>
    <x v="0"/>
    <x v="0"/>
    <x v="2"/>
    <n v="34.42"/>
    <n v="6"/>
    <n v="10.326000000000001"/>
    <x v="136"/>
    <x v="73"/>
    <d v="1899-12-30T12:45:00"/>
    <x v="0"/>
    <n v="206.52"/>
    <n v="4.7619047620000003"/>
    <n v="10.326000000000001"/>
    <n v="7.5"/>
    <n v="10.325999999999993"/>
    <n v="866.55791999999951"/>
    <b v="0"/>
    <b v="1"/>
    <s v="High Value"/>
    <n v="3.4420000000000002"/>
    <n v="30"/>
    <n v="3"/>
    <n v="2019"/>
    <m/>
    <x v="23"/>
    <m/>
    <n v="13"/>
    <s v="2019-13"/>
    <n v="6"/>
    <s v="Weekends"/>
    <d v="1900-01-06T00:00:00"/>
  </r>
  <r>
    <s v="548-48-3156"/>
    <x v="0"/>
    <s v="Yangon"/>
    <x v="0"/>
    <x v="0"/>
    <x v="4"/>
    <n v="83.34"/>
    <n v="2"/>
    <n v="8.3339999999999996"/>
    <x v="876"/>
    <x v="35"/>
    <d v="1899-12-30T13:37:00"/>
    <x v="1"/>
    <n v="166.68"/>
    <n v="4.7619047620000003"/>
    <n v="8.3339999999999996"/>
    <n v="7.6"/>
    <n v="8.3340000000000032"/>
    <n v="699.38928000000033"/>
    <b v="0"/>
    <b v="1"/>
    <s v="High Value"/>
    <n v="8.3340000000000014"/>
    <n v="19"/>
    <n v="3"/>
    <n v="2019"/>
    <m/>
    <x v="23"/>
    <m/>
    <n v="12"/>
    <s v="2019-12"/>
    <n v="2"/>
    <s v="Weekdays"/>
    <d v="1900-01-02T00:00:00"/>
  </r>
  <r>
    <s v="460-93-5834"/>
    <x v="0"/>
    <s v="Yangon"/>
    <x v="1"/>
    <x v="1"/>
    <x v="3"/>
    <n v="45.58"/>
    <n v="7"/>
    <n v="15.952999999999999"/>
    <x v="877"/>
    <x v="50"/>
    <d v="1899-12-30T10:03:00"/>
    <x v="1"/>
    <n v="319.06"/>
    <n v="4.7619047620000003"/>
    <n v="15.952999999999999"/>
    <n v="5"/>
    <n v="15.952999999999975"/>
    <n v="1338.7757599999979"/>
    <b v="0"/>
    <b v="0"/>
    <s v="Low Value"/>
    <s v="Value not found"/>
    <n v="13"/>
    <n v="1"/>
    <n v="2019"/>
    <m/>
    <x v="23"/>
    <m/>
    <n v="2"/>
    <s v="2019-2"/>
    <n v="7"/>
    <s v="Weekends"/>
    <d v="1899-12-31T00:00:00"/>
  </r>
  <r>
    <s v="325-89-4209"/>
    <x v="0"/>
    <s v="Yangon"/>
    <x v="0"/>
    <x v="1"/>
    <x v="4"/>
    <n v="87.9"/>
    <n v="1"/>
    <n v="4.3949999999999996"/>
    <x v="878"/>
    <x v="63"/>
    <d v="1899-12-30T19:42:00"/>
    <x v="0"/>
    <n v="87.9"/>
    <n v="4.7619047620000003"/>
    <n v="4.3949999999999996"/>
    <n v="6.7"/>
    <n v="4.394999999999996"/>
    <n v="368.82839999999965"/>
    <b v="0"/>
    <b v="1"/>
    <s v="Low Value"/>
    <s v="Value not found"/>
    <n v="5"/>
    <n v="2"/>
    <n v="2019"/>
    <m/>
    <x v="23"/>
    <m/>
    <n v="6"/>
    <s v="2019-6"/>
    <n v="2"/>
    <s v="Weekdays"/>
    <d v="1900-01-02T00:00:00"/>
  </r>
  <r>
    <s v="884-80-6021"/>
    <x v="0"/>
    <s v="Yangon"/>
    <x v="0"/>
    <x v="0"/>
    <x v="1"/>
    <n v="73.47"/>
    <n v="10"/>
    <n v="36.734999999999999"/>
    <x v="879"/>
    <x v="28"/>
    <d v="1899-12-30T13:14:00"/>
    <x v="0"/>
    <n v="734.7"/>
    <n v="4.7619047620000003"/>
    <n v="36.734999999999999"/>
    <n v="9.5"/>
    <n v="36.7349999999999"/>
    <n v="3082.8011999999917"/>
    <b v="1"/>
    <b v="1"/>
    <s v="High Value"/>
    <n v="7.3470000000000004"/>
    <n v="23"/>
    <n v="3"/>
    <n v="2019"/>
    <m/>
    <x v="23"/>
    <m/>
    <n v="12"/>
    <s v="2019-12"/>
    <n v="6"/>
    <s v="Weekends"/>
    <d v="1900-01-06T00:00:00"/>
  </r>
  <r>
    <s v="137-74-8729"/>
    <x v="1"/>
    <s v="Naypyitaw"/>
    <x v="1"/>
    <x v="0"/>
    <x v="5"/>
    <n v="12.19"/>
    <n v="8"/>
    <n v="4.8760000000000003"/>
    <x v="880"/>
    <x v="45"/>
    <d v="1899-12-30T12:47:00"/>
    <x v="0"/>
    <n v="97.52"/>
    <n v="4.7619047620000003"/>
    <n v="4.8760000000000003"/>
    <n v="6.8"/>
    <n v="4.8760000000000048"/>
    <n v="409.19392000000039"/>
    <b v="0"/>
    <b v="1"/>
    <s v="Low Value"/>
    <s v="Value not found"/>
    <n v="13"/>
    <n v="3"/>
    <n v="2019"/>
    <m/>
    <x v="23"/>
    <m/>
    <n v="11"/>
    <s v="2019-11"/>
    <n v="3"/>
    <s v="Weekdays"/>
    <d v="1900-01-03T00:00:00"/>
  </r>
  <r>
    <s v="880-46-5796"/>
    <x v="0"/>
    <s v="Yangon"/>
    <x v="0"/>
    <x v="1"/>
    <x v="3"/>
    <n v="76.92"/>
    <n v="10"/>
    <n v="38.46"/>
    <x v="881"/>
    <x v="85"/>
    <d v="1899-12-30T19:53:00"/>
    <x v="0"/>
    <n v="769.2"/>
    <n v="4.7619047620000003"/>
    <n v="38.46"/>
    <n v="5.6"/>
    <n v="38.459999999999923"/>
    <n v="3227.5631999999937"/>
    <b v="0"/>
    <b v="1"/>
    <s v="Low Value"/>
    <s v="Value not found"/>
    <n v="17"/>
    <n v="3"/>
    <n v="2019"/>
    <m/>
    <x v="23"/>
    <m/>
    <n v="11"/>
    <s v="2019-11"/>
    <n v="7"/>
    <s v="Weekends"/>
    <d v="1899-12-31T00:00:00"/>
  </r>
  <r>
    <s v="389-70-2397"/>
    <x v="1"/>
    <s v="Naypyitaw"/>
    <x v="1"/>
    <x v="0"/>
    <x v="0"/>
    <n v="83.66"/>
    <n v="5"/>
    <n v="20.914999999999999"/>
    <x v="882"/>
    <x v="81"/>
    <d v="1899-12-30T10:26:00"/>
    <x v="1"/>
    <n v="418.3"/>
    <n v="4.7619047620000003"/>
    <n v="20.914999999999999"/>
    <n v="7.2"/>
    <n v="20.914999999999964"/>
    <n v="1755.186799999997"/>
    <b v="0"/>
    <b v="1"/>
    <s v="Low Value"/>
    <n v="8.3659999999999997"/>
    <n v="21"/>
    <n v="2"/>
    <n v="2019"/>
    <m/>
    <x v="23"/>
    <m/>
    <n v="8"/>
    <s v="2019-8"/>
    <n v="4"/>
    <s v="Weekdays"/>
    <d v="1900-01-04T00:00:00"/>
  </r>
  <r>
    <s v="114-35-5271"/>
    <x v="2"/>
    <s v="Mandalay"/>
    <x v="1"/>
    <x v="0"/>
    <x v="1"/>
    <n v="57.91"/>
    <n v="8"/>
    <n v="23.164000000000001"/>
    <x v="883"/>
    <x v="13"/>
    <d v="1899-12-30T15:06:00"/>
    <x v="1"/>
    <n v="463.28"/>
    <n v="4.7619047620000003"/>
    <n v="23.164000000000001"/>
    <n v="8.1"/>
    <n v="23.164000000000044"/>
    <n v="1943.9228800000037"/>
    <b v="1"/>
    <b v="1"/>
    <s v="High Value"/>
    <n v="5.7910000000000004"/>
    <n v="7"/>
    <n v="2"/>
    <n v="2019"/>
    <m/>
    <x v="23"/>
    <m/>
    <n v="6"/>
    <s v="2019-6"/>
    <n v="4"/>
    <s v="Weekdays"/>
    <d v="1900-01-04T00:00:00"/>
  </r>
  <r>
    <s v="607-76-6216"/>
    <x v="1"/>
    <s v="Naypyitaw"/>
    <x v="0"/>
    <x v="0"/>
    <x v="5"/>
    <n v="92.49"/>
    <n v="5"/>
    <n v="23.122499999999999"/>
    <x v="884"/>
    <x v="22"/>
    <d v="1899-12-30T16:35:00"/>
    <x v="2"/>
    <n v="462.45"/>
    <n v="4.7619047620000003"/>
    <n v="23.122499999999999"/>
    <n v="8.6"/>
    <n v="23.122500000000002"/>
    <n v="1940.4402000000002"/>
    <b v="0"/>
    <b v="1"/>
    <s v="High Value"/>
    <n v="9.2490000000000006"/>
    <n v="2"/>
    <n v="3"/>
    <n v="2019"/>
    <m/>
    <x v="23"/>
    <m/>
    <n v="9"/>
    <s v="2019-9"/>
    <n v="6"/>
    <s v="Weekends"/>
    <d v="1900-01-06T00:00:00"/>
  </r>
  <r>
    <s v="715-20-1673"/>
    <x v="2"/>
    <s v="Mandalay"/>
    <x v="1"/>
    <x v="1"/>
    <x v="1"/>
    <n v="28.38"/>
    <n v="5"/>
    <n v="7.0949999999999998"/>
    <x v="885"/>
    <x v="43"/>
    <d v="1899-12-30T20:57:00"/>
    <x v="1"/>
    <n v="141.9"/>
    <n v="4.7619047620000003"/>
    <n v="7.0949999999999998"/>
    <n v="9.4"/>
    <n v="7.0949999999999989"/>
    <n v="595.41239999999993"/>
    <b v="0"/>
    <b v="1"/>
    <s v="High Value"/>
    <n v="2.8380000000000001"/>
    <n v="6"/>
    <n v="3"/>
    <n v="2019"/>
    <m/>
    <x v="23"/>
    <m/>
    <n v="10"/>
    <s v="2019-10"/>
    <n v="3"/>
    <s v="Weekdays"/>
    <d v="1900-01-03T00:00:00"/>
  </r>
  <r>
    <s v="811-35-1094"/>
    <x v="2"/>
    <s v="Mandalay"/>
    <x v="0"/>
    <x v="1"/>
    <x v="1"/>
    <n v="50.45"/>
    <n v="6"/>
    <n v="15.135"/>
    <x v="886"/>
    <x v="10"/>
    <d v="1899-12-30T15:16:00"/>
    <x v="2"/>
    <n v="302.7"/>
    <n v="4.7619047620000003"/>
    <n v="15.135"/>
    <n v="8.9"/>
    <n v="15.134999999999991"/>
    <n v="1270.1291999999992"/>
    <b v="0"/>
    <b v="1"/>
    <s v="High Value"/>
    <n v="5.0450000000000008"/>
    <n v="6"/>
    <n v="2"/>
    <n v="2019"/>
    <m/>
    <x v="23"/>
    <m/>
    <n v="6"/>
    <s v="2019-6"/>
    <n v="3"/>
    <s v="Weekdays"/>
    <d v="1900-01-03T00:00:00"/>
  </r>
  <r>
    <s v="699-88-1972"/>
    <x v="2"/>
    <s v="Mandalay"/>
    <x v="1"/>
    <x v="1"/>
    <x v="0"/>
    <n v="99.16"/>
    <n v="8"/>
    <n v="39.664000000000001"/>
    <x v="887"/>
    <x v="26"/>
    <d v="1899-12-30T17:47:00"/>
    <x v="2"/>
    <n v="793.28"/>
    <n v="4.7619047620000003"/>
    <n v="39.664000000000001"/>
    <n v="4.2"/>
    <n v="39.663999999999987"/>
    <n v="3328.602879999999"/>
    <b v="0"/>
    <b v="1"/>
    <s v="Low Value"/>
    <s v="Value not found"/>
    <n v="28"/>
    <n v="1"/>
    <n v="2019"/>
    <m/>
    <x v="23"/>
    <m/>
    <n v="5"/>
    <s v="2019-5"/>
    <n v="1"/>
    <s v="Weekdays"/>
    <d v="1900-01-01T00:00:00"/>
  </r>
  <r>
    <s v="781-84-8059"/>
    <x v="1"/>
    <s v="Naypyitaw"/>
    <x v="1"/>
    <x v="1"/>
    <x v="5"/>
    <n v="60.74"/>
    <n v="7"/>
    <n v="21.259"/>
    <x v="888"/>
    <x v="68"/>
    <d v="1899-12-30T16:23:00"/>
    <x v="0"/>
    <n v="425.18"/>
    <n v="4.7619047620000003"/>
    <n v="21.259"/>
    <n v="5"/>
    <n v="21.259000000000015"/>
    <n v="1784.0552800000012"/>
    <b v="0"/>
    <b v="0"/>
    <s v="Low Value"/>
    <s v="Value not found"/>
    <n v="18"/>
    <n v="1"/>
    <n v="2019"/>
    <m/>
    <x v="23"/>
    <m/>
    <n v="3"/>
    <s v="2019-3"/>
    <n v="5"/>
    <s v="Weekdays"/>
    <d v="1900-01-05T00:00:00"/>
  </r>
  <r>
    <s v="409-49-6995"/>
    <x v="1"/>
    <s v="Naypyitaw"/>
    <x v="0"/>
    <x v="0"/>
    <x v="4"/>
    <n v="47.27"/>
    <n v="6"/>
    <n v="14.180999999999999"/>
    <x v="889"/>
    <x v="63"/>
    <d v="1899-12-30T10:17:00"/>
    <x v="1"/>
    <n v="283.62"/>
    <n v="4.7619047620000003"/>
    <n v="14.180999999999999"/>
    <n v="8.8000000000000007"/>
    <n v="14.180999999999983"/>
    <n v="1190.0695199999986"/>
    <b v="0"/>
    <b v="1"/>
    <s v="High Value"/>
    <n v="4.7270000000000003"/>
    <n v="5"/>
    <n v="2"/>
    <n v="2019"/>
    <m/>
    <x v="23"/>
    <m/>
    <n v="6"/>
    <s v="2019-6"/>
    <n v="2"/>
    <s v="Weekdays"/>
    <d v="1900-01-02T00:00:00"/>
  </r>
  <r>
    <s v="725-54-0677"/>
    <x v="1"/>
    <s v="Naypyitaw"/>
    <x v="0"/>
    <x v="1"/>
    <x v="0"/>
    <n v="85.6"/>
    <n v="7"/>
    <n v="29.96"/>
    <x v="890"/>
    <x v="22"/>
    <d v="1899-12-30T13:50:00"/>
    <x v="1"/>
    <n v="599.20000000000005"/>
    <n v="4.7619047620000003"/>
    <n v="29.96"/>
    <n v="5.3"/>
    <n v="29.959999999999923"/>
    <n v="2514.2431999999935"/>
    <b v="0"/>
    <b v="0"/>
    <s v="Low Value"/>
    <s v="Value not found"/>
    <n v="2"/>
    <n v="3"/>
    <n v="2019"/>
    <m/>
    <x v="23"/>
    <m/>
    <n v="9"/>
    <s v="2019-9"/>
    <n v="6"/>
    <s v="Weekends"/>
    <d v="1900-01-06T00:00:00"/>
  </r>
  <r>
    <s v="146-09-5432"/>
    <x v="0"/>
    <s v="Yangon"/>
    <x v="0"/>
    <x v="1"/>
    <x v="4"/>
    <n v="35.04"/>
    <n v="9"/>
    <n v="15.768000000000001"/>
    <x v="891"/>
    <x v="57"/>
    <d v="1899-12-30T19:17:00"/>
    <x v="0"/>
    <n v="315.36"/>
    <n v="4.7619047620000003"/>
    <n v="15.768000000000001"/>
    <n v="4.5999999999999996"/>
    <n v="15.767999999999972"/>
    <n v="1323.2505599999977"/>
    <b v="0"/>
    <b v="0"/>
    <s v="Low Value"/>
    <s v="Value not found"/>
    <n v="9"/>
    <n v="2"/>
    <n v="2019"/>
    <m/>
    <x v="23"/>
    <m/>
    <n v="6"/>
    <s v="2019-6"/>
    <n v="6"/>
    <s v="Weekends"/>
    <d v="1900-01-06T00:00:00"/>
  </r>
  <r>
    <s v="377-79-7592"/>
    <x v="1"/>
    <s v="Naypyitaw"/>
    <x v="0"/>
    <x v="0"/>
    <x v="1"/>
    <n v="44.84"/>
    <n v="9"/>
    <n v="20.178000000000001"/>
    <x v="892"/>
    <x v="78"/>
    <d v="1899-12-30T14:00:00"/>
    <x v="2"/>
    <n v="403.56"/>
    <n v="4.7619047620000003"/>
    <n v="20.178000000000001"/>
    <n v="7.5"/>
    <n v="20.177999999999997"/>
    <n v="1693.3377599999999"/>
    <b v="1"/>
    <b v="1"/>
    <s v="High Value"/>
    <n v="4.4840000000000009"/>
    <n v="14"/>
    <n v="1"/>
    <n v="2019"/>
    <m/>
    <x v="23"/>
    <m/>
    <n v="3"/>
    <s v="2019-3"/>
    <n v="1"/>
    <s v="Weekdays"/>
    <d v="1900-01-01T00:00:00"/>
  </r>
  <r>
    <s v="509-10-0516"/>
    <x v="2"/>
    <s v="Mandalay"/>
    <x v="1"/>
    <x v="1"/>
    <x v="2"/>
    <n v="45.97"/>
    <n v="4"/>
    <n v="9.1940000000000008"/>
    <x v="893"/>
    <x v="57"/>
    <d v="1899-12-30T12:02:00"/>
    <x v="0"/>
    <n v="183.88"/>
    <n v="4.7619047620000003"/>
    <n v="9.1940000000000008"/>
    <n v="5.0999999999999996"/>
    <n v="9.1940000000000168"/>
    <n v="771.56048000000146"/>
    <b v="0"/>
    <b v="0"/>
    <s v="Low Value"/>
    <s v="Value not found"/>
    <n v="9"/>
    <n v="2"/>
    <n v="2019"/>
    <m/>
    <x v="23"/>
    <m/>
    <n v="6"/>
    <s v="2019-6"/>
    <n v="6"/>
    <s v="Weekends"/>
    <d v="1900-01-06T00:00:00"/>
  </r>
  <r>
    <s v="595-94-9924"/>
    <x v="0"/>
    <s v="Yangon"/>
    <x v="0"/>
    <x v="0"/>
    <x v="0"/>
    <n v="27.73"/>
    <n v="5"/>
    <n v="6.9325000000000001"/>
    <x v="894"/>
    <x v="58"/>
    <d v="1899-12-30T20:21:00"/>
    <x v="2"/>
    <n v="138.65"/>
    <n v="4.7619047620000003"/>
    <n v="6.9325000000000001"/>
    <n v="4.2"/>
    <n v="6.9325000000000045"/>
    <n v="581.77540000000045"/>
    <b v="0"/>
    <b v="0"/>
    <s v="Low Value"/>
    <s v="Value not found"/>
    <n v="26"/>
    <n v="3"/>
    <n v="2019"/>
    <m/>
    <x v="23"/>
    <m/>
    <n v="13"/>
    <s v="2019-13"/>
    <n v="2"/>
    <s v="Weekdays"/>
    <d v="1900-01-02T00:00:00"/>
  </r>
  <r>
    <s v="865-41-9075"/>
    <x v="0"/>
    <s v="Yangon"/>
    <x v="1"/>
    <x v="1"/>
    <x v="4"/>
    <n v="11.53"/>
    <n v="7"/>
    <n v="4.0354999999999999"/>
    <x v="895"/>
    <x v="26"/>
    <d v="1899-12-30T17:35:00"/>
    <x v="1"/>
    <n v="80.709999999999994"/>
    <n v="4.7619047620000003"/>
    <n v="4.0354999999999999"/>
    <n v="8.1"/>
    <n v="4.0355000000000132"/>
    <n v="338.65916000000112"/>
    <b v="0"/>
    <b v="1"/>
    <s v="High Value"/>
    <n v="1.153"/>
    <n v="28"/>
    <n v="1"/>
    <n v="2019"/>
    <m/>
    <x v="23"/>
    <m/>
    <n v="5"/>
    <s v="2019-5"/>
    <n v="1"/>
    <s v="Weekdays"/>
    <d v="1900-01-01T00:00:00"/>
  </r>
  <r>
    <s v="545-07-8534"/>
    <x v="1"/>
    <s v="Naypyitaw"/>
    <x v="1"/>
    <x v="0"/>
    <x v="0"/>
    <n v="58.32"/>
    <n v="2"/>
    <n v="5.8319999999999999"/>
    <x v="896"/>
    <x v="44"/>
    <d v="1899-12-30T12:42:00"/>
    <x v="0"/>
    <n v="116.64"/>
    <n v="4.7619047620000003"/>
    <n v="5.8319999999999999"/>
    <n v="6"/>
    <n v="5.8319999999999936"/>
    <n v="489.42143999999945"/>
    <b v="0"/>
    <b v="0"/>
    <s v="Low Value"/>
    <s v="Value not found"/>
    <n v="14"/>
    <n v="2"/>
    <n v="2019"/>
    <m/>
    <x v="23"/>
    <m/>
    <n v="7"/>
    <s v="2019-7"/>
    <n v="4"/>
    <s v="Weekdays"/>
    <d v="1900-01-04T00:00:00"/>
  </r>
  <r>
    <s v="118-62-1812"/>
    <x v="1"/>
    <s v="Naypyitaw"/>
    <x v="0"/>
    <x v="0"/>
    <x v="2"/>
    <n v="78.38"/>
    <n v="4"/>
    <n v="15.676"/>
    <x v="897"/>
    <x v="62"/>
    <d v="1899-12-30T17:56:00"/>
    <x v="1"/>
    <n v="313.52"/>
    <n v="4.7619047620000003"/>
    <n v="15.676"/>
    <n v="7.9"/>
    <n v="15.676000000000045"/>
    <n v="1315.5299200000038"/>
    <b v="0"/>
    <b v="1"/>
    <s v="High Value"/>
    <n v="7.8380000000000001"/>
    <n v="24"/>
    <n v="3"/>
    <n v="2019"/>
    <m/>
    <x v="23"/>
    <m/>
    <n v="12"/>
    <s v="2019-12"/>
    <n v="7"/>
    <s v="Weekends"/>
    <d v="1899-12-31T00:00:00"/>
  </r>
  <r>
    <s v="450-42-3339"/>
    <x v="1"/>
    <s v="Naypyitaw"/>
    <x v="1"/>
    <x v="1"/>
    <x v="0"/>
    <n v="84.61"/>
    <n v="10"/>
    <n v="42.305"/>
    <x v="898"/>
    <x v="57"/>
    <d v="1899-12-30T18:58:00"/>
    <x v="2"/>
    <n v="846.1"/>
    <n v="4.7619047620000003"/>
    <n v="42.305"/>
    <n v="8.8000000000000007"/>
    <n v="42.30499999999995"/>
    <n v="3550.2355999999959"/>
    <b v="1"/>
    <b v="1"/>
    <s v="High Value"/>
    <n v="8.4610000000000003"/>
    <n v="9"/>
    <n v="2"/>
    <n v="2019"/>
    <m/>
    <x v="23"/>
    <m/>
    <n v="6"/>
    <s v="2019-6"/>
    <n v="6"/>
    <s v="Weekends"/>
    <d v="1900-01-06T00:00:00"/>
  </r>
  <r>
    <s v="851-98-3555"/>
    <x v="2"/>
    <s v="Mandalay"/>
    <x v="1"/>
    <x v="0"/>
    <x v="0"/>
    <n v="82.88"/>
    <n v="5"/>
    <n v="20.72"/>
    <x v="899"/>
    <x v="62"/>
    <d v="1899-12-30T14:08:00"/>
    <x v="2"/>
    <n v="414.4"/>
    <n v="4.7619047620000003"/>
    <n v="20.72"/>
    <n v="6.6"/>
    <n v="20.720000000000027"/>
    <n v="1738.8224000000023"/>
    <b v="0"/>
    <b v="1"/>
    <s v="Low Value"/>
    <s v="Value not found"/>
    <n v="24"/>
    <n v="3"/>
    <n v="2019"/>
    <m/>
    <x v="23"/>
    <m/>
    <n v="12"/>
    <s v="2019-12"/>
    <n v="7"/>
    <s v="Weekends"/>
    <d v="1899-12-31T00:00:00"/>
  </r>
  <r>
    <s v="186-71-5196"/>
    <x v="0"/>
    <s v="Yangon"/>
    <x v="0"/>
    <x v="0"/>
    <x v="4"/>
    <n v="79.540000000000006"/>
    <n v="2"/>
    <n v="7.9539999999999997"/>
    <x v="900"/>
    <x v="39"/>
    <d v="1899-12-30T16:30:00"/>
    <x v="0"/>
    <n v="159.08000000000001"/>
    <n v="4.7619047620000003"/>
    <n v="7.9539999999999997"/>
    <n v="6.2"/>
    <n v="7.9539999999999793"/>
    <n v="667.49967999999831"/>
    <b v="0"/>
    <b v="0"/>
    <s v="Low Value"/>
    <s v="Value not found"/>
    <n v="27"/>
    <n v="3"/>
    <n v="2019"/>
    <m/>
    <x v="23"/>
    <m/>
    <n v="13"/>
    <s v="2019-13"/>
    <n v="3"/>
    <s v="Weekdays"/>
    <d v="1900-01-03T00:00:00"/>
  </r>
  <r>
    <s v="624-01-8356"/>
    <x v="2"/>
    <s v="Mandalay"/>
    <x v="1"/>
    <x v="0"/>
    <x v="2"/>
    <n v="49.01"/>
    <n v="10"/>
    <n v="24.504999999999999"/>
    <x v="901"/>
    <x v="3"/>
    <d v="1899-12-30T10:44:00"/>
    <x v="2"/>
    <n v="490.1"/>
    <n v="4.7619047620000003"/>
    <n v="24.504999999999999"/>
    <n v="4.2"/>
    <n v="24.504999999999995"/>
    <n v="2056.4595999999997"/>
    <b v="0"/>
    <b v="0"/>
    <s v="Low Value"/>
    <s v="Value not found"/>
    <n v="27"/>
    <n v="1"/>
    <n v="2019"/>
    <m/>
    <x v="23"/>
    <m/>
    <n v="4"/>
    <s v="2019-4"/>
    <n v="7"/>
    <s v="Weekends"/>
    <d v="1899-12-31T00:00:00"/>
  </r>
  <r>
    <s v="313-66-9943"/>
    <x v="2"/>
    <s v="Mandalay"/>
    <x v="0"/>
    <x v="0"/>
    <x v="4"/>
    <n v="29.15"/>
    <n v="3"/>
    <n v="4.3724999999999996"/>
    <x v="902"/>
    <x v="39"/>
    <d v="1899-12-30T20:29:00"/>
    <x v="2"/>
    <n v="87.45"/>
    <n v="4.7619047620000003"/>
    <n v="4.3724999999999996"/>
    <n v="7.3"/>
    <n v="4.3725000000000023"/>
    <n v="366.94020000000017"/>
    <b v="0"/>
    <b v="1"/>
    <s v="Low Value"/>
    <n v="2.915"/>
    <n v="27"/>
    <n v="3"/>
    <n v="2019"/>
    <m/>
    <x v="23"/>
    <m/>
    <n v="13"/>
    <s v="2019-13"/>
    <n v="3"/>
    <s v="Weekdays"/>
    <d v="1900-01-03T00:00:00"/>
  </r>
  <r>
    <s v="151-27-8496"/>
    <x v="1"/>
    <s v="Naypyitaw"/>
    <x v="1"/>
    <x v="0"/>
    <x v="1"/>
    <n v="56.13"/>
    <n v="4"/>
    <n v="11.226000000000001"/>
    <x v="903"/>
    <x v="64"/>
    <d v="1899-12-30T11:43:00"/>
    <x v="0"/>
    <n v="224.52"/>
    <n v="4.7619047620000003"/>
    <n v="11.226000000000001"/>
    <n v="8.6"/>
    <n v="11.225999999999999"/>
    <n v="942.08591999999999"/>
    <b v="0"/>
    <b v="1"/>
    <s v="High Value"/>
    <n v="5.6130000000000004"/>
    <n v="19"/>
    <n v="1"/>
    <n v="2019"/>
    <m/>
    <x v="23"/>
    <m/>
    <n v="3"/>
    <s v="2019-3"/>
    <n v="6"/>
    <s v="Weekends"/>
    <d v="1900-01-06T00:00:00"/>
  </r>
  <r>
    <s v="453-33-6436"/>
    <x v="0"/>
    <s v="Yangon"/>
    <x v="1"/>
    <x v="0"/>
    <x v="2"/>
    <n v="93.12"/>
    <n v="8"/>
    <n v="37.247999999999998"/>
    <x v="904"/>
    <x v="13"/>
    <d v="1899-12-30T10:09:00"/>
    <x v="1"/>
    <n v="744.96"/>
    <n v="4.7619047620000003"/>
    <n v="37.247999999999998"/>
    <n v="6.8"/>
    <n v="37.247999999999934"/>
    <n v="3125.8521599999945"/>
    <b v="0"/>
    <b v="1"/>
    <s v="Low Value"/>
    <s v="Value not found"/>
    <n v="7"/>
    <n v="2"/>
    <n v="2019"/>
    <m/>
    <x v="23"/>
    <m/>
    <n v="6"/>
    <s v="2019-6"/>
    <n v="4"/>
    <s v="Weekdays"/>
    <d v="1900-01-04T00:00:00"/>
  </r>
  <r>
    <s v="522-57-8364"/>
    <x v="0"/>
    <s v="Yangon"/>
    <x v="0"/>
    <x v="1"/>
    <x v="5"/>
    <n v="51.34"/>
    <n v="8"/>
    <n v="20.536000000000001"/>
    <x v="905"/>
    <x v="82"/>
    <d v="1899-12-30T10:00:00"/>
    <x v="0"/>
    <n v="410.72"/>
    <n v="4.7619047620000003"/>
    <n v="20.536000000000001"/>
    <n v="7.6"/>
    <n v="20.535999999999945"/>
    <n v="1723.3811199999955"/>
    <b v="1"/>
    <b v="1"/>
    <s v="High Value"/>
    <n v="5.1340000000000003"/>
    <n v="31"/>
    <n v="1"/>
    <n v="2019"/>
    <m/>
    <x v="23"/>
    <m/>
    <n v="5"/>
    <s v="2019-5"/>
    <n v="4"/>
    <s v="Weekdays"/>
    <d v="1900-01-04T00:00:00"/>
  </r>
  <r>
    <s v="459-45-2396"/>
    <x v="0"/>
    <s v="Yangon"/>
    <x v="0"/>
    <x v="0"/>
    <x v="4"/>
    <n v="99.6"/>
    <n v="3"/>
    <n v="14.94"/>
    <x v="906"/>
    <x v="6"/>
    <d v="1899-12-30T18:45:00"/>
    <x v="1"/>
    <n v="298.8"/>
    <n v="4.7619047620000003"/>
    <n v="14.94"/>
    <n v="5.8"/>
    <n v="14.939999999999998"/>
    <n v="1253.7647999999999"/>
    <b v="0"/>
    <b v="0"/>
    <s v="Low Value"/>
    <s v="Value not found"/>
    <n v="25"/>
    <n v="2"/>
    <n v="2019"/>
    <m/>
    <x v="23"/>
    <m/>
    <n v="9"/>
    <s v="2019-9"/>
    <n v="1"/>
    <s v="Weekdays"/>
    <d v="1900-01-01T00:00:00"/>
  </r>
  <r>
    <s v="717-96-4189"/>
    <x v="1"/>
    <s v="Naypyitaw"/>
    <x v="1"/>
    <x v="0"/>
    <x v="1"/>
    <n v="35.49"/>
    <n v="6"/>
    <n v="10.647"/>
    <x v="907"/>
    <x v="30"/>
    <d v="1899-12-30T12:40:00"/>
    <x v="1"/>
    <n v="212.94"/>
    <n v="4.7619047620000003"/>
    <n v="10.647"/>
    <n v="4.0999999999999996"/>
    <n v="10.646999999999991"/>
    <n v="893.49623999999926"/>
    <b v="0"/>
    <b v="0"/>
    <s v="Low Value"/>
    <s v="Value not found"/>
    <n v="2"/>
    <n v="2"/>
    <n v="2019"/>
    <m/>
    <x v="23"/>
    <m/>
    <n v="5"/>
    <s v="2019-5"/>
    <n v="6"/>
    <s v="Weekends"/>
    <d v="1900-01-06T00:00:00"/>
  </r>
  <r>
    <s v="722-13-2115"/>
    <x v="1"/>
    <s v="Naypyitaw"/>
    <x v="0"/>
    <x v="1"/>
    <x v="3"/>
    <n v="42.85"/>
    <n v="1"/>
    <n v="2.1425000000000001"/>
    <x v="908"/>
    <x v="86"/>
    <d v="1899-12-30T15:36:00"/>
    <x v="2"/>
    <n v="42.85"/>
    <n v="4.7619047620000003"/>
    <n v="2.1425000000000001"/>
    <n v="9.3000000000000007"/>
    <n v="2.1424999999999983"/>
    <n v="179.79859999999985"/>
    <b v="0"/>
    <b v="1"/>
    <s v="High Value"/>
    <n v="4.2850000000000001"/>
    <n v="14"/>
    <n v="3"/>
    <n v="2019"/>
    <m/>
    <x v="23"/>
    <m/>
    <n v="11"/>
    <s v="2019-11"/>
    <n v="4"/>
    <s v="Weekdays"/>
    <d v="1900-01-04T00:00:00"/>
  </r>
  <r>
    <s v="749-81-8133"/>
    <x v="0"/>
    <s v="Yangon"/>
    <x v="1"/>
    <x v="0"/>
    <x v="5"/>
    <n v="94.67"/>
    <n v="4"/>
    <n v="18.934000000000001"/>
    <x v="909"/>
    <x v="16"/>
    <d v="1899-12-30T12:04:00"/>
    <x v="1"/>
    <n v="378.68"/>
    <n v="4.7619047620000003"/>
    <n v="18.934000000000001"/>
    <n v="6.8"/>
    <n v="18.933999999999969"/>
    <n v="1588.9412799999975"/>
    <b v="0"/>
    <b v="1"/>
    <s v="Low Value"/>
    <s v="Value not found"/>
    <n v="11"/>
    <n v="3"/>
    <n v="2019"/>
    <m/>
    <x v="23"/>
    <m/>
    <n v="11"/>
    <s v="2019-11"/>
    <n v="1"/>
    <s v="Weekdays"/>
    <d v="1900-01-01T00:00:00"/>
  </r>
  <r>
    <s v="777-67-2495"/>
    <x v="2"/>
    <s v="Mandalay"/>
    <x v="1"/>
    <x v="1"/>
    <x v="2"/>
    <n v="68.97"/>
    <n v="3"/>
    <n v="10.345499999999999"/>
    <x v="910"/>
    <x v="70"/>
    <d v="1899-12-30T11:26:00"/>
    <x v="0"/>
    <n v="206.91"/>
    <n v="4.7619047620000003"/>
    <n v="10.345499999999999"/>
    <n v="8.6999999999999993"/>
    <n v="10.345500000000015"/>
    <n v="868.19436000000132"/>
    <b v="0"/>
    <b v="1"/>
    <s v="High Value"/>
    <n v="6.8970000000000002"/>
    <n v="22"/>
    <n v="2"/>
    <n v="2019"/>
    <m/>
    <x v="23"/>
    <m/>
    <n v="8"/>
    <s v="2019-8"/>
    <n v="5"/>
    <s v="Weekdays"/>
    <d v="1900-01-05T00:00:00"/>
  </r>
  <r>
    <s v="636-98-3364"/>
    <x v="2"/>
    <s v="Mandalay"/>
    <x v="0"/>
    <x v="0"/>
    <x v="1"/>
    <n v="26.26"/>
    <n v="3"/>
    <n v="3.9390000000000001"/>
    <x v="911"/>
    <x v="22"/>
    <d v="1899-12-30T12:36:00"/>
    <x v="0"/>
    <n v="78.78"/>
    <n v="4.7619047620000003"/>
    <n v="3.9390000000000001"/>
    <n v="6.3"/>
    <n v="3.938999999999993"/>
    <n v="330.56087999999943"/>
    <b v="0"/>
    <b v="1"/>
    <s v="Low Value"/>
    <s v="Value not found"/>
    <n v="2"/>
    <n v="3"/>
    <n v="2019"/>
    <m/>
    <x v="23"/>
    <m/>
    <n v="9"/>
    <s v="2019-9"/>
    <n v="6"/>
    <s v="Weekends"/>
    <d v="1900-01-06T00:00:00"/>
  </r>
  <r>
    <s v="246-55-6923"/>
    <x v="1"/>
    <s v="Naypyitaw"/>
    <x v="0"/>
    <x v="0"/>
    <x v="2"/>
    <n v="35.79"/>
    <n v="9"/>
    <n v="16.105499999999999"/>
    <x v="912"/>
    <x v="24"/>
    <d v="1899-12-30T15:06:00"/>
    <x v="2"/>
    <n v="322.11"/>
    <n v="4.7619047620000003"/>
    <n v="16.105499999999999"/>
    <n v="5.0999999999999996"/>
    <n v="16.105500000000006"/>
    <n v="1351.5735600000005"/>
    <b v="0"/>
    <b v="0"/>
    <s v="Low Value"/>
    <s v="Value not found"/>
    <n v="10"/>
    <n v="3"/>
    <n v="2019"/>
    <m/>
    <x v="23"/>
    <m/>
    <n v="10"/>
    <s v="2019-10"/>
    <n v="7"/>
    <s v="Weekends"/>
    <d v="1899-12-31T00:00:00"/>
  </r>
  <r>
    <s v="181-82-6255"/>
    <x v="2"/>
    <s v="Mandalay"/>
    <x v="1"/>
    <x v="0"/>
    <x v="2"/>
    <n v="16.37"/>
    <n v="6"/>
    <n v="4.9109999999999996"/>
    <x v="913"/>
    <x v="4"/>
    <d v="1899-12-30T10:58:00"/>
    <x v="1"/>
    <n v="98.22"/>
    <n v="4.7619047620000003"/>
    <n v="4.9109999999999996"/>
    <n v="7"/>
    <n v="4.9110000000000014"/>
    <n v="412.13112000000012"/>
    <b v="0"/>
    <b v="1"/>
    <s v="Low Value"/>
    <n v="1.6370000000000002"/>
    <n v="8"/>
    <n v="2"/>
    <n v="2019"/>
    <m/>
    <x v="23"/>
    <m/>
    <n v="6"/>
    <s v="2019-6"/>
    <n v="5"/>
    <s v="Weekdays"/>
    <d v="1900-01-05T00:00:00"/>
  </r>
  <r>
    <s v="838-02-1821"/>
    <x v="1"/>
    <s v="Naypyitaw"/>
    <x v="0"/>
    <x v="0"/>
    <x v="2"/>
    <n v="12.73"/>
    <n v="2"/>
    <n v="1.2729999999999999"/>
    <x v="914"/>
    <x v="70"/>
    <d v="1899-12-30T12:10:00"/>
    <x v="2"/>
    <n v="25.46"/>
    <n v="4.7619047620000003"/>
    <n v="1.2729999999999999"/>
    <n v="5.2"/>
    <n v="1.2729999999999997"/>
    <n v="106.83015999999998"/>
    <b v="0"/>
    <b v="0"/>
    <s v="Low Value"/>
    <s v="Value not found"/>
    <n v="22"/>
    <n v="2"/>
    <n v="2019"/>
    <m/>
    <x v="23"/>
    <m/>
    <n v="8"/>
    <s v="2019-8"/>
    <n v="5"/>
    <s v="Weekdays"/>
    <d v="1900-01-05T00:00:00"/>
  </r>
  <r>
    <s v="887-42-0517"/>
    <x v="1"/>
    <s v="Naypyitaw"/>
    <x v="1"/>
    <x v="0"/>
    <x v="3"/>
    <n v="83.14"/>
    <n v="7"/>
    <n v="29.099"/>
    <x v="915"/>
    <x v="8"/>
    <d v="1899-12-30T10:31:00"/>
    <x v="2"/>
    <n v="581.98"/>
    <n v="4.7619047620000003"/>
    <n v="29.099"/>
    <n v="6.6"/>
    <n v="29.098999999999933"/>
    <n v="2441.9880799999946"/>
    <b v="0"/>
    <b v="1"/>
    <s v="Low Value"/>
    <s v="Value not found"/>
    <n v="10"/>
    <n v="1"/>
    <n v="2019"/>
    <m/>
    <x v="23"/>
    <m/>
    <n v="2"/>
    <s v="2019-2"/>
    <n v="4"/>
    <s v="Weekdays"/>
    <d v="1900-01-04T00:00:00"/>
  </r>
  <r>
    <s v="457-12-0244"/>
    <x v="1"/>
    <s v="Naypyitaw"/>
    <x v="0"/>
    <x v="0"/>
    <x v="3"/>
    <n v="35.22"/>
    <n v="6"/>
    <n v="10.566000000000001"/>
    <x v="916"/>
    <x v="86"/>
    <d v="1899-12-30T13:49:00"/>
    <x v="0"/>
    <n v="211.32"/>
    <n v="4.7619047620000003"/>
    <n v="10.566000000000001"/>
    <n v="6.5"/>
    <n v="10.566000000000003"/>
    <n v="886.69872000000021"/>
    <b v="0"/>
    <b v="1"/>
    <s v="Low Value"/>
    <s v="Value not found"/>
    <n v="14"/>
    <n v="3"/>
    <n v="2019"/>
    <m/>
    <x v="23"/>
    <m/>
    <n v="11"/>
    <s v="2019-11"/>
    <n v="4"/>
    <s v="Weekdays"/>
    <d v="1900-01-04T00:00:00"/>
  </r>
  <r>
    <s v="226-34-0034"/>
    <x v="2"/>
    <s v="Mandalay"/>
    <x v="1"/>
    <x v="0"/>
    <x v="1"/>
    <n v="13.78"/>
    <n v="4"/>
    <n v="2.7559999999999998"/>
    <x v="917"/>
    <x v="8"/>
    <d v="1899-12-30T11:10:00"/>
    <x v="0"/>
    <n v="55.12"/>
    <n v="4.7619047620000003"/>
    <n v="2.7559999999999998"/>
    <n v="9"/>
    <n v="2.7560000000000002"/>
    <n v="231.28352000000001"/>
    <b v="0"/>
    <b v="1"/>
    <s v="High Value"/>
    <n v="1.3780000000000001"/>
    <n v="10"/>
    <n v="1"/>
    <n v="2019"/>
    <m/>
    <x v="23"/>
    <m/>
    <n v="2"/>
    <s v="2019-2"/>
    <n v="4"/>
    <s v="Weekdays"/>
    <d v="1900-01-04T00:00:00"/>
  </r>
  <r>
    <s v="321-49-7382"/>
    <x v="2"/>
    <s v="Mandalay"/>
    <x v="0"/>
    <x v="1"/>
    <x v="3"/>
    <n v="88.31"/>
    <n v="1"/>
    <n v="4.4154999999999998"/>
    <x v="918"/>
    <x v="42"/>
    <d v="1899-12-30T17:38:00"/>
    <x v="2"/>
    <n v="88.31"/>
    <n v="4.7619047620000003"/>
    <n v="4.4154999999999998"/>
    <n v="5.2"/>
    <n v="4.4154999999999944"/>
    <n v="370.54875999999956"/>
    <b v="0"/>
    <b v="0"/>
    <s v="Low Value"/>
    <s v="Value not found"/>
    <n v="15"/>
    <n v="2"/>
    <n v="2019"/>
    <m/>
    <x v="23"/>
    <m/>
    <n v="7"/>
    <s v="2019-7"/>
    <n v="5"/>
    <s v="Weekdays"/>
    <d v="1900-01-05T00:00:00"/>
  </r>
  <r>
    <s v="397-25-8725"/>
    <x v="0"/>
    <s v="Yangon"/>
    <x v="0"/>
    <x v="0"/>
    <x v="0"/>
    <n v="39.619999999999997"/>
    <n v="9"/>
    <n v="17.829000000000001"/>
    <x v="919"/>
    <x v="50"/>
    <d v="1899-12-30T17:54:00"/>
    <x v="2"/>
    <n v="356.58"/>
    <n v="4.7619047620000003"/>
    <n v="17.829000000000001"/>
    <n v="6.8"/>
    <n v="17.829000000000008"/>
    <n v="1496.2096800000006"/>
    <b v="0"/>
    <b v="1"/>
    <s v="Low Value"/>
    <s v="Value not found"/>
    <n v="13"/>
    <n v="1"/>
    <n v="2019"/>
    <m/>
    <x v="23"/>
    <m/>
    <n v="2"/>
    <s v="2019-2"/>
    <n v="7"/>
    <s v="Weekends"/>
    <d v="1899-12-31T00:00:00"/>
  </r>
  <r>
    <s v="431-66-2305"/>
    <x v="2"/>
    <s v="Mandalay"/>
    <x v="1"/>
    <x v="0"/>
    <x v="1"/>
    <n v="88.25"/>
    <n v="9"/>
    <n v="39.712499999999999"/>
    <x v="920"/>
    <x v="42"/>
    <d v="1899-12-30T20:51:00"/>
    <x v="2"/>
    <n v="794.25"/>
    <n v="4.7619047620000003"/>
    <n v="39.712499999999999"/>
    <n v="7.6"/>
    <n v="39.712499999999977"/>
    <n v="3332.672999999998"/>
    <b v="1"/>
    <b v="1"/>
    <s v="High Value"/>
    <n v="8.8250000000000011"/>
    <n v="15"/>
    <n v="2"/>
    <n v="2019"/>
    <m/>
    <x v="23"/>
    <m/>
    <n v="7"/>
    <s v="2019-7"/>
    <n v="5"/>
    <s v="Weekdays"/>
    <d v="1900-01-05T00:00:00"/>
  </r>
  <r>
    <s v="825-94-5922"/>
    <x v="2"/>
    <s v="Mandalay"/>
    <x v="1"/>
    <x v="1"/>
    <x v="3"/>
    <n v="25.31"/>
    <n v="2"/>
    <n v="2.5310000000000001"/>
    <x v="921"/>
    <x v="22"/>
    <d v="1899-12-30T19:26:00"/>
    <x v="0"/>
    <n v="50.62"/>
    <n v="4.7619047620000003"/>
    <n v="2.5310000000000001"/>
    <n v="7.2"/>
    <n v="2.5310000000000059"/>
    <n v="212.40152000000049"/>
    <b v="0"/>
    <b v="1"/>
    <s v="Low Value"/>
    <n v="2.5310000000000001"/>
    <n v="2"/>
    <n v="3"/>
    <n v="2019"/>
    <m/>
    <x v="23"/>
    <m/>
    <n v="9"/>
    <s v="2019-9"/>
    <n v="6"/>
    <s v="Weekends"/>
    <d v="1900-01-06T00:00:00"/>
  </r>
  <r>
    <s v="641-62-7288"/>
    <x v="2"/>
    <s v="Mandalay"/>
    <x v="1"/>
    <x v="1"/>
    <x v="2"/>
    <n v="99.92"/>
    <n v="6"/>
    <n v="29.975999999999999"/>
    <x v="922"/>
    <x v="62"/>
    <d v="1899-12-30T13:33:00"/>
    <x v="0"/>
    <n v="599.52"/>
    <n v="4.7619047620000003"/>
    <n v="29.975999999999999"/>
    <n v="7.1"/>
    <n v="29.975999999999999"/>
    <n v="2515.58592"/>
    <b v="0"/>
    <b v="1"/>
    <s v="Low Value"/>
    <n v="9.9920000000000009"/>
    <n v="24"/>
    <n v="3"/>
    <n v="2019"/>
    <m/>
    <x v="23"/>
    <m/>
    <n v="12"/>
    <s v="2019-12"/>
    <n v="7"/>
    <s v="Weekends"/>
    <d v="1899-12-31T00:00:00"/>
  </r>
  <r>
    <s v="756-93-1854"/>
    <x v="1"/>
    <s v="Naypyitaw"/>
    <x v="0"/>
    <x v="0"/>
    <x v="5"/>
    <n v="83.35"/>
    <n v="2"/>
    <n v="8.3350000000000009"/>
    <x v="923"/>
    <x v="30"/>
    <d v="1899-12-30T14:05:00"/>
    <x v="2"/>
    <n v="166.7"/>
    <n v="4.7619047620000003"/>
    <n v="8.3350000000000009"/>
    <n v="9.5"/>
    <n v="8.335000000000008"/>
    <n v="699.4732000000007"/>
    <b v="0"/>
    <b v="1"/>
    <s v="High Value"/>
    <n v="8.3349999999999991"/>
    <n v="2"/>
    <n v="2"/>
    <n v="2019"/>
    <m/>
    <x v="23"/>
    <m/>
    <n v="5"/>
    <s v="2019-5"/>
    <n v="6"/>
    <s v="Weekends"/>
    <d v="1900-01-06T00:00:00"/>
  </r>
  <r>
    <s v="243-55-8457"/>
    <x v="0"/>
    <s v="Yangon"/>
    <x v="1"/>
    <x v="0"/>
    <x v="4"/>
    <n v="74.44"/>
    <n v="10"/>
    <n v="37.22"/>
    <x v="924"/>
    <x v="33"/>
    <d v="1899-12-30T11:40:00"/>
    <x v="0"/>
    <n v="744.4"/>
    <n v="4.7619047620000003"/>
    <n v="37.22"/>
    <n v="5.0999999999999996"/>
    <n v="37.220000000000027"/>
    <n v="3123.5024000000021"/>
    <b v="0"/>
    <b v="1"/>
    <s v="Low Value"/>
    <s v="Value not found"/>
    <n v="27"/>
    <n v="2"/>
    <n v="2019"/>
    <m/>
    <x v="23"/>
    <m/>
    <n v="9"/>
    <s v="2019-9"/>
    <n v="3"/>
    <s v="Weekdays"/>
    <d v="1900-01-03T00:00:00"/>
  </r>
  <r>
    <s v="458-10-8612"/>
    <x v="1"/>
    <s v="Naypyitaw"/>
    <x v="1"/>
    <x v="1"/>
    <x v="0"/>
    <n v="64.08"/>
    <n v="7"/>
    <n v="22.428000000000001"/>
    <x v="671"/>
    <x v="40"/>
    <d v="1899-12-30T12:27:00"/>
    <x v="0"/>
    <n v="448.56"/>
    <n v="4.7619047620000003"/>
    <n v="22.428000000000001"/>
    <n v="7.6"/>
    <n v="22.427999999999997"/>
    <n v="1882.1577599999998"/>
    <b v="0"/>
    <b v="1"/>
    <s v="High Value"/>
    <n v="6.4080000000000004"/>
    <n v="20"/>
    <n v="1"/>
    <n v="2019"/>
    <m/>
    <x v="23"/>
    <m/>
    <n v="3"/>
    <s v="2019-3"/>
    <n v="7"/>
    <s v="Weekends"/>
    <d v="1899-12-31T00:00:00"/>
  </r>
  <r>
    <s v="501-61-1753"/>
    <x v="2"/>
    <s v="Mandalay"/>
    <x v="1"/>
    <x v="0"/>
    <x v="2"/>
    <n v="63.15"/>
    <n v="6"/>
    <n v="18.945"/>
    <x v="925"/>
    <x v="75"/>
    <d v="1899-12-30T20:24:00"/>
    <x v="0"/>
    <n v="378.9"/>
    <n v="4.7619047620000003"/>
    <n v="18.945"/>
    <n v="9.8000000000000007"/>
    <n v="18.94500000000005"/>
    <n v="1589.8644000000043"/>
    <b v="0"/>
    <b v="1"/>
    <s v="High Value"/>
    <n v="6.3150000000000004"/>
    <n v="3"/>
    <n v="1"/>
    <n v="2019"/>
    <m/>
    <x v="23"/>
    <m/>
    <n v="1"/>
    <s v="2019-1"/>
    <n v="4"/>
    <s v="Weekdays"/>
    <d v="1900-01-04T00:00:00"/>
  </r>
  <r>
    <s v="235-06-8510"/>
    <x v="1"/>
    <s v="Naypyitaw"/>
    <x v="0"/>
    <x v="1"/>
    <x v="2"/>
    <n v="85.72"/>
    <n v="3"/>
    <n v="12.858000000000001"/>
    <x v="926"/>
    <x v="46"/>
    <d v="1899-12-30T20:59:00"/>
    <x v="0"/>
    <n v="257.16000000000003"/>
    <n v="4.7619047620000003"/>
    <n v="12.858000000000001"/>
    <n v="5.0999999999999996"/>
    <n v="12.857999999999947"/>
    <n v="1079.0433599999956"/>
    <b v="0"/>
    <b v="0"/>
    <s v="Low Value"/>
    <s v="Value not found"/>
    <n v="24"/>
    <n v="1"/>
    <n v="2019"/>
    <m/>
    <x v="23"/>
    <m/>
    <n v="4"/>
    <s v="2019-4"/>
    <n v="4"/>
    <s v="Weekdays"/>
    <d v="1900-01-04T00:00:00"/>
  </r>
  <r>
    <s v="433-08-7822"/>
    <x v="1"/>
    <s v="Naypyitaw"/>
    <x v="1"/>
    <x v="0"/>
    <x v="0"/>
    <n v="78.89"/>
    <n v="7"/>
    <n v="27.611499999999999"/>
    <x v="927"/>
    <x v="0"/>
    <d v="1899-12-30T19:48:00"/>
    <x v="0"/>
    <n v="552.23"/>
    <n v="4.7619047620000003"/>
    <n v="27.611499999999999"/>
    <n v="7.5"/>
    <n v="27.611499999999978"/>
    <n v="2317.1570799999981"/>
    <b v="0"/>
    <b v="1"/>
    <s v="High Value"/>
    <n v="7.8890000000000002"/>
    <n v="5"/>
    <n v="1"/>
    <n v="2019"/>
    <m/>
    <x v="23"/>
    <m/>
    <n v="1"/>
    <s v="2019-1"/>
    <n v="6"/>
    <s v="Weekends"/>
    <d v="1900-01-06T00:00:00"/>
  </r>
  <r>
    <s v="361-85-2571"/>
    <x v="0"/>
    <s v="Yangon"/>
    <x v="1"/>
    <x v="0"/>
    <x v="3"/>
    <n v="89.48"/>
    <n v="5"/>
    <n v="22.37"/>
    <x v="928"/>
    <x v="73"/>
    <d v="1899-12-30T10:18:00"/>
    <x v="1"/>
    <n v="447.4"/>
    <n v="4.7619047620000003"/>
    <n v="22.37"/>
    <n v="7.4"/>
    <n v="22.370000000000005"/>
    <n v="1877.2904000000003"/>
    <b v="0"/>
    <b v="1"/>
    <s v="High Value"/>
    <n v="8.9480000000000004"/>
    <n v="30"/>
    <n v="3"/>
    <n v="2019"/>
    <m/>
    <x v="23"/>
    <m/>
    <n v="13"/>
    <s v="2019-13"/>
    <n v="6"/>
    <s v="Weekends"/>
    <d v="1900-01-06T00:00:00"/>
  </r>
  <r>
    <s v="131-70-8179"/>
    <x v="0"/>
    <s v="Yangon"/>
    <x v="0"/>
    <x v="0"/>
    <x v="0"/>
    <n v="92.09"/>
    <n v="3"/>
    <n v="13.813499999999999"/>
    <x v="929"/>
    <x v="21"/>
    <d v="1899-12-30T16:27:00"/>
    <x v="1"/>
    <n v="276.27"/>
    <n v="4.7619047620000003"/>
    <n v="13.813499999999999"/>
    <n v="4.2"/>
    <n v="13.813500000000033"/>
    <n v="1159.2289200000027"/>
    <b v="0"/>
    <b v="0"/>
    <s v="Low Value"/>
    <s v="Value not found"/>
    <n v="17"/>
    <n v="2"/>
    <n v="2019"/>
    <m/>
    <x v="23"/>
    <m/>
    <n v="7"/>
    <s v="2019-7"/>
    <n v="7"/>
    <s v="Weekends"/>
    <d v="1899-12-31T00:00:00"/>
  </r>
  <r>
    <s v="500-02-2261"/>
    <x v="1"/>
    <s v="Naypyitaw"/>
    <x v="1"/>
    <x v="0"/>
    <x v="4"/>
    <n v="57.29"/>
    <n v="6"/>
    <n v="17.187000000000001"/>
    <x v="930"/>
    <x v="76"/>
    <d v="1899-12-30T17:04:00"/>
    <x v="0"/>
    <n v="343.74"/>
    <n v="4.7619047620000003"/>
    <n v="17.187000000000001"/>
    <n v="5.9"/>
    <n v="17.187000000000012"/>
    <n v="1442.3330400000011"/>
    <b v="0"/>
    <b v="0"/>
    <s v="Low Value"/>
    <s v="Value not found"/>
    <n v="21"/>
    <n v="3"/>
    <n v="2019"/>
    <m/>
    <x v="23"/>
    <m/>
    <n v="12"/>
    <s v="2019-12"/>
    <n v="4"/>
    <s v="Weekdays"/>
    <d v="1900-01-04T00:00:00"/>
  </r>
  <r>
    <s v="720-72-2436"/>
    <x v="0"/>
    <s v="Yangon"/>
    <x v="1"/>
    <x v="1"/>
    <x v="4"/>
    <n v="66.52"/>
    <n v="4"/>
    <n v="13.304"/>
    <x v="931"/>
    <x v="22"/>
    <d v="1899-12-30T18:14:00"/>
    <x v="0"/>
    <n v="266.08"/>
    <n v="4.7619047620000003"/>
    <n v="13.304"/>
    <n v="6.9"/>
    <n v="13.30400000000003"/>
    <n v="1116.4716800000026"/>
    <b v="0"/>
    <b v="1"/>
    <s v="Low Value"/>
    <s v="Value not found"/>
    <n v="2"/>
    <n v="3"/>
    <n v="2019"/>
    <m/>
    <x v="23"/>
    <m/>
    <n v="9"/>
    <s v="2019-9"/>
    <n v="6"/>
    <s v="Weekends"/>
    <d v="1900-01-06T00:00:00"/>
  </r>
  <r>
    <s v="702-83-5291"/>
    <x v="1"/>
    <s v="Naypyitaw"/>
    <x v="0"/>
    <x v="1"/>
    <x v="5"/>
    <n v="99.82"/>
    <n v="9"/>
    <n v="44.918999999999997"/>
    <x v="932"/>
    <x v="39"/>
    <d v="1899-12-30T10:43:00"/>
    <x v="1"/>
    <n v="898.38"/>
    <n v="4.7619047620000003"/>
    <n v="44.918999999999997"/>
    <n v="6.6"/>
    <n v="44.918999999999983"/>
    <n v="3769.6024799999986"/>
    <b v="0"/>
    <b v="1"/>
    <s v="Low Value"/>
    <s v="Value not found"/>
    <n v="27"/>
    <n v="3"/>
    <n v="2019"/>
    <m/>
    <x v="23"/>
    <m/>
    <n v="13"/>
    <s v="2019-13"/>
    <n v="3"/>
    <s v="Weekdays"/>
    <d v="1900-01-03T00:00:00"/>
  </r>
  <r>
    <s v="809-69-9497"/>
    <x v="0"/>
    <s v="Yangon"/>
    <x v="1"/>
    <x v="0"/>
    <x v="2"/>
    <n v="45.68"/>
    <n v="10"/>
    <n v="22.84"/>
    <x v="933"/>
    <x v="64"/>
    <d v="1899-12-30T19:30:00"/>
    <x v="0"/>
    <n v="456.8"/>
    <n v="4.7619047620000003"/>
    <n v="22.84"/>
    <n v="5.7"/>
    <n v="22.839999999999975"/>
    <n v="1916.732799999998"/>
    <b v="0"/>
    <b v="0"/>
    <s v="Low Value"/>
    <s v="Value not found"/>
    <n v="19"/>
    <n v="1"/>
    <n v="2019"/>
    <m/>
    <x v="23"/>
    <m/>
    <n v="3"/>
    <s v="2019-3"/>
    <n v="6"/>
    <s v="Weekends"/>
    <d v="1900-01-06T00:00:00"/>
  </r>
  <r>
    <s v="449-16-6770"/>
    <x v="0"/>
    <s v="Yangon"/>
    <x v="1"/>
    <x v="1"/>
    <x v="0"/>
    <n v="50.79"/>
    <n v="5"/>
    <n v="12.6975"/>
    <x v="934"/>
    <x v="88"/>
    <d v="1899-12-30T14:53:00"/>
    <x v="2"/>
    <n v="253.95"/>
    <n v="4.7619047620000003"/>
    <n v="12.6975"/>
    <n v="5.3"/>
    <n v="12.697499999999991"/>
    <n v="1065.5741999999993"/>
    <b v="0"/>
    <b v="0"/>
    <s v="Low Value"/>
    <s v="Value not found"/>
    <n v="19"/>
    <n v="2"/>
    <n v="2019"/>
    <m/>
    <x v="23"/>
    <m/>
    <n v="8"/>
    <s v="2019-8"/>
    <n v="2"/>
    <s v="Weekdays"/>
    <d v="1900-01-02T00:00:00"/>
  </r>
  <r>
    <s v="333-23-2632"/>
    <x v="0"/>
    <s v="Yangon"/>
    <x v="0"/>
    <x v="1"/>
    <x v="0"/>
    <n v="10.08"/>
    <n v="7"/>
    <n v="3.528"/>
    <x v="935"/>
    <x v="61"/>
    <d v="1899-12-30T20:14:00"/>
    <x v="1"/>
    <n v="70.56"/>
    <n v="4.7619047620000003"/>
    <n v="3.528"/>
    <n v="4.2"/>
    <n v="3.5279999999999916"/>
    <n v="296.06975999999929"/>
    <b v="0"/>
    <b v="0"/>
    <s v="Low Value"/>
    <s v="Value not found"/>
    <n v="28"/>
    <n v="3"/>
    <n v="2019"/>
    <m/>
    <x v="23"/>
    <m/>
    <n v="13"/>
    <s v="2019-13"/>
    <n v="4"/>
    <s v="Weekdays"/>
    <d v="1900-01-04T00:00:00"/>
  </r>
  <r>
    <s v="489-82-1237"/>
    <x v="0"/>
    <s v="Yangon"/>
    <x v="1"/>
    <x v="0"/>
    <x v="1"/>
    <n v="93.88"/>
    <n v="7"/>
    <n v="32.857999999999997"/>
    <x v="936"/>
    <x v="0"/>
    <d v="1899-12-30T11:51:00"/>
    <x v="2"/>
    <n v="657.16"/>
    <n v="4.7619047620000003"/>
    <n v="32.857999999999997"/>
    <n v="7.3"/>
    <n v="32.858000000000061"/>
    <n v="2757.4433600000052"/>
    <b v="0"/>
    <b v="1"/>
    <s v="Low Value"/>
    <n v="9.3879999999999999"/>
    <n v="5"/>
    <n v="1"/>
    <n v="2019"/>
    <m/>
    <x v="23"/>
    <m/>
    <n v="1"/>
    <s v="2019-1"/>
    <n v="6"/>
    <s v="Weekends"/>
    <d v="1900-01-06T00:00:00"/>
  </r>
  <r>
    <s v="859-97-6048"/>
    <x v="1"/>
    <s v="Naypyitaw"/>
    <x v="0"/>
    <x v="1"/>
    <x v="1"/>
    <n v="84.25"/>
    <n v="2"/>
    <n v="8.4250000000000007"/>
    <x v="937"/>
    <x v="58"/>
    <d v="1899-12-30T14:13:00"/>
    <x v="2"/>
    <n v="168.5"/>
    <n v="4.7619047620000003"/>
    <n v="8.4250000000000007"/>
    <n v="5.3"/>
    <n v="8.4250000000000114"/>
    <n v="707.02600000000098"/>
    <b v="0"/>
    <b v="0"/>
    <s v="Low Value"/>
    <s v="Value not found"/>
    <n v="26"/>
    <n v="3"/>
    <n v="2019"/>
    <m/>
    <x v="23"/>
    <m/>
    <n v="13"/>
    <s v="2019-13"/>
    <n v="2"/>
    <s v="Weekdays"/>
    <d v="1900-01-02T00:00:00"/>
  </r>
  <r>
    <s v="676-10-2200"/>
    <x v="2"/>
    <s v="Mandalay"/>
    <x v="0"/>
    <x v="1"/>
    <x v="5"/>
    <n v="53.78"/>
    <n v="1"/>
    <n v="2.6890000000000001"/>
    <x v="938"/>
    <x v="36"/>
    <d v="1899-12-30T20:13:00"/>
    <x v="0"/>
    <n v="53.78"/>
    <n v="4.7619047620000003"/>
    <n v="2.6890000000000001"/>
    <n v="4.7"/>
    <n v="2.6890000000000001"/>
    <n v="225.66088000000002"/>
    <b v="0"/>
    <b v="0"/>
    <s v="Low Value"/>
    <s v="Value not found"/>
    <n v="3"/>
    <n v="2"/>
    <n v="2019"/>
    <m/>
    <x v="23"/>
    <m/>
    <n v="5"/>
    <s v="2019-5"/>
    <n v="7"/>
    <s v="Weekends"/>
    <d v="1899-12-31T00:00:00"/>
  </r>
  <r>
    <s v="373-88-1424"/>
    <x v="1"/>
    <s v="Naypyitaw"/>
    <x v="0"/>
    <x v="1"/>
    <x v="2"/>
    <n v="35.81"/>
    <n v="5"/>
    <n v="8.9525000000000006"/>
    <x v="939"/>
    <x v="10"/>
    <d v="1899-12-30T18:44:00"/>
    <x v="0"/>
    <n v="179.05"/>
    <n v="4.7619047620000003"/>
    <n v="8.9525000000000006"/>
    <n v="7.9"/>
    <n v="8.9524999999999864"/>
    <n v="751.2937999999989"/>
    <b v="0"/>
    <b v="1"/>
    <s v="High Value"/>
    <n v="3.5810000000000004"/>
    <n v="6"/>
    <n v="2"/>
    <n v="2019"/>
    <m/>
    <x v="23"/>
    <m/>
    <n v="6"/>
    <s v="2019-6"/>
    <n v="3"/>
    <s v="Weekdays"/>
    <d v="1900-01-03T00:00:00"/>
  </r>
  <r>
    <s v="365-16-4334"/>
    <x v="2"/>
    <s v="Mandalay"/>
    <x v="1"/>
    <x v="0"/>
    <x v="4"/>
    <n v="26.43"/>
    <n v="8"/>
    <n v="10.571999999999999"/>
    <x v="940"/>
    <x v="7"/>
    <d v="1899-12-30T14:26:00"/>
    <x v="0"/>
    <n v="211.44"/>
    <n v="4.7619047620000003"/>
    <n v="10.571999999999999"/>
    <n v="8.9"/>
    <n v="10.572000000000003"/>
    <n v="887.2022400000003"/>
    <b v="1"/>
    <b v="1"/>
    <s v="High Value"/>
    <n v="2.6430000000000002"/>
    <n v="24"/>
    <n v="2"/>
    <n v="2019"/>
    <m/>
    <x v="23"/>
    <m/>
    <n v="8"/>
    <s v="2019-8"/>
    <n v="7"/>
    <s v="Weekends"/>
    <d v="1899-12-31T00:00:00"/>
  </r>
  <r>
    <s v="503-21-4385"/>
    <x v="2"/>
    <s v="Mandalay"/>
    <x v="0"/>
    <x v="1"/>
    <x v="0"/>
    <n v="39.909999999999997"/>
    <n v="3"/>
    <n v="5.9865000000000004"/>
    <x v="941"/>
    <x v="81"/>
    <d v="1899-12-30T12:40:00"/>
    <x v="0"/>
    <n v="119.73"/>
    <n v="4.7619047620000003"/>
    <n v="5.9865000000000004"/>
    <n v="9.3000000000000007"/>
    <n v="5.9864999999999924"/>
    <n v="502.38707999999934"/>
    <b v="0"/>
    <b v="1"/>
    <s v="High Value"/>
    <n v="3.9909999999999997"/>
    <n v="21"/>
    <n v="2"/>
    <n v="2019"/>
    <m/>
    <x v="23"/>
    <m/>
    <n v="8"/>
    <s v="2019-8"/>
    <n v="4"/>
    <s v="Weekdays"/>
    <d v="1900-01-04T00:00:00"/>
  </r>
  <r>
    <s v="305-89-2768"/>
    <x v="2"/>
    <s v="Mandalay"/>
    <x v="0"/>
    <x v="0"/>
    <x v="2"/>
    <n v="21.9"/>
    <n v="3"/>
    <n v="3.2850000000000001"/>
    <x v="942"/>
    <x v="51"/>
    <d v="1899-12-30T18:43:00"/>
    <x v="0"/>
    <n v="65.7"/>
    <n v="4.7619047620000003"/>
    <n v="3.2850000000000001"/>
    <n v="4.7"/>
    <n v="3.2849999999999966"/>
    <n v="275.67719999999974"/>
    <b v="0"/>
    <b v="0"/>
    <s v="Low Value"/>
    <s v="Value not found"/>
    <n v="9"/>
    <n v="1"/>
    <n v="2019"/>
    <m/>
    <x v="23"/>
    <m/>
    <n v="2"/>
    <s v="2019-2"/>
    <n v="3"/>
    <s v="Weekdays"/>
    <d v="1900-01-03T00:00:00"/>
  </r>
  <r>
    <s v="574-80-1489"/>
    <x v="2"/>
    <s v="Mandalay"/>
    <x v="0"/>
    <x v="0"/>
    <x v="4"/>
    <n v="62.85"/>
    <n v="4"/>
    <n v="12.57"/>
    <x v="156"/>
    <x v="6"/>
    <d v="1899-12-30T13:22:00"/>
    <x v="0"/>
    <n v="251.4"/>
    <n v="4.7619047620000003"/>
    <n v="12.57"/>
    <n v="8.6999999999999993"/>
    <n v="12.570000000000022"/>
    <n v="1054.8744000000017"/>
    <b v="0"/>
    <b v="1"/>
    <s v="High Value"/>
    <n v="6.2850000000000001"/>
    <n v="25"/>
    <n v="2"/>
    <n v="2019"/>
    <m/>
    <x v="23"/>
    <m/>
    <n v="9"/>
    <s v="2019-9"/>
    <n v="1"/>
    <s v="Weekdays"/>
    <d v="1900-01-01T00:00:00"/>
  </r>
  <r>
    <s v="784-08-0310"/>
    <x v="1"/>
    <s v="Naypyitaw"/>
    <x v="0"/>
    <x v="0"/>
    <x v="4"/>
    <n v="21.04"/>
    <n v="4"/>
    <n v="4.2080000000000002"/>
    <x v="943"/>
    <x v="50"/>
    <d v="1899-12-30T13:58:00"/>
    <x v="1"/>
    <n v="84.16"/>
    <n v="4.7619047620000003"/>
    <n v="4.2080000000000002"/>
    <n v="7.6"/>
    <n v="4.2079999999999984"/>
    <n v="353.13535999999988"/>
    <b v="0"/>
    <b v="1"/>
    <s v="High Value"/>
    <n v="2.1040000000000001"/>
    <n v="13"/>
    <n v="1"/>
    <n v="2019"/>
    <m/>
    <x v="23"/>
    <m/>
    <n v="2"/>
    <s v="2019-2"/>
    <n v="7"/>
    <s v="Weekends"/>
    <d v="1899-12-31T00:00:00"/>
  </r>
  <r>
    <s v="200-40-6154"/>
    <x v="2"/>
    <s v="Mandalay"/>
    <x v="0"/>
    <x v="1"/>
    <x v="2"/>
    <n v="65.91"/>
    <n v="6"/>
    <n v="19.773"/>
    <x v="944"/>
    <x v="57"/>
    <d v="1899-12-30T11:45:00"/>
    <x v="1"/>
    <n v="395.46"/>
    <n v="4.7619047620000003"/>
    <n v="19.773"/>
    <n v="5.7"/>
    <n v="19.773000000000025"/>
    <n v="1659.350160000002"/>
    <b v="0"/>
    <b v="0"/>
    <s v="Low Value"/>
    <s v="Value not found"/>
    <n v="9"/>
    <n v="2"/>
    <n v="2019"/>
    <m/>
    <x v="23"/>
    <m/>
    <n v="6"/>
    <s v="2019-6"/>
    <n v="6"/>
    <s v="Weekends"/>
    <d v="1900-01-06T00:00:00"/>
  </r>
  <r>
    <s v="846-10-0341"/>
    <x v="0"/>
    <s v="Yangon"/>
    <x v="1"/>
    <x v="0"/>
    <x v="5"/>
    <n v="42.57"/>
    <n v="7"/>
    <n v="14.8995"/>
    <x v="945"/>
    <x v="47"/>
    <d v="1899-12-30T11:51:00"/>
    <x v="1"/>
    <n v="297.99"/>
    <n v="4.7619047620000003"/>
    <n v="14.8995"/>
    <n v="6.8"/>
    <n v="14.899499999999989"/>
    <n v="1250.3660399999992"/>
    <b v="0"/>
    <b v="1"/>
    <s v="Low Value"/>
    <s v="Value not found"/>
    <n v="6"/>
    <n v="1"/>
    <n v="2019"/>
    <m/>
    <x v="23"/>
    <m/>
    <n v="1"/>
    <s v="2019-1"/>
    <n v="7"/>
    <s v="Weekends"/>
    <d v="1899-12-31T00:00:00"/>
  </r>
  <r>
    <s v="577-34-7579"/>
    <x v="1"/>
    <s v="Naypyitaw"/>
    <x v="0"/>
    <x v="1"/>
    <x v="4"/>
    <n v="50.49"/>
    <n v="9"/>
    <n v="22.720500000000001"/>
    <x v="946"/>
    <x v="8"/>
    <d v="1899-12-30T17:16:00"/>
    <x v="1"/>
    <n v="454.41"/>
    <n v="4.7619047620000003"/>
    <n v="22.720500000000001"/>
    <n v="5.4"/>
    <n v="22.720499999999959"/>
    <n v="1906.7043599999965"/>
    <b v="0"/>
    <b v="0"/>
    <s v="Low Value"/>
    <s v="Value not found"/>
    <n v="10"/>
    <n v="1"/>
    <n v="2019"/>
    <m/>
    <x v="23"/>
    <m/>
    <n v="2"/>
    <s v="2019-2"/>
    <n v="4"/>
    <s v="Weekdays"/>
    <d v="1900-01-04T00:00:00"/>
  </r>
  <r>
    <s v="430-02-3888"/>
    <x v="2"/>
    <s v="Mandalay"/>
    <x v="1"/>
    <x v="1"/>
    <x v="1"/>
    <n v="46.02"/>
    <n v="6"/>
    <n v="13.805999999999999"/>
    <x v="947"/>
    <x v="13"/>
    <d v="1899-12-30T15:55:00"/>
    <x v="1"/>
    <n v="276.12"/>
    <n v="4.7619047620000003"/>
    <n v="13.805999999999999"/>
    <n v="7.1"/>
    <n v="13.805999999999983"/>
    <n v="1158.5995199999986"/>
    <b v="0"/>
    <b v="1"/>
    <s v="Low Value"/>
    <n v="4.6020000000000003"/>
    <n v="7"/>
    <n v="2"/>
    <n v="2019"/>
    <m/>
    <x v="23"/>
    <m/>
    <n v="6"/>
    <s v="2019-6"/>
    <n v="4"/>
    <s v="Weekdays"/>
    <d v="1900-01-04T00:00:00"/>
  </r>
  <r>
    <s v="867-47-1948"/>
    <x v="1"/>
    <s v="Naypyitaw"/>
    <x v="1"/>
    <x v="0"/>
    <x v="2"/>
    <n v="15.8"/>
    <n v="10"/>
    <n v="7.9"/>
    <x v="948"/>
    <x v="51"/>
    <d v="1899-12-30T12:07:00"/>
    <x v="1"/>
    <n v="158"/>
    <n v="4.7619047620000003"/>
    <n v="7.9"/>
    <n v="7.8"/>
    <n v="7.9000000000000057"/>
    <n v="662.96800000000053"/>
    <b v="1"/>
    <b v="1"/>
    <s v="High Value"/>
    <n v="1.58"/>
    <n v="9"/>
    <n v="1"/>
    <n v="2019"/>
    <m/>
    <x v="23"/>
    <m/>
    <n v="2"/>
    <s v="2019-2"/>
    <n v="3"/>
    <s v="Weekdays"/>
    <d v="1900-01-03T00:00:00"/>
  </r>
  <r>
    <s v="384-59-6655"/>
    <x v="0"/>
    <s v="Yangon"/>
    <x v="0"/>
    <x v="0"/>
    <x v="4"/>
    <n v="98.66"/>
    <n v="9"/>
    <n v="44.396999999999998"/>
    <x v="949"/>
    <x v="88"/>
    <d v="1899-12-30T15:07:00"/>
    <x v="1"/>
    <n v="887.94"/>
    <n v="4.7619047620000003"/>
    <n v="44.396999999999998"/>
    <n v="8.4"/>
    <n v="44.396999999999935"/>
    <n v="3725.7962399999947"/>
    <b v="1"/>
    <b v="1"/>
    <s v="High Value"/>
    <n v="9.8659999999999997"/>
    <n v="19"/>
    <n v="2"/>
    <n v="2019"/>
    <m/>
    <x v="23"/>
    <m/>
    <n v="8"/>
    <s v="2019-8"/>
    <n v="2"/>
    <s v="Weekdays"/>
    <d v="1900-01-02T00:00:00"/>
  </r>
  <r>
    <s v="256-58-3609"/>
    <x v="1"/>
    <s v="Naypyitaw"/>
    <x v="0"/>
    <x v="1"/>
    <x v="5"/>
    <n v="91.98"/>
    <n v="1"/>
    <n v="4.5990000000000002"/>
    <x v="950"/>
    <x v="79"/>
    <d v="1899-12-30T15:29:00"/>
    <x v="1"/>
    <n v="91.98"/>
    <n v="4.7619047620000003"/>
    <n v="4.5990000000000002"/>
    <n v="9.8000000000000007"/>
    <n v="4.5989999999999895"/>
    <n v="385.94807999999915"/>
    <b v="0"/>
    <b v="1"/>
    <s v="High Value"/>
    <n v="9.1980000000000004"/>
    <n v="18"/>
    <n v="3"/>
    <n v="2019"/>
    <m/>
    <x v="23"/>
    <m/>
    <n v="12"/>
    <s v="2019-12"/>
    <n v="1"/>
    <s v="Weekdays"/>
    <d v="1900-01-01T00:00:00"/>
  </r>
  <r>
    <s v="324-92-3863"/>
    <x v="0"/>
    <s v="Yangon"/>
    <x v="0"/>
    <x v="1"/>
    <x v="1"/>
    <n v="20.89"/>
    <n v="2"/>
    <n v="2.089"/>
    <x v="951"/>
    <x v="63"/>
    <d v="1899-12-30T18:45:00"/>
    <x v="1"/>
    <n v="41.78"/>
    <n v="4.7619047620000003"/>
    <n v="2.089"/>
    <n v="9.8000000000000007"/>
    <n v="2.0889999999999986"/>
    <n v="175.3088799999999"/>
    <b v="0"/>
    <b v="1"/>
    <s v="High Value"/>
    <n v="2.089"/>
    <n v="5"/>
    <n v="2"/>
    <n v="2019"/>
    <m/>
    <x v="23"/>
    <m/>
    <n v="6"/>
    <s v="2019-6"/>
    <n v="2"/>
    <s v="Weekdays"/>
    <d v="1900-01-02T00:00:00"/>
  </r>
  <r>
    <s v="593-08-5916"/>
    <x v="0"/>
    <s v="Yangon"/>
    <x v="1"/>
    <x v="0"/>
    <x v="5"/>
    <n v="15.5"/>
    <n v="1"/>
    <n v="0.77500000000000002"/>
    <x v="952"/>
    <x v="35"/>
    <d v="1899-12-30T15:23:00"/>
    <x v="2"/>
    <n v="15.5"/>
    <n v="4.7619047620000003"/>
    <n v="0.77500000000000002"/>
    <n v="7.4"/>
    <n v="0.77499999999999858"/>
    <n v="65.037999999999883"/>
    <b v="0"/>
    <b v="1"/>
    <s v="High Value"/>
    <n v="1.55"/>
    <n v="19"/>
    <n v="3"/>
    <n v="2019"/>
    <m/>
    <x v="23"/>
    <m/>
    <n v="12"/>
    <s v="2019-12"/>
    <n v="2"/>
    <s v="Weekdays"/>
    <d v="1900-01-02T00:00:00"/>
  </r>
  <r>
    <s v="364-34-2972"/>
    <x v="1"/>
    <s v="Naypyitaw"/>
    <x v="0"/>
    <x v="1"/>
    <x v="1"/>
    <n v="96.82"/>
    <n v="3"/>
    <n v="14.523"/>
    <x v="953"/>
    <x v="73"/>
    <d v="1899-12-30T20:37:00"/>
    <x v="1"/>
    <n v="290.45999999999998"/>
    <n v="4.7619047620000003"/>
    <n v="14.523"/>
    <n v="6.7"/>
    <n v="14.523000000000025"/>
    <n v="1218.7701600000021"/>
    <b v="0"/>
    <b v="1"/>
    <s v="Low Value"/>
    <s v="Value not found"/>
    <n v="30"/>
    <n v="3"/>
    <n v="2019"/>
    <m/>
    <x v="23"/>
    <m/>
    <n v="13"/>
    <s v="2019-13"/>
    <n v="6"/>
    <s v="Weekends"/>
    <d v="1900-01-06T00:00:00"/>
  </r>
  <r>
    <s v="794-42-3736"/>
    <x v="2"/>
    <s v="Mandalay"/>
    <x v="1"/>
    <x v="1"/>
    <x v="4"/>
    <n v="33.33"/>
    <n v="2"/>
    <n v="3.3330000000000002"/>
    <x v="954"/>
    <x v="53"/>
    <d v="1899-12-30T14:41:00"/>
    <x v="2"/>
    <n v="66.66"/>
    <n v="4.7619047620000003"/>
    <n v="3.3330000000000002"/>
    <n v="6.4"/>
    <n v="3.3329999999999984"/>
    <n v="279.70535999999987"/>
    <b v="0"/>
    <b v="1"/>
    <s v="Low Value"/>
    <s v="Value not found"/>
    <n v="26"/>
    <n v="1"/>
    <n v="2019"/>
    <m/>
    <x v="23"/>
    <m/>
    <n v="4"/>
    <s v="2019-4"/>
    <n v="6"/>
    <s v="Weekends"/>
    <d v="1900-01-06T00:00:00"/>
  </r>
  <r>
    <s v="172-42-8274"/>
    <x v="2"/>
    <s v="Mandalay"/>
    <x v="1"/>
    <x v="0"/>
    <x v="1"/>
    <n v="38.270000000000003"/>
    <n v="2"/>
    <n v="3.827"/>
    <x v="955"/>
    <x v="22"/>
    <d v="1899-12-30T18:18:00"/>
    <x v="2"/>
    <n v="76.540000000000006"/>
    <n v="4.7619047620000003"/>
    <n v="3.827"/>
    <n v="5.8"/>
    <n v="3.8269999999999982"/>
    <n v="321.16183999999987"/>
    <b v="0"/>
    <b v="0"/>
    <s v="Low Value"/>
    <s v="Value not found"/>
    <n v="2"/>
    <n v="3"/>
    <n v="2019"/>
    <m/>
    <x v="23"/>
    <m/>
    <n v="9"/>
    <s v="2019-9"/>
    <n v="6"/>
    <s v="Weekends"/>
    <d v="1900-01-06T00:00:00"/>
  </r>
  <r>
    <s v="558-60-5016"/>
    <x v="0"/>
    <s v="Yangon"/>
    <x v="1"/>
    <x v="0"/>
    <x v="2"/>
    <n v="33.299999999999997"/>
    <n v="9"/>
    <n v="14.984999999999999"/>
    <x v="956"/>
    <x v="31"/>
    <d v="1899-12-30T15:27:00"/>
    <x v="0"/>
    <n v="299.7"/>
    <n v="4.7619047620000003"/>
    <n v="14.984999999999999"/>
    <n v="7.2"/>
    <n v="14.985000000000014"/>
    <n v="1257.5412000000013"/>
    <b v="1"/>
    <b v="1"/>
    <s v="Low Value"/>
    <n v="3.33"/>
    <n v="4"/>
    <n v="3"/>
    <n v="2019"/>
    <m/>
    <x v="23"/>
    <m/>
    <n v="10"/>
    <s v="2019-10"/>
    <n v="1"/>
    <s v="Weekdays"/>
    <d v="1900-01-01T00:00:00"/>
  </r>
  <r>
    <s v="195-06-0432"/>
    <x v="0"/>
    <s v="Yangon"/>
    <x v="0"/>
    <x v="1"/>
    <x v="2"/>
    <n v="81.010000000000005"/>
    <n v="3"/>
    <n v="12.1515"/>
    <x v="957"/>
    <x v="50"/>
    <d v="1899-12-30T12:55:00"/>
    <x v="2"/>
    <n v="243.03"/>
    <n v="4.7619047620000003"/>
    <n v="12.1515"/>
    <n v="9.3000000000000007"/>
    <n v="12.151499999999999"/>
    <n v="1019.7538799999999"/>
    <b v="0"/>
    <b v="1"/>
    <s v="High Value"/>
    <n v="8.1010000000000009"/>
    <n v="13"/>
    <n v="1"/>
    <n v="2019"/>
    <m/>
    <x v="23"/>
    <m/>
    <n v="2"/>
    <s v="2019-2"/>
    <n v="7"/>
    <s v="Weekends"/>
    <d v="1899-12-31T00:00:00"/>
  </r>
  <r>
    <s v="605-03-2706"/>
    <x v="0"/>
    <s v="Yangon"/>
    <x v="1"/>
    <x v="0"/>
    <x v="0"/>
    <n v="15.8"/>
    <n v="3"/>
    <n v="2.37"/>
    <x v="958"/>
    <x v="5"/>
    <d v="1899-12-30T18:02:00"/>
    <x v="1"/>
    <n v="47.4"/>
    <n v="4.7619047620000003"/>
    <n v="2.37"/>
    <n v="9.5"/>
    <n v="2.3700000000000045"/>
    <n v="198.8904000000004"/>
    <b v="0"/>
    <b v="1"/>
    <s v="High Value"/>
    <n v="1.58"/>
    <n v="25"/>
    <n v="3"/>
    <n v="2019"/>
    <m/>
    <x v="23"/>
    <m/>
    <n v="13"/>
    <s v="2019-13"/>
    <n v="1"/>
    <s v="Weekdays"/>
    <d v="1900-01-01T00:00:00"/>
  </r>
  <r>
    <s v="214-30-2776"/>
    <x v="2"/>
    <s v="Mandalay"/>
    <x v="0"/>
    <x v="0"/>
    <x v="1"/>
    <n v="34.49"/>
    <n v="5"/>
    <n v="8.6225000000000005"/>
    <x v="959"/>
    <x v="16"/>
    <d v="1899-12-30T19:44:00"/>
    <x v="2"/>
    <n v="172.45"/>
    <n v="4.7619047620000003"/>
    <n v="8.6225000000000005"/>
    <n v="9"/>
    <n v="8.6225000000000023"/>
    <n v="723.6002000000002"/>
    <b v="0"/>
    <b v="1"/>
    <s v="High Value"/>
    <n v="3.4490000000000003"/>
    <n v="11"/>
    <n v="3"/>
    <n v="2019"/>
    <m/>
    <x v="23"/>
    <m/>
    <n v="11"/>
    <s v="2019-11"/>
    <n v="1"/>
    <s v="Weekdays"/>
    <d v="1900-01-01T00:00:00"/>
  </r>
  <r>
    <s v="746-04-1077"/>
    <x v="2"/>
    <s v="Mandalay"/>
    <x v="0"/>
    <x v="0"/>
    <x v="4"/>
    <n v="84.63"/>
    <n v="10"/>
    <n v="42.314999999999998"/>
    <x v="960"/>
    <x v="17"/>
    <d v="1899-12-30T11:36:00"/>
    <x v="2"/>
    <n v="846.3"/>
    <n v="4.7619047620000003"/>
    <n v="42.314999999999998"/>
    <n v="9"/>
    <n v="42.315000000000055"/>
    <n v="3551.0748000000049"/>
    <b v="1"/>
    <b v="1"/>
    <s v="High Value"/>
    <n v="8.4629999999999992"/>
    <n v="1"/>
    <n v="1"/>
    <n v="2019"/>
    <m/>
    <x v="23"/>
    <m/>
    <n v="1"/>
    <s v="2019-1"/>
    <n v="2"/>
    <s v="Weekdays"/>
    <d v="1900-01-02T00:00:00"/>
  </r>
  <r>
    <s v="448-34-8700"/>
    <x v="2"/>
    <s v="Mandalay"/>
    <x v="0"/>
    <x v="1"/>
    <x v="2"/>
    <n v="36.909999999999997"/>
    <n v="7"/>
    <n v="12.9185"/>
    <x v="961"/>
    <x v="34"/>
    <d v="1899-12-30T13:51:00"/>
    <x v="0"/>
    <n v="258.37"/>
    <n v="4.7619047620000003"/>
    <n v="12.9185"/>
    <n v="6.7"/>
    <n v="12.918499999999995"/>
    <n v="1084.1205199999995"/>
    <b v="0"/>
    <b v="1"/>
    <s v="Low Value"/>
    <s v="Value not found"/>
    <n v="10"/>
    <n v="2"/>
    <n v="2019"/>
    <m/>
    <x v="23"/>
    <m/>
    <n v="6"/>
    <s v="2019-6"/>
    <n v="7"/>
    <s v="Weekends"/>
    <d v="1899-12-31T00:00:00"/>
  </r>
  <r>
    <s v="452-04-8808"/>
    <x v="2"/>
    <s v="Mandalay"/>
    <x v="1"/>
    <x v="1"/>
    <x v="1"/>
    <n v="87.08"/>
    <n v="7"/>
    <n v="30.478000000000002"/>
    <x v="962"/>
    <x v="53"/>
    <d v="1899-12-30T15:17:00"/>
    <x v="1"/>
    <n v="609.55999999999995"/>
    <n v="4.7619047620000003"/>
    <n v="30.478000000000002"/>
    <n v="5.5"/>
    <n v="30.478000000000065"/>
    <n v="2557.7137600000055"/>
    <b v="0"/>
    <b v="0"/>
    <s v="Low Value"/>
    <s v="Value not found"/>
    <n v="26"/>
    <n v="1"/>
    <n v="2019"/>
    <m/>
    <x v="23"/>
    <m/>
    <n v="4"/>
    <s v="2019-4"/>
    <n v="6"/>
    <s v="Weekends"/>
    <d v="1900-01-06T00:00:00"/>
  </r>
  <r>
    <s v="531-56-4728"/>
    <x v="0"/>
    <s v="Yangon"/>
    <x v="1"/>
    <x v="1"/>
    <x v="2"/>
    <n v="80.08"/>
    <n v="3"/>
    <n v="12.012"/>
    <x v="963"/>
    <x v="48"/>
    <d v="1899-12-30T15:29:00"/>
    <x v="1"/>
    <n v="240.24"/>
    <n v="4.7619047620000003"/>
    <n v="12.012"/>
    <n v="5.4"/>
    <n v="12.012"/>
    <n v="1008.04704"/>
    <b v="0"/>
    <b v="0"/>
    <s v="Low Value"/>
    <s v="Value not found"/>
    <n v="11"/>
    <n v="2"/>
    <n v="2019"/>
    <m/>
    <x v="23"/>
    <m/>
    <n v="7"/>
    <s v="2019-7"/>
    <n v="1"/>
    <s v="Weekdays"/>
    <d v="1900-01-01T00:00:00"/>
  </r>
  <r>
    <s v="744-82-9138"/>
    <x v="1"/>
    <s v="Naypyitaw"/>
    <x v="1"/>
    <x v="1"/>
    <x v="5"/>
    <n v="86.13"/>
    <n v="2"/>
    <n v="8.6129999999999995"/>
    <x v="964"/>
    <x v="13"/>
    <d v="1899-12-30T17:59:00"/>
    <x v="1"/>
    <n v="172.26"/>
    <n v="4.7619047620000003"/>
    <n v="8.6129999999999995"/>
    <n v="8.1999999999999993"/>
    <n v="8.6129999999999995"/>
    <n v="722.80295999999998"/>
    <b v="0"/>
    <b v="1"/>
    <s v="High Value"/>
    <n v="8.6129999999999995"/>
    <n v="7"/>
    <n v="2"/>
    <n v="2019"/>
    <m/>
    <x v="23"/>
    <m/>
    <n v="6"/>
    <s v="2019-6"/>
    <n v="4"/>
    <s v="Weekdays"/>
    <d v="1900-01-04T00:00:00"/>
  </r>
  <r>
    <s v="883-69-1285"/>
    <x v="2"/>
    <s v="Mandalay"/>
    <x v="0"/>
    <x v="1"/>
    <x v="5"/>
    <n v="49.92"/>
    <n v="2"/>
    <n v="4.992"/>
    <x v="965"/>
    <x v="43"/>
    <d v="1899-12-30T11:55:00"/>
    <x v="2"/>
    <n v="99.84"/>
    <n v="4.7619047620000003"/>
    <n v="4.992"/>
    <n v="7"/>
    <n v="4.9919999999999902"/>
    <n v="418.92863999999918"/>
    <b v="0"/>
    <b v="1"/>
    <s v="Low Value"/>
    <n v="4.9920000000000009"/>
    <n v="6"/>
    <n v="3"/>
    <n v="2019"/>
    <m/>
    <x v="23"/>
    <m/>
    <n v="10"/>
    <s v="2019-10"/>
    <n v="3"/>
    <s v="Weekdays"/>
    <d v="1900-01-03T00:00:00"/>
  </r>
  <r>
    <s v="221-25-5073"/>
    <x v="0"/>
    <s v="Yangon"/>
    <x v="1"/>
    <x v="0"/>
    <x v="4"/>
    <n v="74.66"/>
    <n v="4"/>
    <n v="14.932"/>
    <x v="966"/>
    <x v="31"/>
    <d v="1899-12-30T10:39:00"/>
    <x v="1"/>
    <n v="298.64"/>
    <n v="4.7619047620000003"/>
    <n v="14.932"/>
    <n v="8.5"/>
    <n v="14.932000000000016"/>
    <n v="1253.0934400000015"/>
    <b v="0"/>
    <b v="1"/>
    <s v="High Value"/>
    <n v="7.4660000000000002"/>
    <n v="4"/>
    <n v="3"/>
    <n v="2019"/>
    <m/>
    <x v="23"/>
    <m/>
    <n v="10"/>
    <s v="2019-10"/>
    <n v="1"/>
    <s v="Weekdays"/>
    <d v="1900-01-01T00:00:00"/>
  </r>
  <r>
    <s v="518-71-6847"/>
    <x v="2"/>
    <s v="Mandalay"/>
    <x v="0"/>
    <x v="1"/>
    <x v="4"/>
    <n v="26.6"/>
    <n v="6"/>
    <n v="7.98"/>
    <x v="967"/>
    <x v="84"/>
    <d v="1899-12-30T15:10:00"/>
    <x v="0"/>
    <n v="159.6"/>
    <n v="4.7619047620000003"/>
    <n v="7.98"/>
    <n v="4.9000000000000004"/>
    <n v="7.9800000000000182"/>
    <n v="669.68160000000159"/>
    <b v="0"/>
    <b v="0"/>
    <s v="Low Value"/>
    <s v="Value not found"/>
    <n v="26"/>
    <n v="2"/>
    <n v="2019"/>
    <m/>
    <x v="23"/>
    <m/>
    <n v="9"/>
    <s v="2019-9"/>
    <n v="2"/>
    <s v="Weekdays"/>
    <d v="1900-01-02T00:00:00"/>
  </r>
  <r>
    <s v="156-20-0370"/>
    <x v="2"/>
    <s v="Mandalay"/>
    <x v="1"/>
    <x v="0"/>
    <x v="1"/>
    <n v="25.45"/>
    <n v="1"/>
    <n v="1.2725"/>
    <x v="968"/>
    <x v="24"/>
    <d v="1899-12-30T18:10:00"/>
    <x v="2"/>
    <n v="25.45"/>
    <n v="4.7619047620000003"/>
    <n v="1.2725"/>
    <n v="5.0999999999999996"/>
    <n v="1.2725000000000009"/>
    <n v="106.78820000000007"/>
    <b v="0"/>
    <b v="0"/>
    <s v="Low Value"/>
    <s v="Value not found"/>
    <n v="10"/>
    <n v="3"/>
    <n v="2019"/>
    <m/>
    <x v="23"/>
    <m/>
    <n v="10"/>
    <s v="2019-10"/>
    <n v="7"/>
    <s v="Weekends"/>
    <d v="1899-12-31T00:00:00"/>
  </r>
  <r>
    <s v="151-33-7434"/>
    <x v="2"/>
    <s v="Mandalay"/>
    <x v="1"/>
    <x v="0"/>
    <x v="4"/>
    <n v="67.77"/>
    <n v="1"/>
    <n v="3.3885000000000001"/>
    <x v="969"/>
    <x v="87"/>
    <d v="1899-12-30T20:43:00"/>
    <x v="2"/>
    <n v="67.77"/>
    <n v="4.7619047620000003"/>
    <n v="3.3885000000000001"/>
    <n v="6.5"/>
    <n v="3.3885000000000076"/>
    <n v="284.36292000000066"/>
    <b v="0"/>
    <b v="1"/>
    <s v="Low Value"/>
    <s v="Value not found"/>
    <n v="4"/>
    <n v="2"/>
    <n v="2019"/>
    <m/>
    <x v="23"/>
    <m/>
    <n v="6"/>
    <s v="2019-6"/>
    <n v="1"/>
    <s v="Weekdays"/>
    <d v="1900-01-01T00:00:00"/>
  </r>
  <r>
    <s v="728-47-9078"/>
    <x v="1"/>
    <s v="Naypyitaw"/>
    <x v="0"/>
    <x v="1"/>
    <x v="4"/>
    <n v="59.59"/>
    <n v="4"/>
    <n v="11.917999999999999"/>
    <x v="970"/>
    <x v="64"/>
    <d v="1899-12-30T12:46:00"/>
    <x v="1"/>
    <n v="238.36"/>
    <n v="4.7619047620000003"/>
    <n v="11.917999999999999"/>
    <n v="9.8000000000000007"/>
    <n v="11.917999999999978"/>
    <n v="1000.1585599999981"/>
    <b v="0"/>
    <b v="1"/>
    <s v="High Value"/>
    <n v="5.9590000000000005"/>
    <n v="19"/>
    <n v="1"/>
    <n v="2019"/>
    <m/>
    <x v="23"/>
    <m/>
    <n v="3"/>
    <s v="2019-3"/>
    <n v="6"/>
    <s v="Weekends"/>
    <d v="1900-01-06T00:00:00"/>
  </r>
  <r>
    <s v="809-46-1866"/>
    <x v="0"/>
    <s v="Yangon"/>
    <x v="1"/>
    <x v="1"/>
    <x v="0"/>
    <n v="58.15"/>
    <n v="4"/>
    <n v="11.63"/>
    <x v="971"/>
    <x v="54"/>
    <d v="1899-12-30T17:44:00"/>
    <x v="1"/>
    <n v="232.6"/>
    <n v="4.7619047620000003"/>
    <n v="11.63"/>
    <n v="8.4"/>
    <n v="11.629999999999995"/>
    <n v="975.98959999999965"/>
    <b v="0"/>
    <b v="1"/>
    <s v="High Value"/>
    <n v="5.8150000000000004"/>
    <n v="23"/>
    <n v="1"/>
    <n v="2019"/>
    <m/>
    <x v="23"/>
    <m/>
    <n v="4"/>
    <s v="2019-4"/>
    <n v="3"/>
    <s v="Weekdays"/>
    <d v="1900-01-03T00:00:00"/>
  </r>
  <r>
    <s v="139-32-4183"/>
    <x v="0"/>
    <s v="Yangon"/>
    <x v="0"/>
    <x v="0"/>
    <x v="3"/>
    <n v="97.48"/>
    <n v="9"/>
    <n v="43.866"/>
    <x v="972"/>
    <x v="86"/>
    <d v="1899-12-30T14:19:00"/>
    <x v="0"/>
    <n v="877.32"/>
    <n v="4.7619047620000003"/>
    <n v="43.866"/>
    <n v="7.4"/>
    <n v="43.865999999999985"/>
    <n v="3681.234719999999"/>
    <b v="1"/>
    <b v="1"/>
    <s v="High Value"/>
    <n v="9.7480000000000011"/>
    <n v="14"/>
    <n v="3"/>
    <n v="2019"/>
    <m/>
    <x v="23"/>
    <m/>
    <n v="11"/>
    <s v="2019-11"/>
    <n v="4"/>
    <s v="Weekdays"/>
    <d v="1900-01-04T00:00:00"/>
  </r>
  <r>
    <s v="148-41-7930"/>
    <x v="1"/>
    <s v="Naypyitaw"/>
    <x v="1"/>
    <x v="1"/>
    <x v="0"/>
    <n v="99.96"/>
    <n v="7"/>
    <n v="34.985999999999997"/>
    <x v="973"/>
    <x v="54"/>
    <d v="1899-12-30T10:33:00"/>
    <x v="1"/>
    <n v="699.72"/>
    <n v="4.7619047620000003"/>
    <n v="34.985999999999997"/>
    <n v="6.1"/>
    <n v="34.98599999999999"/>
    <n v="2936.0251199999993"/>
    <b v="0"/>
    <b v="1"/>
    <s v="Low Value"/>
    <s v="Value not found"/>
    <n v="23"/>
    <n v="1"/>
    <n v="2019"/>
    <m/>
    <x v="23"/>
    <m/>
    <n v="4"/>
    <s v="2019-4"/>
    <n v="3"/>
    <s v="Weekdays"/>
    <d v="1900-01-03T00:00:00"/>
  </r>
  <r>
    <s v="189-40-5216"/>
    <x v="1"/>
    <s v="Naypyitaw"/>
    <x v="1"/>
    <x v="1"/>
    <x v="1"/>
    <n v="96.37"/>
    <n v="7"/>
    <n v="33.729500000000002"/>
    <x v="974"/>
    <x v="51"/>
    <d v="1899-12-30T11:40:00"/>
    <x v="1"/>
    <n v="674.59"/>
    <n v="4.7619047620000003"/>
    <n v="33.729500000000002"/>
    <n v="6"/>
    <n v="33.729499999999916"/>
    <n v="2830.5796399999931"/>
    <b v="0"/>
    <b v="1"/>
    <s v="Low Value"/>
    <s v="Value not found"/>
    <n v="9"/>
    <n v="1"/>
    <n v="2019"/>
    <m/>
    <x v="23"/>
    <m/>
    <n v="2"/>
    <s v="2019-2"/>
    <n v="3"/>
    <s v="Weekdays"/>
    <d v="1900-01-03T00:00:00"/>
  </r>
  <r>
    <s v="374-38-5555"/>
    <x v="2"/>
    <s v="Mandalay"/>
    <x v="1"/>
    <x v="0"/>
    <x v="5"/>
    <n v="63.71"/>
    <n v="5"/>
    <n v="15.9275"/>
    <x v="975"/>
    <x v="13"/>
    <d v="1899-12-30T19:30:00"/>
    <x v="0"/>
    <n v="318.55"/>
    <n v="4.7619047620000003"/>
    <n v="15.9275"/>
    <n v="8.5"/>
    <n v="15.927500000000009"/>
    <n v="1336.6358000000007"/>
    <b v="0"/>
    <b v="1"/>
    <s v="High Value"/>
    <n v="6.3710000000000004"/>
    <n v="7"/>
    <n v="2"/>
    <n v="2019"/>
    <m/>
    <x v="23"/>
    <m/>
    <n v="6"/>
    <s v="2019-6"/>
    <n v="4"/>
    <s v="Weekdays"/>
    <d v="1900-01-04T00:00:00"/>
  </r>
  <r>
    <s v="764-44-8999"/>
    <x v="2"/>
    <s v="Mandalay"/>
    <x v="1"/>
    <x v="0"/>
    <x v="0"/>
    <n v="14.76"/>
    <n v="2"/>
    <n v="1.476"/>
    <x v="976"/>
    <x v="67"/>
    <d v="1899-12-30T14:42:00"/>
    <x v="0"/>
    <n v="29.52"/>
    <n v="4.7619047620000003"/>
    <n v="1.476"/>
    <n v="4.3"/>
    <n v="1.4759999999999991"/>
    <n v="123.86591999999993"/>
    <b v="0"/>
    <b v="0"/>
    <s v="Low Value"/>
    <s v="Value not found"/>
    <n v="18"/>
    <n v="2"/>
    <n v="2019"/>
    <m/>
    <x v="23"/>
    <m/>
    <n v="8"/>
    <s v="2019-8"/>
    <n v="1"/>
    <s v="Weekdays"/>
    <d v="1900-01-01T00:00:00"/>
  </r>
  <r>
    <s v="552-44-5977"/>
    <x v="2"/>
    <s v="Mandalay"/>
    <x v="0"/>
    <x v="1"/>
    <x v="0"/>
    <n v="62"/>
    <n v="8"/>
    <n v="24.8"/>
    <x v="977"/>
    <x v="75"/>
    <d v="1899-12-30T19:08:00"/>
    <x v="2"/>
    <n v="496"/>
    <n v="4.7619047620000003"/>
    <n v="24.8"/>
    <n v="6.2"/>
    <n v="24.799999999999955"/>
    <n v="2081.2159999999963"/>
    <b v="0"/>
    <b v="0"/>
    <s v="Low Value"/>
    <s v="Value not found"/>
    <n v="3"/>
    <n v="1"/>
    <n v="2019"/>
    <m/>
    <x v="23"/>
    <m/>
    <n v="1"/>
    <s v="2019-1"/>
    <n v="4"/>
    <s v="Weekdays"/>
    <d v="1900-01-04T00:00:00"/>
  </r>
  <r>
    <s v="267-62-7380"/>
    <x v="1"/>
    <s v="Naypyitaw"/>
    <x v="0"/>
    <x v="1"/>
    <x v="1"/>
    <n v="82.34"/>
    <n v="10"/>
    <n v="41.17"/>
    <x v="978"/>
    <x v="14"/>
    <d v="1899-12-30T19:12:00"/>
    <x v="0"/>
    <n v="823.4"/>
    <n v="4.7619047620000003"/>
    <n v="41.17"/>
    <n v="4.3"/>
    <n v="41.170000000000073"/>
    <n v="3454.9864000000061"/>
    <b v="0"/>
    <b v="1"/>
    <s v="Low Value"/>
    <s v="Value not found"/>
    <n v="29"/>
    <n v="3"/>
    <n v="2019"/>
    <m/>
    <x v="23"/>
    <m/>
    <n v="13"/>
    <s v="2019-13"/>
    <n v="5"/>
    <s v="Weekdays"/>
    <d v="1900-01-05T00:00:00"/>
  </r>
  <r>
    <s v="430-53-4718"/>
    <x v="2"/>
    <s v="Mandalay"/>
    <x v="0"/>
    <x v="1"/>
    <x v="0"/>
    <n v="75.37"/>
    <n v="8"/>
    <n v="30.148"/>
    <x v="979"/>
    <x v="26"/>
    <d v="1899-12-30T15:46:00"/>
    <x v="2"/>
    <n v="602.96"/>
    <n v="4.7619047620000003"/>
    <n v="30.148"/>
    <n v="8.4"/>
    <n v="30.147999999999911"/>
    <n v="2530.0201599999928"/>
    <b v="1"/>
    <b v="1"/>
    <s v="High Value"/>
    <n v="7.5370000000000008"/>
    <n v="28"/>
    <n v="1"/>
    <n v="2019"/>
    <m/>
    <x v="23"/>
    <m/>
    <n v="5"/>
    <s v="2019-5"/>
    <n v="1"/>
    <s v="Weekdays"/>
    <d v="1900-01-01T00:00:00"/>
  </r>
  <r>
    <s v="886-18-2897"/>
    <x v="0"/>
    <s v="Yangon"/>
    <x v="1"/>
    <x v="0"/>
    <x v="4"/>
    <n v="56.56"/>
    <n v="5"/>
    <n v="14.14"/>
    <x v="980"/>
    <x v="23"/>
    <d v="1899-12-30T19:06:00"/>
    <x v="2"/>
    <n v="282.8"/>
    <n v="4.7619047620000003"/>
    <n v="14.14"/>
    <n v="4.5"/>
    <n v="14.139999999999986"/>
    <n v="1186.6287999999988"/>
    <b v="0"/>
    <b v="0"/>
    <s v="Low Value"/>
    <s v="Value not found"/>
    <n v="22"/>
    <n v="3"/>
    <n v="2019"/>
    <m/>
    <x v="23"/>
    <m/>
    <n v="12"/>
    <s v="2019-12"/>
    <n v="5"/>
    <s v="Weekdays"/>
    <d v="1900-01-05T00:00:00"/>
  </r>
  <r>
    <s v="602-16-6955"/>
    <x v="2"/>
    <s v="Mandalay"/>
    <x v="1"/>
    <x v="0"/>
    <x v="3"/>
    <n v="76.599999999999994"/>
    <n v="10"/>
    <n v="38.299999999999997"/>
    <x v="981"/>
    <x v="46"/>
    <d v="1899-12-30T18:10:00"/>
    <x v="0"/>
    <n v="766"/>
    <n v="4.7619047620000003"/>
    <n v="38.299999999999997"/>
    <n v="6"/>
    <n v="38.299999999999955"/>
    <n v="3214.1359999999963"/>
    <b v="0"/>
    <b v="1"/>
    <s v="Low Value"/>
    <s v="Value not found"/>
    <n v="24"/>
    <n v="1"/>
    <n v="2019"/>
    <m/>
    <x v="23"/>
    <m/>
    <n v="4"/>
    <s v="2019-4"/>
    <n v="4"/>
    <s v="Weekdays"/>
    <d v="1900-01-04T00:00:00"/>
  </r>
  <r>
    <s v="745-74-0715"/>
    <x v="0"/>
    <s v="Yangon"/>
    <x v="1"/>
    <x v="1"/>
    <x v="1"/>
    <n v="58.03"/>
    <n v="2"/>
    <n v="5.8029999999999999"/>
    <x v="982"/>
    <x v="24"/>
    <d v="1899-12-30T20:46:00"/>
    <x v="0"/>
    <n v="116.06"/>
    <n v="4.7619047620000003"/>
    <n v="5.8029999999999999"/>
    <n v="8.8000000000000007"/>
    <n v="5.8029999999999973"/>
    <n v="486.98775999999975"/>
    <b v="0"/>
    <b v="1"/>
    <s v="High Value"/>
    <n v="5.8030000000000008"/>
    <n v="10"/>
    <n v="3"/>
    <n v="2019"/>
    <m/>
    <x v="23"/>
    <m/>
    <n v="10"/>
    <s v="2019-10"/>
    <n v="7"/>
    <s v="Weekends"/>
    <d v="1899-12-31T00:00:00"/>
  </r>
  <r>
    <s v="690-01-6631"/>
    <x v="2"/>
    <s v="Mandalay"/>
    <x v="1"/>
    <x v="1"/>
    <x v="5"/>
    <n v="17.489999999999998"/>
    <n v="10"/>
    <n v="8.7449999999999992"/>
    <x v="983"/>
    <x v="70"/>
    <d v="1899-12-30T18:35:00"/>
    <x v="0"/>
    <n v="174.9"/>
    <n v="4.7619047620000003"/>
    <n v="8.7449999999999992"/>
    <n v="6.6"/>
    <n v="8.7450000000000045"/>
    <n v="733.88040000000035"/>
    <b v="0"/>
    <b v="1"/>
    <s v="Low Value"/>
    <s v="Value not found"/>
    <n v="22"/>
    <n v="2"/>
    <n v="2019"/>
    <m/>
    <x v="23"/>
    <m/>
    <n v="8"/>
    <s v="2019-8"/>
    <n v="5"/>
    <s v="Weekdays"/>
    <d v="1900-01-05T00:00:00"/>
  </r>
  <r>
    <s v="652-49-6720"/>
    <x v="1"/>
    <s v="Naypyitaw"/>
    <x v="0"/>
    <x v="0"/>
    <x v="1"/>
    <n v="60.95"/>
    <n v="1"/>
    <n v="3.0474999999999999"/>
    <x v="984"/>
    <x v="67"/>
    <d v="1899-12-30T11:40:00"/>
    <x v="0"/>
    <n v="60.95"/>
    <n v="4.7619047620000003"/>
    <n v="3.0474999999999999"/>
    <n v="5.9"/>
    <n v="3.0474999999999994"/>
    <n v="255.74619999999996"/>
    <b v="0"/>
    <b v="0"/>
    <s v="Low Value"/>
    <s v="Value not found"/>
    <n v="18"/>
    <n v="2"/>
    <n v="2019"/>
    <m/>
    <x v="23"/>
    <m/>
    <n v="8"/>
    <s v="2019-8"/>
    <n v="1"/>
    <s v="Weekdays"/>
    <d v="1900-01-01T00:00:00"/>
  </r>
  <r>
    <s v="233-67-5758"/>
    <x v="1"/>
    <s v="Naypyitaw"/>
    <x v="1"/>
    <x v="1"/>
    <x v="0"/>
    <n v="40.35"/>
    <n v="1"/>
    <n v="2.0175000000000001"/>
    <x v="985"/>
    <x v="71"/>
    <d v="1899-12-30T13:46:00"/>
    <x v="0"/>
    <n v="40.35"/>
    <n v="4.7619047620000003"/>
    <n v="2.0175000000000001"/>
    <n v="6.2"/>
    <n v="2.0174999999999983"/>
    <n v="169.30859999999987"/>
    <b v="0"/>
    <b v="0"/>
    <s v="Low Value"/>
    <s v="Value not found"/>
    <n v="29"/>
    <n v="1"/>
    <n v="2019"/>
    <m/>
    <x v="23"/>
    <m/>
    <n v="5"/>
    <s v="2019-5"/>
    <n v="2"/>
    <s v="Weekdays"/>
    <d v="1900-01-02T00:00:00"/>
  </r>
  <r>
    <s v="303-96-2227"/>
    <x v="2"/>
    <s v="Mandalay"/>
    <x v="1"/>
    <x v="0"/>
    <x v="2"/>
    <n v="97.38"/>
    <n v="10"/>
    <n v="48.69"/>
    <x v="986"/>
    <x v="22"/>
    <d v="1899-12-30T17:16:00"/>
    <x v="0"/>
    <n v="973.8"/>
    <n v="4.7619047620000003"/>
    <n v="48.69"/>
    <n v="4.4000000000000004"/>
    <n v="48.690000000000055"/>
    <n v="4086.0648000000047"/>
    <b v="0"/>
    <b v="1"/>
    <s v="Low Value"/>
    <s v="Value not found"/>
    <n v="2"/>
    <n v="3"/>
    <n v="2019"/>
    <m/>
    <x v="23"/>
    <m/>
    <n v="9"/>
    <s v="2019-9"/>
    <n v="6"/>
    <s v="Weekends"/>
    <d v="1900-01-06T00:00:00"/>
  </r>
  <r>
    <s v="727-02-1313"/>
    <x v="0"/>
    <s v="Yangon"/>
    <x v="0"/>
    <x v="1"/>
    <x v="4"/>
    <n v="31.84"/>
    <n v="1"/>
    <n v="1.5920000000000001"/>
    <x v="987"/>
    <x v="57"/>
    <d v="1899-12-30T13:22:00"/>
    <x v="1"/>
    <n v="31.84"/>
    <n v="4.7619047620000003"/>
    <n v="1.5920000000000001"/>
    <n v="7.7"/>
    <n v="1.5920000000000023"/>
    <n v="133.6006400000002"/>
    <b v="0"/>
    <b v="1"/>
    <s v="High Value"/>
    <n v="3.1840000000000002"/>
    <n v="9"/>
    <n v="2"/>
    <n v="2019"/>
    <m/>
    <x v="23"/>
    <m/>
    <n v="6"/>
    <s v="2019-6"/>
    <n v="6"/>
    <s v="Weekends"/>
    <d v="1900-01-06T00:00:00"/>
  </r>
  <r>
    <s v="347-56-2442"/>
    <x v="0"/>
    <s v="Yangon"/>
    <x v="1"/>
    <x v="1"/>
    <x v="2"/>
    <n v="65.819999999999993"/>
    <n v="1"/>
    <n v="3.2909999999999999"/>
    <x v="988"/>
    <x v="70"/>
    <d v="1899-12-30T15:33:00"/>
    <x v="1"/>
    <n v="65.819999999999993"/>
    <n v="4.7619047620000003"/>
    <n v="3.2909999999999999"/>
    <n v="4.0999999999999996"/>
    <n v="3.291000000000011"/>
    <n v="276.18072000000092"/>
    <b v="0"/>
    <b v="0"/>
    <s v="Low Value"/>
    <s v="Value not found"/>
    <n v="22"/>
    <n v="2"/>
    <n v="2019"/>
    <m/>
    <x v="23"/>
    <m/>
    <n v="8"/>
    <s v="2019-8"/>
    <n v="5"/>
    <s v="Weekdays"/>
    <d v="1900-01-05T00:00:00"/>
  </r>
  <r>
    <s v="849-09-3807"/>
    <x v="0"/>
    <s v="Yangon"/>
    <x v="0"/>
    <x v="0"/>
    <x v="5"/>
    <n v="88.34"/>
    <n v="7"/>
    <n v="30.919"/>
    <x v="989"/>
    <x v="67"/>
    <d v="1899-12-30T13:28:00"/>
    <x v="1"/>
    <n v="618.38"/>
    <n v="4.7619047620000003"/>
    <n v="30.919"/>
    <n v="6.6"/>
    <n v="30.918999999999983"/>
    <n v="2594.7224799999985"/>
    <b v="0"/>
    <b v="1"/>
    <s v="Low Value"/>
    <s v="Value not found"/>
    <n v="18"/>
    <n v="2"/>
    <n v="2019"/>
    <m/>
    <x v="23"/>
    <m/>
    <n v="8"/>
    <s v="2019-8"/>
    <n v="1"/>
    <s v="Weekdays"/>
    <d v="190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A94A0A-9ACF-402C-AD0A-FE1CDC9AD1E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9:F34" firstHeaderRow="1" firstDataRow="2" firstDataCol="1"/>
  <pivotFields count="20">
    <pivotField showAll="0"/>
    <pivotField axis="axisRow" showAll="0">
      <items count="4">
        <item x="0"/>
        <item x="2"/>
        <item x="1"/>
        <item t="default"/>
      </items>
    </pivotField>
    <pivotField showAll="0"/>
    <pivotField showAll="0"/>
    <pivotField showAll="0">
      <items count="3">
        <item x="0"/>
        <item x="1"/>
        <item t="default"/>
      </items>
    </pivotField>
    <pivotField showAll="0"/>
    <pivotField showAll="0"/>
    <pivotField showAll="0"/>
    <pivotField showAll="0"/>
    <pivotField dataField="1"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showAll="0"/>
    <pivotField axis="axisCol" showAll="0">
      <items count="4">
        <item x="1"/>
        <item x="2"/>
        <item x="0"/>
        <item t="default"/>
      </items>
    </pivotField>
    <pivotField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t="grand">
      <x/>
    </i>
  </rowItems>
  <colFields count="1">
    <field x="12"/>
  </colFields>
  <colItems count="4">
    <i>
      <x/>
    </i>
    <i>
      <x v="1"/>
    </i>
    <i>
      <x v="2"/>
    </i>
    <i t="grand">
      <x/>
    </i>
  </colItems>
  <dataFields count="1">
    <dataField name="Sum of Total" fld="9" showDataAs="percentOfRow" baseField="0" baseItem="0" numFmtId="10"/>
  </dataFields>
  <formats count="3">
    <format dxfId="59">
      <pivotArea outline="0" collapsedLevelsAreSubtotals="1" fieldPosition="0">
        <references count="1">
          <reference field="12" count="0" selected="0"/>
        </references>
      </pivotArea>
    </format>
    <format dxfId="58">
      <pivotArea dataOnly="0" labelOnly="1" fieldPosition="0">
        <references count="1">
          <reference field="12" count="1">
            <x v="2"/>
          </reference>
        </references>
      </pivotArea>
    </format>
    <format dxfId="57">
      <pivotArea dataOnly="0" labelOnly="1" fieldPosition="0">
        <references count="1">
          <reference field="12" count="1">
            <x v="0"/>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7FF78-4C34-42FE-A655-DE8C42BA5D0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20:E25" firstHeaderRow="1" firstDataRow="2" firstDataCol="1"/>
  <pivotFields count="20">
    <pivotField showAll="0"/>
    <pivotField axis="axisRow" showAll="0">
      <items count="4">
        <item x="0"/>
        <item x="2"/>
        <item x="1"/>
        <item t="default"/>
      </items>
    </pivotField>
    <pivotField showAll="0"/>
    <pivotField showAll="0"/>
    <pivotField axis="axisCol" showAll="0">
      <items count="3">
        <item x="0"/>
        <item x="1"/>
        <item t="default"/>
      </items>
    </pivotField>
    <pivotField showAll="0"/>
    <pivotField showAll="0"/>
    <pivotField showAll="0"/>
    <pivotField showAll="0"/>
    <pivotField dataField="1"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t="grand">
      <x/>
    </i>
  </rowItems>
  <colFields count="1">
    <field x="4"/>
  </colFields>
  <colItems count="3">
    <i>
      <x/>
    </i>
    <i>
      <x v="1"/>
    </i>
    <i t="grand">
      <x/>
    </i>
  </colItems>
  <dataFields count="1">
    <dataField name="Sum of Total" fld="9" showDataAs="percentOfRow" baseField="0" baseItem="0" numFmtId="10"/>
  </dataFields>
  <formats count="1">
    <format dxfId="60">
      <pivotArea outline="0" collapsedLevelsAreSubtotals="1" fieldPosition="0">
        <references count="1">
          <reference field="4" count="0" selected="0"/>
        </references>
      </pivotArea>
    </format>
  </formats>
  <chartFormats count="8">
    <chartFormat chart="13" format="8" series="1">
      <pivotArea type="data" outline="0" fieldPosition="0">
        <references count="2">
          <reference field="4294967294" count="1" selected="0">
            <x v="0"/>
          </reference>
          <reference field="4" count="1" selected="0">
            <x v="0"/>
          </reference>
        </references>
      </pivotArea>
    </chartFormat>
    <chartFormat chart="13" format="9" series="1">
      <pivotArea type="data" outline="0" fieldPosition="0">
        <references count="2">
          <reference field="4294967294" count="1" selected="0">
            <x v="0"/>
          </reference>
          <reference field="4" count="1" selected="0">
            <x v="1"/>
          </reference>
        </references>
      </pivotArea>
    </chartFormat>
    <chartFormat chart="14" format="10" series="1">
      <pivotArea type="data" outline="0" fieldPosition="0">
        <references count="2">
          <reference field="4294967294" count="1" selected="0">
            <x v="0"/>
          </reference>
          <reference field="4" count="1" selected="0">
            <x v="0"/>
          </reference>
        </references>
      </pivotArea>
    </chartFormat>
    <chartFormat chart="14" format="11" series="1">
      <pivotArea type="data" outline="0" fieldPosition="0">
        <references count="2">
          <reference field="4294967294" count="1" selected="0">
            <x v="0"/>
          </reference>
          <reference field="4" count="1" selected="0">
            <x v="1"/>
          </reference>
        </references>
      </pivotArea>
    </chartFormat>
    <chartFormat chart="9" format="12" series="1">
      <pivotArea type="data" outline="0" fieldPosition="0">
        <references count="2">
          <reference field="4294967294" count="1" selected="0">
            <x v="0"/>
          </reference>
          <reference field="4" count="1" selected="0">
            <x v="0"/>
          </reference>
        </references>
      </pivotArea>
    </chartFormat>
    <chartFormat chart="9" format="13" series="1">
      <pivotArea type="data" outline="0" fieldPosition="0">
        <references count="2">
          <reference field="4294967294" count="1" selected="0">
            <x v="0"/>
          </reference>
          <reference field="4" count="1" selected="0">
            <x v="1"/>
          </reference>
        </references>
      </pivotArea>
    </chartFormat>
    <chartFormat chart="19" format="16" series="1">
      <pivotArea type="data" outline="0" fieldPosition="0">
        <references count="2">
          <reference field="4294967294" count="1" selected="0">
            <x v="0"/>
          </reference>
          <reference field="4" count="1" selected="0">
            <x v="0"/>
          </reference>
        </references>
      </pivotArea>
    </chartFormat>
    <chartFormat chart="19" format="17" series="1">
      <pivotArea type="data" outline="0" fieldPosition="0">
        <references count="2">
          <reference field="4294967294" count="1" selected="0">
            <x v="0"/>
          </reference>
          <reference field="4" count="1" selected="0">
            <x v="1"/>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70FBA6-AD85-4F0A-BDB4-70C5D85B5ADE}" name="PivotTable7"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43:F57" firstHeaderRow="1" firstDataRow="4" firstDataCol="1"/>
  <pivotFields count="36">
    <pivotField showAll="0"/>
    <pivotField axis="axisRow" showAll="0">
      <items count="4">
        <item x="0"/>
        <item x="2"/>
        <item x="1"/>
        <item t="default"/>
      </items>
    </pivotField>
    <pivotField showAll="0"/>
    <pivotField showAll="0"/>
    <pivotField showAll="0"/>
    <pivotField showAll="0"/>
    <pivotField numFmtId="164" showAll="0"/>
    <pivotField numFmtId="1" showAll="0"/>
    <pivotField numFmtId="164" showAll="0"/>
    <pivotField dataField="1" numFmtId="164" showAll="0"/>
    <pivotField axis="axisCol"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5" showAll="0"/>
    <pivotField showAll="0"/>
    <pivotField numFmtId="164" showAll="0"/>
    <pivotField numFmtId="10" showAll="0"/>
    <pivotField numFmtId="164" showAll="0"/>
    <pivotField dataField="1" showAll="0"/>
    <pivotField numFmtId="164"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2">
    <field x="1"/>
    <field x="-2"/>
  </rowFields>
  <rowItems count="11">
    <i>
      <x/>
    </i>
    <i r="1">
      <x/>
    </i>
    <i r="1" i="1">
      <x v="1"/>
    </i>
    <i>
      <x v="1"/>
    </i>
    <i r="1">
      <x/>
    </i>
    <i r="1" i="1">
      <x v="1"/>
    </i>
    <i>
      <x v="2"/>
    </i>
    <i r="1">
      <x/>
    </i>
    <i r="1" i="1">
      <x v="1"/>
    </i>
    <i t="grand">
      <x/>
    </i>
    <i t="grand" i="1">
      <x/>
    </i>
  </rowItems>
  <colFields count="3">
    <field x="35"/>
    <field x="34"/>
    <field x="10"/>
  </colFields>
  <colItems count="4">
    <i>
      <x v="1"/>
    </i>
    <i>
      <x v="2"/>
    </i>
    <i>
      <x v="3"/>
    </i>
    <i t="grand">
      <x/>
    </i>
  </colItems>
  <dataFields count="2">
    <dataField name="Sum of Total" fld="9" baseField="0" baseItem="0"/>
    <dataField name="Average of Rating" fld="16" subtotal="average" baseField="35" baseItem="1"/>
  </dataFields>
  <chartFormats count="12">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1"/>
          </reference>
          <reference field="1" count="1" selected="0">
            <x v="0"/>
          </reference>
        </references>
      </pivotArea>
    </chartFormat>
    <chartFormat chart="13" format="2" series="1">
      <pivotArea type="data" outline="0" fieldPosition="0">
        <references count="2">
          <reference field="4294967294" count="1" selected="0">
            <x v="0"/>
          </reference>
          <reference field="1" count="1" selected="0">
            <x v="1"/>
          </reference>
        </references>
      </pivotArea>
    </chartFormat>
    <chartFormat chart="13" format="3" series="1">
      <pivotArea type="data" outline="0" fieldPosition="0">
        <references count="2">
          <reference field="4294967294" count="1" selected="0">
            <x v="1"/>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2"/>
          </reference>
        </references>
      </pivotArea>
    </chartFormat>
    <chartFormat chart="13" format="5" series="1">
      <pivotArea type="data" outline="0" fieldPosition="0">
        <references count="2">
          <reference field="4294967294" count="1" selected="0">
            <x v="1"/>
          </reference>
          <reference field="1" count="1" selected="0">
            <x v="2"/>
          </reference>
        </references>
      </pivotArea>
    </chartFormat>
    <chartFormat chart="13" format="6" series="1">
      <pivotArea type="data" outline="0" fieldPosition="0">
        <references count="2">
          <reference field="4294967294" count="1" selected="0">
            <x v="0"/>
          </reference>
          <reference field="35" count="1" selected="0">
            <x v="1"/>
          </reference>
        </references>
      </pivotArea>
    </chartFormat>
    <chartFormat chart="13" format="7" series="1">
      <pivotArea type="data" outline="0" fieldPosition="0">
        <references count="2">
          <reference field="4294967294" count="1" selected="0">
            <x v="0"/>
          </reference>
          <reference field="35" count="1" selected="0">
            <x v="2"/>
          </reference>
        </references>
      </pivotArea>
    </chartFormat>
    <chartFormat chart="13" format="8" series="1">
      <pivotArea type="data" outline="0" fieldPosition="0">
        <references count="2">
          <reference field="4294967294" count="1" selected="0">
            <x v="0"/>
          </reference>
          <reference field="35" count="1" selected="0">
            <x v="3"/>
          </reference>
        </references>
      </pivotArea>
    </chartFormat>
    <chartFormat chart="23" format="18" series="1">
      <pivotArea type="data" outline="0" fieldPosition="0">
        <references count="2">
          <reference field="4294967294" count="1" selected="0">
            <x v="0"/>
          </reference>
          <reference field="35" count="1" selected="0">
            <x v="1"/>
          </reference>
        </references>
      </pivotArea>
    </chartFormat>
    <chartFormat chart="23" format="19" series="1">
      <pivotArea type="data" outline="0" fieldPosition="0">
        <references count="2">
          <reference field="4294967294" count="1" selected="0">
            <x v="0"/>
          </reference>
          <reference field="35" count="1" selected="0">
            <x v="2"/>
          </reference>
        </references>
      </pivotArea>
    </chartFormat>
    <chartFormat chart="23" format="20" series="1">
      <pivotArea type="data" outline="0" fieldPosition="0">
        <references count="2">
          <reference field="4294967294" count="1" selected="0">
            <x v="0"/>
          </reference>
          <reference field="3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4B5D75-1209-4442-B43C-DFEA690AE97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0:F15" firstHeaderRow="1" firstDataRow="2" firstDataCol="1"/>
  <pivotFields count="20">
    <pivotField showAll="0"/>
    <pivotField axis="axisCol" showAll="0">
      <items count="4">
        <item x="0"/>
        <item x="2"/>
        <item x="1"/>
        <item t="default"/>
      </items>
    </pivotField>
    <pivotField showAll="0"/>
    <pivotField showAll="0"/>
    <pivotField showAll="0"/>
    <pivotField showAll="0"/>
    <pivotField showAll="0"/>
    <pivotField showAll="0"/>
    <pivotField showAll="0"/>
    <pivotField dataField="1" showAll="0"/>
    <pivotField axis="axisRow"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9"/>
    <field x="18"/>
    <field x="10"/>
  </rowFields>
  <rowItems count="4">
    <i>
      <x v="1"/>
    </i>
    <i>
      <x v="2"/>
    </i>
    <i>
      <x v="3"/>
    </i>
    <i t="grand">
      <x/>
    </i>
  </rowItems>
  <colFields count="1">
    <field x="1"/>
  </colFields>
  <colItems count="4">
    <i>
      <x/>
    </i>
    <i>
      <x v="1"/>
    </i>
    <i>
      <x v="2"/>
    </i>
    <i t="grand">
      <x/>
    </i>
  </colItems>
  <dataFields count="1">
    <dataField name="Sum of Total" fld="9" baseField="0" baseItem="0" numFmtId="2"/>
  </dataFields>
  <formats count="1">
    <format dxfId="61">
      <pivotArea outline="0" collapsedLevelsAreSubtotals="1" fieldPosition="0"/>
    </format>
  </formats>
  <chartFormats count="6">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8" format="6" series="1">
      <pivotArea type="data" outline="0" fieldPosition="0">
        <references count="2">
          <reference field="4294967294" count="1" selected="0">
            <x v="0"/>
          </reference>
          <reference field="1" count="1" selected="0">
            <x v="0"/>
          </reference>
        </references>
      </pivotArea>
    </chartFormat>
    <chartFormat chart="8" format="7" series="1">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2">
          <reference field="4294967294" count="1" selected="0">
            <x v="0"/>
          </reference>
          <reference field="1"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0610B2-0F96-471F-8A82-548B4409EB28}"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G6"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5">
    <i>
      <x/>
    </i>
    <i i="1">
      <x v="1"/>
    </i>
    <i i="2">
      <x v="2"/>
    </i>
    <i i="3">
      <x v="3"/>
    </i>
    <i i="4">
      <x v="4"/>
    </i>
  </colItems>
  <dataFields count="5">
    <dataField name="Sum of Total" fld="1" baseField="0" baseItem="0" numFmtId="44"/>
    <dataField name="Average of Rating" fld="2" subtotal="average" baseField="0" baseItem="0" numFmtId="2"/>
    <dataField name="Average of Unit price" fld="3" subtotal="average" baseField="0" baseItem="0" numFmtId="44"/>
    <dataField name="Count of Invoice ID" fld="4" subtotal="count" baseField="0" baseItem="0"/>
    <dataField name="Max of Total2" fld="5" subtotal="max" baseField="0" baseItem="1"/>
  </dataFields>
  <formats count="5">
    <format dxfId="66">
      <pivotArea outline="0" collapsedLevelsAreSubtotals="1" fieldPosition="0">
        <references count="1">
          <reference field="4294967294" count="1" selected="0">
            <x v="2"/>
          </reference>
        </references>
      </pivotArea>
    </format>
    <format dxfId="65">
      <pivotArea outline="0" collapsedLevelsAreSubtotals="1" fieldPosition="0">
        <references count="1">
          <reference field="4294967294" count="1" selected="0">
            <x v="1"/>
          </reference>
        </references>
      </pivotArea>
    </format>
    <format dxfId="64">
      <pivotArea collapsedLevelsAreSubtotals="1" fieldPosition="0">
        <references count="1">
          <reference field="0" count="1">
            <x v="2"/>
          </reference>
        </references>
      </pivotArea>
    </format>
    <format dxfId="63">
      <pivotArea dataOnly="0" labelOnly="1" fieldPosition="0">
        <references count="1">
          <reference field="0" count="1">
            <x v="2"/>
          </reference>
        </references>
      </pivotArea>
    </format>
    <format dxfId="62">
      <pivotArea outline="0" collapsedLevelsAreSubtotals="1" fieldPosition="0">
        <references count="1">
          <reference field="4294967294" count="1" selected="0">
            <x v="0"/>
          </reference>
        </references>
      </pivotArea>
    </format>
  </formats>
  <pivotHierarchies count="2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Rating"/>
    <pivotHierarchy dragToData="1" caption="Average of Rating"/>
    <pivotHierarchy dragToData="1"/>
    <pivotHierarchy dragToData="1" caption="Average of Unit price"/>
    <pivotHierarchy dragToData="1"/>
    <pivotHierarchy dragToData="1" caption="Max of Total2"/>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B$2:$R$1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782B87-44B2-4905-84A6-8F1F0961E6F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C23:F28" firstHeaderRow="1" firstDataRow="2" firstDataCol="1"/>
  <pivotFields count="20">
    <pivotField showAll="0"/>
    <pivotField axis="axisRow" showAll="0">
      <items count="4">
        <item x="0"/>
        <item x="2"/>
        <item x="1"/>
        <item t="default"/>
      </items>
    </pivotField>
    <pivotField showAll="0"/>
    <pivotField showAll="0"/>
    <pivotField axis="axisCol" showAll="0">
      <items count="3">
        <item x="0"/>
        <item x="1"/>
        <item t="default"/>
      </items>
    </pivotField>
    <pivotField showAll="0"/>
    <pivotField showAll="0"/>
    <pivotField showAll="0"/>
    <pivotField showAll="0"/>
    <pivotField dataField="1"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t="grand">
      <x/>
    </i>
  </rowItems>
  <colFields count="1">
    <field x="4"/>
  </colFields>
  <colItems count="3">
    <i>
      <x/>
    </i>
    <i>
      <x v="1"/>
    </i>
    <i t="grand">
      <x/>
    </i>
  </colItems>
  <dataFields count="1">
    <dataField name="Sum of Total" fld="9" showDataAs="percentOfRow" baseField="0" baseItem="0" numFmtId="10"/>
  </dataFields>
  <formats count="1">
    <format dxfId="43">
      <pivotArea outline="0" collapsedLevelsAreSubtotals="1" fieldPosition="0">
        <references count="1">
          <reference field="4" count="0" selected="0"/>
        </references>
      </pivotArea>
    </format>
  </formats>
  <chartFormats count="8">
    <chartFormat chart="13" format="8" series="1">
      <pivotArea type="data" outline="0" fieldPosition="0">
        <references count="2">
          <reference field="4294967294" count="1" selected="0">
            <x v="0"/>
          </reference>
          <reference field="4" count="1" selected="0">
            <x v="0"/>
          </reference>
        </references>
      </pivotArea>
    </chartFormat>
    <chartFormat chart="13" format="9" series="1">
      <pivotArea type="data" outline="0" fieldPosition="0">
        <references count="2">
          <reference field="4294967294" count="1" selected="0">
            <x v="0"/>
          </reference>
          <reference field="4" count="1" selected="0">
            <x v="1"/>
          </reference>
        </references>
      </pivotArea>
    </chartFormat>
    <chartFormat chart="14" format="10" series="1">
      <pivotArea type="data" outline="0" fieldPosition="0">
        <references count="2">
          <reference field="4294967294" count="1" selected="0">
            <x v="0"/>
          </reference>
          <reference field="4" count="1" selected="0">
            <x v="0"/>
          </reference>
        </references>
      </pivotArea>
    </chartFormat>
    <chartFormat chart="14" format="11" series="1">
      <pivotArea type="data" outline="0" fieldPosition="0">
        <references count="2">
          <reference field="4294967294" count="1" selected="0">
            <x v="0"/>
          </reference>
          <reference field="4" count="1" selected="0">
            <x v="1"/>
          </reference>
        </references>
      </pivotArea>
    </chartFormat>
    <chartFormat chart="9" format="12" series="1">
      <pivotArea type="data" outline="0" fieldPosition="0">
        <references count="2">
          <reference field="4294967294" count="1" selected="0">
            <x v="0"/>
          </reference>
          <reference field="4" count="1" selected="0">
            <x v="0"/>
          </reference>
        </references>
      </pivotArea>
    </chartFormat>
    <chartFormat chart="9" format="13" series="1">
      <pivotArea type="data" outline="0" fieldPosition="0">
        <references count="2">
          <reference field="4294967294" count="1" selected="0">
            <x v="0"/>
          </reference>
          <reference field="4" count="1" selected="0">
            <x v="1"/>
          </reference>
        </references>
      </pivotArea>
    </chartFormat>
    <chartFormat chart="19" format="16" series="1">
      <pivotArea type="data" outline="0" fieldPosition="0">
        <references count="2">
          <reference field="4294967294" count="1" selected="0">
            <x v="0"/>
          </reference>
          <reference field="4" count="1" selected="0">
            <x v="0"/>
          </reference>
        </references>
      </pivotArea>
    </chartFormat>
    <chartFormat chart="19" format="17" series="1">
      <pivotArea type="data" outline="0" fieldPosition="0">
        <references count="2">
          <reference field="4294967294" count="1" selected="0">
            <x v="0"/>
          </reference>
          <reference field="4" count="1" selected="0">
            <x v="1"/>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4FB6F9-B88B-4E01-A69B-8060141ED3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5:G20" firstHeaderRow="1" firstDataRow="2" firstDataCol="1"/>
  <pivotFields count="20">
    <pivotField showAll="0"/>
    <pivotField axis="axisCol" showAll="0">
      <items count="4">
        <item x="0"/>
        <item x="2"/>
        <item x="1"/>
        <item t="default"/>
      </items>
    </pivotField>
    <pivotField showAll="0"/>
    <pivotField showAll="0"/>
    <pivotField showAll="0"/>
    <pivotField showAll="0"/>
    <pivotField showAll="0"/>
    <pivotField showAll="0"/>
    <pivotField showAll="0"/>
    <pivotField dataField="1" showAll="0"/>
    <pivotField axis="axisRow"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9"/>
    <field x="18"/>
    <field x="10"/>
  </rowFields>
  <rowItems count="4">
    <i>
      <x v="1"/>
    </i>
    <i>
      <x v="2"/>
    </i>
    <i>
      <x v="3"/>
    </i>
    <i t="grand">
      <x/>
    </i>
  </rowItems>
  <colFields count="1">
    <field x="1"/>
  </colFields>
  <colItems count="4">
    <i>
      <x/>
    </i>
    <i>
      <x v="1"/>
    </i>
    <i>
      <x v="2"/>
    </i>
    <i t="grand">
      <x/>
    </i>
  </colItems>
  <dataFields count="1">
    <dataField name="Sum of Total" fld="9" baseField="0" baseItem="0" numFmtId="2"/>
  </dataFields>
  <formats count="1">
    <format dxfId="44">
      <pivotArea outline="0" collapsedLevelsAreSubtotals="1" fieldPosition="0"/>
    </format>
  </formats>
  <chartFormats count="3">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BDB7CA-4028-435E-B233-2F687EB786DD}"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B90:I95"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Col"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5" showAll="0"/>
    <pivotField showAll="0">
      <items count="4">
        <item x="1"/>
        <item x="2"/>
        <item x="0"/>
        <item t="default"/>
      </items>
    </pivotField>
    <pivotField numFmtId="44" showAll="0"/>
    <pivotField numFmtId="10" showAll="0"/>
    <pivotField numFmtId="44" showAll="0"/>
    <pivotField numFmtId="2" showAll="0"/>
    <pivotField numFmtId="44" showAll="0"/>
    <pivotField numFmtId="171"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69"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5"/>
  </colFields>
  <colItems count="7">
    <i>
      <x/>
    </i>
    <i>
      <x v="1"/>
    </i>
    <i>
      <x v="2"/>
    </i>
    <i>
      <x v="3"/>
    </i>
    <i>
      <x v="4"/>
    </i>
    <i>
      <x v="5"/>
    </i>
    <i t="grand">
      <x/>
    </i>
  </colItems>
  <pageFields count="1">
    <pageField fld="4" hier="-1"/>
  </pageFields>
  <dataFields count="1">
    <dataField name="Sum of Total" fld="9" showDataAs="percentOfRow" baseField="1" baseItem="0" numFmtId="9"/>
  </dataFields>
  <formats count="2">
    <format dxfId="46">
      <pivotArea outline="0" fieldPosition="0">
        <references count="1">
          <reference field="4294967294" count="1">
            <x v="0"/>
          </reference>
        </references>
      </pivotArea>
    </format>
    <format dxfId="45">
      <pivotArea outline="0" collapsedLevelsAreSubtotals="1" fieldPosition="0"/>
    </format>
  </formats>
  <chartFormats count="30">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5" series="1">
      <pivotArea type="data" outline="0" fieldPosition="0">
        <references count="2">
          <reference field="4294967294" count="1" selected="0">
            <x v="0"/>
          </reference>
          <reference field="5" count="1" selected="0">
            <x v="5"/>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1" count="1" selected="0">
            <x v="0"/>
          </reference>
          <reference field="5" count="1" selected="0">
            <x v="2"/>
          </reference>
        </references>
      </pivotArea>
    </chartFormat>
    <chartFormat chart="5" format="10">
      <pivotArea type="data" outline="0" fieldPosition="0">
        <references count="3">
          <reference field="4294967294" count="1" selected="0">
            <x v="0"/>
          </reference>
          <reference field="1" count="1" selected="0">
            <x v="0"/>
          </reference>
          <reference field="5" count="1" selected="0">
            <x v="3"/>
          </reference>
        </references>
      </pivotArea>
    </chartFormat>
    <chartFormat chart="5" format="11">
      <pivotArea type="data" outline="0" fieldPosition="0">
        <references count="3">
          <reference field="4294967294" count="1" selected="0">
            <x v="0"/>
          </reference>
          <reference field="1" count="1" selected="0">
            <x v="0"/>
          </reference>
          <reference field="5" count="1" selected="0">
            <x v="1"/>
          </reference>
        </references>
      </pivotArea>
    </chartFormat>
    <chartFormat chart="5" format="12">
      <pivotArea type="data" outline="0" fieldPosition="0">
        <references count="3">
          <reference field="4294967294" count="1" selected="0">
            <x v="0"/>
          </reference>
          <reference field="1" count="1" selected="0">
            <x v="0"/>
          </reference>
          <reference field="5" count="1" selected="0">
            <x v="0"/>
          </reference>
        </references>
      </pivotArea>
    </chartFormat>
    <chartFormat chart="5" format="13">
      <pivotArea type="data" outline="0" fieldPosition="0">
        <references count="3">
          <reference field="4294967294" count="1" selected="0">
            <x v="0"/>
          </reference>
          <reference field="1" count="1" selected="0">
            <x v="0"/>
          </reference>
          <reference field="5" count="1" selected="0">
            <x v="5"/>
          </reference>
        </references>
      </pivotArea>
    </chartFormat>
    <chartFormat chart="5" format="14">
      <pivotArea type="data" outline="0" fieldPosition="0">
        <references count="3">
          <reference field="4294967294" count="1" selected="0">
            <x v="0"/>
          </reference>
          <reference field="1" count="1" selected="0">
            <x v="0"/>
          </reference>
          <reference field="5" count="1" selected="0">
            <x v="4"/>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2"/>
          </reference>
        </references>
      </pivotArea>
    </chartFormat>
    <chartFormat chart="17" format="3" series="1">
      <pivotArea type="data" outline="0" fieldPosition="0">
        <references count="2">
          <reference field="4294967294" count="1" selected="0">
            <x v="0"/>
          </reference>
          <reference field="5" count="1" selected="0">
            <x v="3"/>
          </reference>
        </references>
      </pivotArea>
    </chartFormat>
    <chartFormat chart="17" format="4" series="1">
      <pivotArea type="data" outline="0" fieldPosition="0">
        <references count="2">
          <reference field="4294967294" count="1" selected="0">
            <x v="0"/>
          </reference>
          <reference field="5" count="1" selected="0">
            <x v="4"/>
          </reference>
        </references>
      </pivotArea>
    </chartFormat>
    <chartFormat chart="17" format="5" series="1">
      <pivotArea type="data" outline="0" fieldPosition="0">
        <references count="2">
          <reference field="4294967294" count="1" selected="0">
            <x v="0"/>
          </reference>
          <reference field="5" count="1" selected="0">
            <x v="5"/>
          </reference>
        </references>
      </pivotArea>
    </chartFormat>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 chart="32" format="0" series="1">
      <pivotArea type="data" outline="0" fieldPosition="0">
        <references count="2">
          <reference field="4294967294" count="1" selected="0">
            <x v="0"/>
          </reference>
          <reference field="5" count="1" selected="0">
            <x v="0"/>
          </reference>
        </references>
      </pivotArea>
    </chartFormat>
    <chartFormat chart="32" format="1" series="1">
      <pivotArea type="data" outline="0" fieldPosition="0">
        <references count="2">
          <reference field="4294967294" count="1" selected="0">
            <x v="0"/>
          </reference>
          <reference field="5" count="1" selected="0">
            <x v="1"/>
          </reference>
        </references>
      </pivotArea>
    </chartFormat>
    <chartFormat chart="32" format="2" series="1">
      <pivotArea type="data" outline="0" fieldPosition="0">
        <references count="2">
          <reference field="4294967294" count="1" selected="0">
            <x v="0"/>
          </reference>
          <reference field="5" count="1" selected="0">
            <x v="2"/>
          </reference>
        </references>
      </pivotArea>
    </chartFormat>
    <chartFormat chart="32" format="3" series="1">
      <pivotArea type="data" outline="0" fieldPosition="0">
        <references count="2">
          <reference field="4294967294" count="1" selected="0">
            <x v="0"/>
          </reference>
          <reference field="5" count="1" selected="0">
            <x v="3"/>
          </reference>
        </references>
      </pivotArea>
    </chartFormat>
    <chartFormat chart="32" format="4" series="1">
      <pivotArea type="data" outline="0" fieldPosition="0">
        <references count="2">
          <reference field="4294967294" count="1" selected="0">
            <x v="0"/>
          </reference>
          <reference field="5" count="1" selected="0">
            <x v="4"/>
          </reference>
        </references>
      </pivotArea>
    </chartFormat>
    <chartFormat chart="32" format="5" series="1">
      <pivotArea type="data" outline="0" fieldPosition="0">
        <references count="2">
          <reference field="4294967294" count="1" selected="0">
            <x v="0"/>
          </reference>
          <reference field="5" count="1" selected="0">
            <x v="5"/>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742D8D-E618-4659-A6FB-E72A0D5E569A}"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73:F81" firstHeaderRow="1" firstDataRow="2" firstDataCol="1" rowPageCount="1" colPageCount="1"/>
  <pivotFields count="36">
    <pivotField showAll="0"/>
    <pivotField axis="axisCol"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Row"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5" showAll="0"/>
    <pivotField showAll="0">
      <items count="4">
        <item x="1"/>
        <item x="2"/>
        <item x="0"/>
        <item t="default"/>
      </items>
    </pivotField>
    <pivotField numFmtId="44" showAll="0"/>
    <pivotField numFmtId="10" showAll="0"/>
    <pivotField numFmtId="44" showAll="0"/>
    <pivotField numFmtId="2" showAll="0"/>
    <pivotField numFmtId="44" showAll="0"/>
    <pivotField numFmtId="171"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69"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5"/>
  </rowFields>
  <rowItems count="7">
    <i>
      <x/>
    </i>
    <i>
      <x v="1"/>
    </i>
    <i>
      <x v="2"/>
    </i>
    <i>
      <x v="3"/>
    </i>
    <i>
      <x v="4"/>
    </i>
    <i>
      <x v="5"/>
    </i>
    <i t="grand">
      <x/>
    </i>
  </rowItems>
  <colFields count="1">
    <field x="1"/>
  </colFields>
  <colItems count="4">
    <i>
      <x/>
    </i>
    <i>
      <x v="1"/>
    </i>
    <i>
      <x v="2"/>
    </i>
    <i t="grand">
      <x/>
    </i>
  </colItems>
  <pageFields count="1">
    <pageField fld="4" hier="-1"/>
  </pageFields>
  <dataFields count="1">
    <dataField name="Sum of Total" fld="9" showDataAs="percentOfRow" baseField="1" baseItem="0" numFmtId="9"/>
  </dataFields>
  <formats count="2">
    <format dxfId="48">
      <pivotArea outline="0" fieldPosition="0">
        <references count="1">
          <reference field="4294967294" count="1">
            <x v="0"/>
          </reference>
        </references>
      </pivotArea>
    </format>
    <format dxfId="47">
      <pivotArea outline="0" collapsedLevelsAreSubtotals="1" fieldPosition="0"/>
    </format>
  </formats>
  <chartFormats count="18">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5" series="1">
      <pivotArea type="data" outline="0" fieldPosition="0">
        <references count="2">
          <reference field="4294967294" count="1" selected="0">
            <x v="0"/>
          </reference>
          <reference field="5" count="1" selected="0">
            <x v="5"/>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1" count="1" selected="0">
            <x v="0"/>
          </reference>
          <reference field="5" count="1" selected="0">
            <x v="2"/>
          </reference>
        </references>
      </pivotArea>
    </chartFormat>
    <chartFormat chart="5" format="10">
      <pivotArea type="data" outline="0" fieldPosition="0">
        <references count="3">
          <reference field="4294967294" count="1" selected="0">
            <x v="0"/>
          </reference>
          <reference field="1" count="1" selected="0">
            <x v="0"/>
          </reference>
          <reference field="5" count="1" selected="0">
            <x v="3"/>
          </reference>
        </references>
      </pivotArea>
    </chartFormat>
    <chartFormat chart="5" format="11">
      <pivotArea type="data" outline="0" fieldPosition="0">
        <references count="3">
          <reference field="4294967294" count="1" selected="0">
            <x v="0"/>
          </reference>
          <reference field="1" count="1" selected="0">
            <x v="0"/>
          </reference>
          <reference field="5" count="1" selected="0">
            <x v="1"/>
          </reference>
        </references>
      </pivotArea>
    </chartFormat>
    <chartFormat chart="5" format="12">
      <pivotArea type="data" outline="0" fieldPosition="0">
        <references count="3">
          <reference field="4294967294" count="1" selected="0">
            <x v="0"/>
          </reference>
          <reference field="1" count="1" selected="0">
            <x v="0"/>
          </reference>
          <reference field="5" count="1" selected="0">
            <x v="0"/>
          </reference>
        </references>
      </pivotArea>
    </chartFormat>
    <chartFormat chart="5" format="13">
      <pivotArea type="data" outline="0" fieldPosition="0">
        <references count="3">
          <reference field="4294967294" count="1" selected="0">
            <x v="0"/>
          </reference>
          <reference field="1" count="1" selected="0">
            <x v="0"/>
          </reference>
          <reference field="5" count="1" selected="0">
            <x v="5"/>
          </reference>
        </references>
      </pivotArea>
    </chartFormat>
    <chartFormat chart="5" format="14">
      <pivotArea type="data" outline="0" fieldPosition="0">
        <references count="3">
          <reference field="4294967294" count="1" selected="0">
            <x v="0"/>
          </reference>
          <reference field="1" count="1" selected="0">
            <x v="0"/>
          </reference>
          <reference field="5" count="1" selected="0">
            <x v="4"/>
          </reference>
        </references>
      </pivotArea>
    </chartFormat>
    <chartFormat chart="25" format="0" series="1">
      <pivotArea type="data" outline="0" fieldPosition="0">
        <references count="2">
          <reference field="4294967294" count="1" selected="0">
            <x v="0"/>
          </reference>
          <reference field="1" count="1" selected="0">
            <x v="0"/>
          </reference>
        </references>
      </pivotArea>
    </chartFormat>
    <chartFormat chart="25" format="1" series="1">
      <pivotArea type="data" outline="0" fieldPosition="0">
        <references count="2">
          <reference field="4294967294" count="1" selected="0">
            <x v="0"/>
          </reference>
          <reference field="1" count="1" selected="0">
            <x v="1"/>
          </reference>
        </references>
      </pivotArea>
    </chartFormat>
    <chartFormat chart="25" format="2" series="1">
      <pivotArea type="data" outline="0" fieldPosition="0">
        <references count="2">
          <reference field="4294967294" count="1" selected="0">
            <x v="0"/>
          </reference>
          <reference field="1"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1F8C9E-A58D-4DCF-ACAC-492BBE9C306B}" name="PivotTable5"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53:F67" firstHeaderRow="1" firstDataRow="4" firstDataCol="1"/>
  <pivotFields count="36">
    <pivotField showAll="0"/>
    <pivotField axis="axisRow" showAll="0">
      <items count="4">
        <item x="0"/>
        <item x="2"/>
        <item x="1"/>
        <item t="default"/>
      </items>
    </pivotField>
    <pivotField showAll="0"/>
    <pivotField showAll="0"/>
    <pivotField showAll="0"/>
    <pivotField showAll="0"/>
    <pivotField numFmtId="164" showAll="0"/>
    <pivotField numFmtId="1" showAll="0"/>
    <pivotField numFmtId="164" showAll="0"/>
    <pivotField dataField="1" numFmtId="164" showAll="0"/>
    <pivotField axis="axisCol"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5" showAll="0"/>
    <pivotField showAll="0"/>
    <pivotField numFmtId="164" showAll="0"/>
    <pivotField numFmtId="10" showAll="0"/>
    <pivotField numFmtId="164" showAll="0"/>
    <pivotField dataField="1" showAll="0"/>
    <pivotField numFmtId="164"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s>
  <rowFields count="2">
    <field x="1"/>
    <field x="-2"/>
  </rowFields>
  <rowItems count="11">
    <i>
      <x/>
    </i>
    <i r="1">
      <x/>
    </i>
    <i r="1" i="1">
      <x v="1"/>
    </i>
    <i>
      <x v="1"/>
    </i>
    <i r="1">
      <x/>
    </i>
    <i r="1" i="1">
      <x v="1"/>
    </i>
    <i>
      <x v="2"/>
    </i>
    <i r="1">
      <x/>
    </i>
    <i r="1" i="1">
      <x v="1"/>
    </i>
    <i t="grand">
      <x/>
    </i>
    <i t="grand" i="1">
      <x/>
    </i>
  </rowItems>
  <colFields count="3">
    <field x="35"/>
    <field x="34"/>
    <field x="10"/>
  </colFields>
  <colItems count="4">
    <i>
      <x v="1"/>
    </i>
    <i>
      <x v="2"/>
    </i>
    <i>
      <x v="3"/>
    </i>
    <i t="grand">
      <x/>
    </i>
  </colItems>
  <dataFields count="2">
    <dataField name="Sum of Total" fld="9" baseField="0" baseItem="0"/>
    <dataField name="Average of Rating" fld="16" subtotal="average" baseField="35" baseItem="1"/>
  </dataFields>
  <chartFormats count="12">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1"/>
          </reference>
          <reference field="1" count="1" selected="0">
            <x v="0"/>
          </reference>
        </references>
      </pivotArea>
    </chartFormat>
    <chartFormat chart="13" format="2" series="1">
      <pivotArea type="data" outline="0" fieldPosition="0">
        <references count="2">
          <reference field="4294967294" count="1" selected="0">
            <x v="0"/>
          </reference>
          <reference field="1" count="1" selected="0">
            <x v="1"/>
          </reference>
        </references>
      </pivotArea>
    </chartFormat>
    <chartFormat chart="13" format="3" series="1">
      <pivotArea type="data" outline="0" fieldPosition="0">
        <references count="2">
          <reference field="4294967294" count="1" selected="0">
            <x v="1"/>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2"/>
          </reference>
        </references>
      </pivotArea>
    </chartFormat>
    <chartFormat chart="13" format="5" series="1">
      <pivotArea type="data" outline="0" fieldPosition="0">
        <references count="2">
          <reference field="4294967294" count="1" selected="0">
            <x v="1"/>
          </reference>
          <reference field="1" count="1" selected="0">
            <x v="2"/>
          </reference>
        </references>
      </pivotArea>
    </chartFormat>
    <chartFormat chart="13" format="6" series="1">
      <pivotArea type="data" outline="0" fieldPosition="0">
        <references count="2">
          <reference field="4294967294" count="1" selected="0">
            <x v="0"/>
          </reference>
          <reference field="35" count="1" selected="0">
            <x v="1"/>
          </reference>
        </references>
      </pivotArea>
    </chartFormat>
    <chartFormat chart="13" format="7" series="1">
      <pivotArea type="data" outline="0" fieldPosition="0">
        <references count="2">
          <reference field="4294967294" count="1" selected="0">
            <x v="0"/>
          </reference>
          <reference field="35" count="1" selected="0">
            <x v="2"/>
          </reference>
        </references>
      </pivotArea>
    </chartFormat>
    <chartFormat chart="13" format="8" series="1">
      <pivotArea type="data" outline="0" fieldPosition="0">
        <references count="2">
          <reference field="4294967294" count="1" selected="0">
            <x v="0"/>
          </reference>
          <reference field="35" count="1" selected="0">
            <x v="3"/>
          </reference>
        </references>
      </pivotArea>
    </chartFormat>
    <chartFormat chart="20" format="12" series="1">
      <pivotArea type="data" outline="0" fieldPosition="0">
        <references count="2">
          <reference field="4294967294" count="1" selected="0">
            <x v="0"/>
          </reference>
          <reference field="35" count="1" selected="0">
            <x v="1"/>
          </reference>
        </references>
      </pivotArea>
    </chartFormat>
    <chartFormat chart="20" format="13" series="1">
      <pivotArea type="data" outline="0" fieldPosition="0">
        <references count="2">
          <reference field="4294967294" count="1" selected="0">
            <x v="0"/>
          </reference>
          <reference field="35" count="1" selected="0">
            <x v="2"/>
          </reference>
        </references>
      </pivotArea>
    </chartFormat>
    <chartFormat chart="20" format="14" series="1">
      <pivotArea type="data" outline="0" fieldPosition="0">
        <references count="2">
          <reference field="4294967294" count="1" selected="0">
            <x v="0"/>
          </reference>
          <reference field="3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8D044F-69A8-4EF4-B623-86FECC2C701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31:G36" firstHeaderRow="1" firstDataRow="2" firstDataCol="1"/>
  <pivotFields count="20">
    <pivotField showAll="0"/>
    <pivotField axis="axisCol" showAll="0">
      <items count="4">
        <item x="0"/>
        <item x="2"/>
        <item x="1"/>
        <item t="default"/>
      </items>
    </pivotField>
    <pivotField showAll="0"/>
    <pivotField showAll="0"/>
    <pivotField showAll="0">
      <items count="3">
        <item x="0"/>
        <item x="1"/>
        <item t="default"/>
      </items>
    </pivotField>
    <pivotField showAll="0"/>
    <pivotField showAll="0"/>
    <pivotField showAll="0"/>
    <pivotField showAll="0"/>
    <pivotField dataField="1"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showAll="0"/>
    <pivotField axis="axisRow" showAll="0">
      <items count="4">
        <item x="1"/>
        <item x="2"/>
        <item x="0"/>
        <item t="default"/>
      </items>
    </pivotField>
    <pivotField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4">
    <i>
      <x/>
    </i>
    <i>
      <x v="1"/>
    </i>
    <i>
      <x v="2"/>
    </i>
    <i t="grand">
      <x/>
    </i>
  </rowItems>
  <colFields count="1">
    <field x="1"/>
  </colFields>
  <colItems count="4">
    <i>
      <x/>
    </i>
    <i>
      <x v="1"/>
    </i>
    <i>
      <x v="2"/>
    </i>
    <i t="grand">
      <x/>
    </i>
  </colItems>
  <dataFields count="1">
    <dataField name="Sum of Total" fld="9" showDataAs="percentOfRow" baseField="0" baseItem="0" numFmtId="10"/>
  </dataFields>
  <formats count="3">
    <format dxfId="51">
      <pivotArea outline="0" collapsedLevelsAreSubtotals="1" fieldPosition="0">
        <references count="1">
          <reference field="12" count="0" selected="0"/>
        </references>
      </pivotArea>
    </format>
    <format dxfId="50">
      <pivotArea dataOnly="0" labelOnly="1" fieldPosition="0">
        <references count="1">
          <reference field="12" count="1">
            <x v="2"/>
          </reference>
        </references>
      </pivotArea>
    </format>
    <format dxfId="49">
      <pivotArea dataOnly="0" labelOnly="1" fieldPosition="0">
        <references count="1">
          <reference field="12" count="1">
            <x v="0"/>
          </reference>
        </references>
      </pivotArea>
    </format>
  </formats>
  <chartFormats count="6">
    <chartFormat chart="17" format="0" series="1">
      <pivotArea type="data" outline="0" fieldPosition="0">
        <references count="2">
          <reference field="4294967294" count="1" selected="0">
            <x v="0"/>
          </reference>
          <reference field="12" count="1" selected="0">
            <x v="0"/>
          </reference>
        </references>
      </pivotArea>
    </chartFormat>
    <chartFormat chart="17" format="1" series="1">
      <pivotArea type="data" outline="0" fieldPosition="0">
        <references count="2">
          <reference field="4294967294" count="1" selected="0">
            <x v="0"/>
          </reference>
          <reference field="12" count="1" selected="0">
            <x v="1"/>
          </reference>
        </references>
      </pivotArea>
    </chartFormat>
    <chartFormat chart="17" format="2" series="1">
      <pivotArea type="data" outline="0" fieldPosition="0">
        <references count="2">
          <reference field="4294967294" count="1" selected="0">
            <x v="0"/>
          </reference>
          <reference field="12" count="1" selected="0">
            <x v="2"/>
          </reference>
        </references>
      </pivotArea>
    </chartFormat>
    <chartFormat chart="17" format="3" series="1">
      <pivotArea type="data" outline="0" fieldPosition="0">
        <references count="2">
          <reference field="4294967294" count="1" selected="0">
            <x v="0"/>
          </reference>
          <reference field="1" count="1" selected="0">
            <x v="0"/>
          </reference>
        </references>
      </pivotArea>
    </chartFormat>
    <chartFormat chart="17" format="4" series="1">
      <pivotArea type="data" outline="0" fieldPosition="0">
        <references count="2">
          <reference field="4294967294" count="1" selected="0">
            <x v="0"/>
          </reference>
          <reference field="1" count="1" selected="0">
            <x v="1"/>
          </reference>
        </references>
      </pivotArea>
    </chartFormat>
    <chartFormat chart="17" format="5" series="1">
      <pivotArea type="data" outline="0" fieldPosition="0">
        <references count="2">
          <reference field="4294967294" count="1" selected="0">
            <x v="0"/>
          </reference>
          <reference field="1"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90F894-6D3B-4E6A-A730-5C4217F5400F}"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7:Q11"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5">
    <i>
      <x/>
    </i>
    <i i="1">
      <x v="1"/>
    </i>
    <i i="2">
      <x v="2"/>
    </i>
    <i i="3">
      <x v="3"/>
    </i>
    <i i="4">
      <x v="4"/>
    </i>
  </colItems>
  <dataFields count="5">
    <dataField name="Sum of Total" fld="1" baseField="0" baseItem="0" numFmtId="44"/>
    <dataField name="Average of Rating" fld="2" subtotal="average" baseField="0" baseItem="0" numFmtId="2"/>
    <dataField name="Average of Unit price" fld="3" subtotal="average" baseField="0" baseItem="0" numFmtId="44"/>
    <dataField name="Count of Invoice ID" fld="4" subtotal="count" baseField="0" baseItem="0"/>
    <dataField name="Max of Total2" fld="5" subtotal="max" baseField="0" baseItem="1"/>
  </dataFields>
  <formats count="5">
    <format dxfId="56">
      <pivotArea outline="0" collapsedLevelsAreSubtotals="1" fieldPosition="0">
        <references count="1">
          <reference field="4294967294" count="1" selected="0">
            <x v="2"/>
          </reference>
        </references>
      </pivotArea>
    </format>
    <format dxfId="55">
      <pivotArea outline="0" collapsedLevelsAreSubtotals="1" fieldPosition="0">
        <references count="1">
          <reference field="4294967294" count="1" selected="0">
            <x v="1"/>
          </reference>
        </references>
      </pivotArea>
    </format>
    <format dxfId="54">
      <pivotArea collapsedLevelsAreSubtotals="1" fieldPosition="0">
        <references count="1">
          <reference field="0" count="1">
            <x v="2"/>
          </reference>
        </references>
      </pivotArea>
    </format>
    <format dxfId="53">
      <pivotArea dataOnly="0" labelOnly="1" fieldPosition="0">
        <references count="1">
          <reference field="0" count="1">
            <x v="2"/>
          </reference>
        </references>
      </pivotArea>
    </format>
    <format dxfId="52">
      <pivotArea outline="0" collapsedLevelsAreSubtotals="1" fieldPosition="0">
        <references count="1">
          <reference field="4294967294" count="1" selected="0">
            <x v="0"/>
          </reference>
        </references>
      </pivotArea>
    </format>
  </formats>
  <pivotHierarchies count="2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Rating"/>
    <pivotHierarchy dragToData="1" caption="Average of Rating"/>
    <pivotHierarchy dragToData="1"/>
    <pivotHierarchy dragToData="1" caption="Average of Unit price"/>
    <pivotHierarchy dragToData="1"/>
    <pivotHierarchy dragToData="1" caption="Max of Total2"/>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B$2:$R$1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37250A77-5326-4BBE-B665-96B8CA430E6D}" sourceName="[Range].[Branch]">
  <pivotTables>
    <pivotTable tabId="9" name="PivotTable1"/>
    <pivotTable tabId="8" name="PivotTable1"/>
  </pivotTables>
  <data>
    <olap pivotCacheId="1255695521">
      <levels count="2">
        <level uniqueName="[Range].[Branch].[(All)]" sourceCaption="(All)" count="0"/>
        <level uniqueName="[Range].[Branch].[Branch]" sourceCaption="Branch" count="3">
          <ranges>
            <range startItem="0">
              <i n="[Range].[Branch].&amp;[A]" c="A"/>
              <i n="[Range].[Branch].&amp;[B]" c="B"/>
              <i n="[Range].[Branch].&amp;[C]" c="C"/>
            </range>
          </ranges>
        </level>
      </levels>
      <selections count="1">
        <selection n="[Range].[Branc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614EF0D2-1195-4016-B9FF-D75A554217B6}" sourceName="[Range].[Customer type]">
  <pivotTables>
    <pivotTable tabId="9" name="PivotTable1"/>
    <pivotTable tabId="8" name="PivotTable1"/>
  </pivotTables>
  <data>
    <olap pivotCacheId="1255695521">
      <levels count="2">
        <level uniqueName="[Range].[Customer type].[(All)]" sourceCaption="(All)" count="0"/>
        <level uniqueName="[Range].[Customer type].[Customer type]" sourceCaption="Customer type" count="2">
          <ranges>
            <range startItem="0">
              <i n="[Range].[Customer type].&amp;[Member]" c="Member"/>
              <i n="[Range].[Customer type].&amp;[Normal]" c="Normal"/>
            </range>
          </ranges>
        </level>
      </levels>
      <selections count="1">
        <selection n="[Range].[Customer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EFCAC9D-69EA-4154-AAA3-D10D55D5092D}" sourceName="[Range].[Gender]">
  <pivotTables>
    <pivotTable tabId="9" name="PivotTable1"/>
  </pivotTables>
  <data>
    <olap pivotCacheId="1255695521">
      <levels count="2">
        <level uniqueName="[Range].[Gender].[(All)]" sourceCaption="(All)" count="0"/>
        <level uniqueName="[Range].[Gender].[Gender]" sourceCaption="Gender" count="2">
          <ranges>
            <range startItem="0">
              <i n="[Range].[Gender].&amp;[Female]" c="Female"/>
              <i n="[Range].[Gender].&amp;[Male]" c="Male"/>
            </range>
          </ranges>
        </level>
      </levels>
      <selections count="1">
        <selection n="[Range].[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52636B07-F146-4B86-B291-D2525AF141FA}" sourceName="[Range].[Payment]">
  <pivotTables>
    <pivotTable tabId="9" name="PivotTable1"/>
  </pivotTables>
  <data>
    <olap pivotCacheId="1255695521">
      <levels count="2">
        <level uniqueName="[Range].[Payment].[(All)]" sourceCaption="(All)" count="0"/>
        <level uniqueName="[Range].[Payment].[Payment]" sourceCaption="Payment" count="3">
          <ranges>
            <range startItem="0">
              <i n="[Range].[Payment].&amp;[Cash]" c="Cash"/>
              <i n="[Range].[Payment].&amp;[Credit card]" c="Credit card"/>
              <i n="[Range].[Payment].&amp;[Ewallet]" c="Ewallet"/>
            </range>
          </ranges>
        </level>
      </levels>
      <selections count="1">
        <selection n="[Range].[Pay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9196B31E-A9F1-407B-9D72-B3E14DE6A477}" sourceName="[Range].[Product line]">
  <pivotTables>
    <pivotTable tabId="9" name="PivotTable1"/>
  </pivotTables>
  <data>
    <olap pivotCacheId="1255695521">
      <levels count="2">
        <level uniqueName="[Range].[Product line].[(All)]" sourceCaption="(All)" count="0"/>
        <level uniqueName="[Range].[Product line].[Product line]" sourceCaption="Product line" count="6">
          <ranges>
            <range startItem="0">
              <i n="[Range].[Product line].&amp;[Electronic accessories]" c="Electronic accessories"/>
              <i n="[Range].[Product line].&amp;[Fashion accessories]" c="Fashion accessories"/>
              <i n="[Range].[Product line].&amp;[Food and beverages]" c="Food and beverages"/>
              <i n="[Range].[Product line].&amp;[Health and beauty]" c="Health and beauty"/>
              <i n="[Range].[Product line].&amp;[Home and lifestyle]" c="Home and lifestyle"/>
              <i n="[Range].[Product line].&amp;[Sports and travel]" c="Sports and travel"/>
            </range>
          </ranges>
        </level>
      </levels>
      <selections count="1">
        <selection n="[Range].[Product 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D2433048-41C9-41D1-8D6A-9BE464C3219A}" cache="Slicer_Branch" caption="Branch" level="1" rowHeight="241300"/>
  <slicer name="Customer type" xr10:uid="{16721521-B834-4D16-81B2-5E576E3BBCA2}" cache="Slicer_Customer_type" caption="Customer type" level="1" rowHeight="241300"/>
  <slicer name="Gender" xr10:uid="{6EC28A73-4C69-491F-A944-612B3DE84197}" cache="Slicer_Gender" caption="Gender" level="1" rowHeight="241300"/>
  <slicer name="Payment" xr10:uid="{0615F2F8-6865-468A-A421-1BB56EB9FD62}" cache="Slicer_Payment" caption="Payment" level="1" rowHeight="241300"/>
  <slicer name="Product line" xr10:uid="{6C5DEEB7-AF97-4E95-9C6D-9851D9DE0473}" cache="Slicer_Product_line" caption="Product lin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3FF9D-F809-442C-B66D-6BD45C393107}">
  <dimension ref="B2:R1002"/>
  <sheetViews>
    <sheetView topLeftCell="A832" workbookViewId="0">
      <selection activeCell="F1003" sqref="F1003"/>
    </sheetView>
  </sheetViews>
  <sheetFormatPr defaultRowHeight="15" x14ac:dyDescent="0.25"/>
  <cols>
    <col min="12" max="12" width="11.140625" customWidth="1"/>
  </cols>
  <sheetData>
    <row r="2" spans="2:18" ht="18.75" customHeight="1" x14ac:dyDescent="0.25">
      <c r="B2" s="1" t="s">
        <v>0</v>
      </c>
      <c r="C2" s="1" t="s">
        <v>1</v>
      </c>
      <c r="D2" s="1" t="s">
        <v>2</v>
      </c>
      <c r="E2" s="1" t="s">
        <v>3</v>
      </c>
      <c r="F2" s="1" t="s">
        <v>4</v>
      </c>
      <c r="G2" s="1" t="s">
        <v>5</v>
      </c>
      <c r="H2" s="1" t="s">
        <v>6</v>
      </c>
      <c r="I2" s="1" t="s">
        <v>7</v>
      </c>
      <c r="J2" s="1" t="s">
        <v>8</v>
      </c>
      <c r="K2" s="1" t="s">
        <v>9</v>
      </c>
      <c r="L2" s="1" t="s">
        <v>10</v>
      </c>
      <c r="M2" s="1" t="s">
        <v>11</v>
      </c>
      <c r="N2" s="1" t="s">
        <v>12</v>
      </c>
      <c r="O2" s="1" t="s">
        <v>13</v>
      </c>
      <c r="P2" s="5" t="s">
        <v>14</v>
      </c>
      <c r="Q2" s="1" t="s">
        <v>15</v>
      </c>
      <c r="R2" s="1" t="s">
        <v>16</v>
      </c>
    </row>
    <row r="3" spans="2:18" x14ac:dyDescent="0.25">
      <c r="B3" s="2" t="s">
        <v>17</v>
      </c>
      <c r="C3" s="2" t="s">
        <v>18</v>
      </c>
      <c r="D3" s="2" t="s">
        <v>19</v>
      </c>
      <c r="E3" s="2" t="s">
        <v>20</v>
      </c>
      <c r="F3" s="2" t="s">
        <v>21</v>
      </c>
      <c r="G3" s="2" t="s">
        <v>22</v>
      </c>
      <c r="H3" s="2">
        <v>74.69</v>
      </c>
      <c r="I3" s="2">
        <v>7</v>
      </c>
      <c r="J3" s="2">
        <v>26.141500000000001</v>
      </c>
      <c r="K3" s="2">
        <v>548.97149999999999</v>
      </c>
      <c r="L3" s="2">
        <v>43470</v>
      </c>
      <c r="M3" s="2">
        <v>0.54722222222222228</v>
      </c>
      <c r="N3" s="3" t="s">
        <v>23</v>
      </c>
      <c r="O3" s="2">
        <v>522.83000000000004</v>
      </c>
      <c r="P3" s="4">
        <v>4.7619047620000003</v>
      </c>
      <c r="Q3" s="2">
        <v>26.141500000000001</v>
      </c>
      <c r="R3" s="2">
        <v>9.1</v>
      </c>
    </row>
    <row r="4" spans="2:18" x14ac:dyDescent="0.25">
      <c r="B4" s="2" t="s">
        <v>24</v>
      </c>
      <c r="C4" s="2" t="s">
        <v>25</v>
      </c>
      <c r="D4" s="2" t="s">
        <v>26</v>
      </c>
      <c r="E4" s="2" t="s">
        <v>27</v>
      </c>
      <c r="F4" s="2" t="s">
        <v>21</v>
      </c>
      <c r="G4" s="2" t="s">
        <v>28</v>
      </c>
      <c r="H4" s="2">
        <v>15.28</v>
      </c>
      <c r="I4" s="2">
        <v>5</v>
      </c>
      <c r="J4" s="2">
        <v>3.82</v>
      </c>
      <c r="K4" s="2">
        <v>80.22</v>
      </c>
      <c r="L4" s="2">
        <v>43532</v>
      </c>
      <c r="M4" s="2">
        <v>0.43680555555555556</v>
      </c>
      <c r="N4" s="3" t="s">
        <v>29</v>
      </c>
      <c r="O4" s="2">
        <v>76.400000000000006</v>
      </c>
      <c r="P4" s="4">
        <v>4.7619047620000003</v>
      </c>
      <c r="Q4" s="2">
        <v>3.82</v>
      </c>
      <c r="R4" s="2">
        <v>9.6</v>
      </c>
    </row>
    <row r="5" spans="2:18" x14ac:dyDescent="0.25">
      <c r="B5" s="2" t="s">
        <v>30</v>
      </c>
      <c r="C5" s="2" t="s">
        <v>18</v>
      </c>
      <c r="D5" s="2" t="s">
        <v>19</v>
      </c>
      <c r="E5" s="2" t="s">
        <v>27</v>
      </c>
      <c r="F5" s="2" t="s">
        <v>31</v>
      </c>
      <c r="G5" s="2" t="s">
        <v>32</v>
      </c>
      <c r="H5" s="2">
        <v>46.33</v>
      </c>
      <c r="I5" s="2">
        <v>7</v>
      </c>
      <c r="J5" s="2">
        <v>16.215499999999999</v>
      </c>
      <c r="K5" s="2">
        <v>340.52550000000002</v>
      </c>
      <c r="L5" s="2">
        <v>43527</v>
      </c>
      <c r="M5" s="2">
        <v>0.55763888888888891</v>
      </c>
      <c r="N5" s="3" t="s">
        <v>33</v>
      </c>
      <c r="O5" s="2">
        <v>324.31</v>
      </c>
      <c r="P5" s="4">
        <v>4.7619047620000003</v>
      </c>
      <c r="Q5" s="2">
        <v>16.215499999999999</v>
      </c>
      <c r="R5" s="2">
        <v>7.4</v>
      </c>
    </row>
    <row r="6" spans="2:18" x14ac:dyDescent="0.25">
      <c r="B6" s="2" t="s">
        <v>34</v>
      </c>
      <c r="C6" s="2" t="s">
        <v>18</v>
      </c>
      <c r="D6" s="2" t="s">
        <v>19</v>
      </c>
      <c r="E6" s="2" t="s">
        <v>20</v>
      </c>
      <c r="F6" s="2" t="s">
        <v>31</v>
      </c>
      <c r="G6" s="2" t="s">
        <v>22</v>
      </c>
      <c r="H6" s="2">
        <v>58.22</v>
      </c>
      <c r="I6" s="2">
        <v>8</v>
      </c>
      <c r="J6" s="2">
        <v>23.288</v>
      </c>
      <c r="K6" s="2">
        <v>489.048</v>
      </c>
      <c r="L6" s="2">
        <v>43492</v>
      </c>
      <c r="M6" s="2">
        <v>0.85624999999999996</v>
      </c>
      <c r="N6" s="3" t="s">
        <v>23</v>
      </c>
      <c r="O6" s="2">
        <v>465.76</v>
      </c>
      <c r="P6" s="4">
        <v>4.7619047620000003</v>
      </c>
      <c r="Q6" s="2">
        <v>23.288</v>
      </c>
      <c r="R6" s="2">
        <v>8.4</v>
      </c>
    </row>
    <row r="7" spans="2:18" x14ac:dyDescent="0.25">
      <c r="B7" s="2" t="s">
        <v>35</v>
      </c>
      <c r="C7" s="2" t="s">
        <v>18</v>
      </c>
      <c r="D7" s="2" t="s">
        <v>19</v>
      </c>
      <c r="E7" s="2" t="s">
        <v>27</v>
      </c>
      <c r="F7" s="2" t="s">
        <v>31</v>
      </c>
      <c r="G7" s="2" t="s">
        <v>36</v>
      </c>
      <c r="H7" s="2">
        <v>86.31</v>
      </c>
      <c r="I7" s="2">
        <v>7</v>
      </c>
      <c r="J7" s="2">
        <v>30.208500000000001</v>
      </c>
      <c r="K7" s="2">
        <v>634.37850000000003</v>
      </c>
      <c r="L7" s="2">
        <v>43504</v>
      </c>
      <c r="M7" s="2">
        <v>0.44236111111111109</v>
      </c>
      <c r="N7" s="3" t="s">
        <v>23</v>
      </c>
      <c r="O7" s="2">
        <v>604.16999999999996</v>
      </c>
      <c r="P7" s="4">
        <v>4.7619047620000003</v>
      </c>
      <c r="Q7" s="2">
        <v>30.208500000000001</v>
      </c>
      <c r="R7" s="2">
        <v>5.3</v>
      </c>
    </row>
    <row r="8" spans="2:18" x14ac:dyDescent="0.25">
      <c r="B8" s="2" t="s">
        <v>37</v>
      </c>
      <c r="C8" s="2" t="s">
        <v>25</v>
      </c>
      <c r="D8" s="2" t="s">
        <v>26</v>
      </c>
      <c r="E8" s="2" t="s">
        <v>27</v>
      </c>
      <c r="F8" s="2" t="s">
        <v>31</v>
      </c>
      <c r="G8" s="2" t="s">
        <v>28</v>
      </c>
      <c r="H8" s="2">
        <v>85.39</v>
      </c>
      <c r="I8" s="2">
        <v>7</v>
      </c>
      <c r="J8" s="2">
        <v>29.886500000000002</v>
      </c>
      <c r="K8" s="2">
        <v>627.61649999999997</v>
      </c>
      <c r="L8" s="2">
        <v>43549</v>
      </c>
      <c r="M8" s="2">
        <v>0.77083333333333337</v>
      </c>
      <c r="N8" s="3" t="s">
        <v>23</v>
      </c>
      <c r="O8" s="2">
        <v>597.73</v>
      </c>
      <c r="P8" s="4">
        <v>4.7619047620000003</v>
      </c>
      <c r="Q8" s="2">
        <v>29.886500000000002</v>
      </c>
      <c r="R8" s="2">
        <v>4.0999999999999996</v>
      </c>
    </row>
    <row r="9" spans="2:18" x14ac:dyDescent="0.25">
      <c r="B9" s="2" t="s">
        <v>38</v>
      </c>
      <c r="C9" s="2" t="s">
        <v>18</v>
      </c>
      <c r="D9" s="2" t="s">
        <v>19</v>
      </c>
      <c r="E9" s="2" t="s">
        <v>20</v>
      </c>
      <c r="F9" s="2" t="s">
        <v>21</v>
      </c>
      <c r="G9" s="2" t="s">
        <v>28</v>
      </c>
      <c r="H9" s="2">
        <v>68.84</v>
      </c>
      <c r="I9" s="2">
        <v>6</v>
      </c>
      <c r="J9" s="2">
        <v>20.652000000000001</v>
      </c>
      <c r="K9" s="2">
        <v>433.69200000000001</v>
      </c>
      <c r="L9" s="2">
        <v>43521</v>
      </c>
      <c r="M9" s="2">
        <v>0.60833333333333328</v>
      </c>
      <c r="N9" s="3" t="s">
        <v>23</v>
      </c>
      <c r="O9" s="2">
        <v>413.04</v>
      </c>
      <c r="P9" s="4">
        <v>4.7619047620000003</v>
      </c>
      <c r="Q9" s="2">
        <v>20.652000000000001</v>
      </c>
      <c r="R9" s="2">
        <v>5.8</v>
      </c>
    </row>
    <row r="10" spans="2:18" x14ac:dyDescent="0.25">
      <c r="B10" s="2" t="s">
        <v>39</v>
      </c>
      <c r="C10" s="2" t="s">
        <v>25</v>
      </c>
      <c r="D10" s="2" t="s">
        <v>26</v>
      </c>
      <c r="E10" s="2" t="s">
        <v>27</v>
      </c>
      <c r="F10" s="2" t="s">
        <v>21</v>
      </c>
      <c r="G10" s="2" t="s">
        <v>32</v>
      </c>
      <c r="H10" s="2">
        <v>73.56</v>
      </c>
      <c r="I10" s="2">
        <v>10</v>
      </c>
      <c r="J10" s="2">
        <v>36.78</v>
      </c>
      <c r="K10" s="2">
        <v>772.38</v>
      </c>
      <c r="L10" s="2">
        <v>43520</v>
      </c>
      <c r="M10" s="2">
        <v>0.48472222222222222</v>
      </c>
      <c r="N10" s="3" t="s">
        <v>23</v>
      </c>
      <c r="O10" s="2">
        <v>735.6</v>
      </c>
      <c r="P10" s="4">
        <v>4.7619047620000003</v>
      </c>
      <c r="Q10" s="2">
        <v>36.78</v>
      </c>
      <c r="R10" s="2">
        <v>8</v>
      </c>
    </row>
    <row r="11" spans="2:18" x14ac:dyDescent="0.25">
      <c r="B11" s="2" t="s">
        <v>40</v>
      </c>
      <c r="C11" s="2" t="s">
        <v>18</v>
      </c>
      <c r="D11" s="2" t="s">
        <v>19</v>
      </c>
      <c r="E11" s="2" t="s">
        <v>20</v>
      </c>
      <c r="F11" s="2" t="s">
        <v>21</v>
      </c>
      <c r="G11" s="2" t="s">
        <v>22</v>
      </c>
      <c r="H11" s="2">
        <v>36.26</v>
      </c>
      <c r="I11" s="2">
        <v>2</v>
      </c>
      <c r="J11" s="2">
        <v>3.6259999999999999</v>
      </c>
      <c r="K11" s="2">
        <v>76.146000000000001</v>
      </c>
      <c r="L11" s="2">
        <v>43475</v>
      </c>
      <c r="M11" s="2">
        <v>0.71875</v>
      </c>
      <c r="N11" s="3" t="s">
        <v>33</v>
      </c>
      <c r="O11" s="2">
        <v>72.52</v>
      </c>
      <c r="P11" s="4">
        <v>4.7619047620000003</v>
      </c>
      <c r="Q11" s="2">
        <v>3.6259999999999999</v>
      </c>
      <c r="R11" s="2">
        <v>7.2</v>
      </c>
    </row>
    <row r="12" spans="2:18" x14ac:dyDescent="0.25">
      <c r="B12" s="2" t="s">
        <v>41</v>
      </c>
      <c r="C12" s="2" t="s">
        <v>42</v>
      </c>
      <c r="D12" s="2" t="s">
        <v>43</v>
      </c>
      <c r="E12" s="2" t="s">
        <v>20</v>
      </c>
      <c r="F12" s="2" t="s">
        <v>21</v>
      </c>
      <c r="G12" s="2" t="s">
        <v>44</v>
      </c>
      <c r="H12" s="2">
        <v>54.84</v>
      </c>
      <c r="I12" s="2">
        <v>3</v>
      </c>
      <c r="J12" s="2">
        <v>8.2260000000000009</v>
      </c>
      <c r="K12" s="2">
        <v>172.74600000000001</v>
      </c>
      <c r="L12" s="2">
        <v>43516</v>
      </c>
      <c r="M12" s="2">
        <v>0.56041666666666667</v>
      </c>
      <c r="N12" s="3" t="s">
        <v>33</v>
      </c>
      <c r="O12" s="2">
        <v>164.52</v>
      </c>
      <c r="P12" s="4">
        <v>4.7619047620000003</v>
      </c>
      <c r="Q12" s="2">
        <v>8.2260000000000009</v>
      </c>
      <c r="R12" s="2">
        <v>5.9</v>
      </c>
    </row>
    <row r="13" spans="2:18" x14ac:dyDescent="0.25">
      <c r="B13" s="2" t="s">
        <v>45</v>
      </c>
      <c r="C13" s="2" t="s">
        <v>42</v>
      </c>
      <c r="D13" s="2" t="s">
        <v>43</v>
      </c>
      <c r="E13" s="2" t="s">
        <v>20</v>
      </c>
      <c r="F13" s="2" t="s">
        <v>21</v>
      </c>
      <c r="G13" s="2" t="s">
        <v>46</v>
      </c>
      <c r="H13" s="2">
        <v>14.48</v>
      </c>
      <c r="I13" s="2">
        <v>4</v>
      </c>
      <c r="J13" s="2">
        <v>2.8959999999999999</v>
      </c>
      <c r="K13" s="2">
        <v>60.816000000000003</v>
      </c>
      <c r="L13" s="2">
        <v>43502</v>
      </c>
      <c r="M13" s="2">
        <v>0.75486111111111109</v>
      </c>
      <c r="N13" s="3" t="s">
        <v>23</v>
      </c>
      <c r="O13" s="2">
        <v>57.92</v>
      </c>
      <c r="P13" s="4">
        <v>4.7619047620000003</v>
      </c>
      <c r="Q13" s="2">
        <v>2.8959999999999999</v>
      </c>
      <c r="R13" s="2">
        <v>4.5</v>
      </c>
    </row>
    <row r="14" spans="2:18" x14ac:dyDescent="0.25">
      <c r="B14" s="2" t="s">
        <v>47</v>
      </c>
      <c r="C14" s="2" t="s">
        <v>42</v>
      </c>
      <c r="D14" s="2" t="s">
        <v>43</v>
      </c>
      <c r="E14" s="2" t="s">
        <v>20</v>
      </c>
      <c r="F14" s="2" t="s">
        <v>31</v>
      </c>
      <c r="G14" s="2" t="s">
        <v>28</v>
      </c>
      <c r="H14" s="2">
        <v>25.51</v>
      </c>
      <c r="I14" s="2">
        <v>4</v>
      </c>
      <c r="J14" s="2">
        <v>5.1020000000000003</v>
      </c>
      <c r="K14" s="2">
        <v>107.142</v>
      </c>
      <c r="L14" s="2">
        <v>43533</v>
      </c>
      <c r="M14" s="2">
        <v>0.7104166666666667</v>
      </c>
      <c r="N14" s="3" t="s">
        <v>29</v>
      </c>
      <c r="O14" s="2">
        <v>102.04</v>
      </c>
      <c r="P14" s="4">
        <v>4.7619047620000003</v>
      </c>
      <c r="Q14" s="2">
        <v>5.1020000000000003</v>
      </c>
      <c r="R14" s="2">
        <v>6.8</v>
      </c>
    </row>
    <row r="15" spans="2:18" x14ac:dyDescent="0.25">
      <c r="B15" s="2" t="s">
        <v>48</v>
      </c>
      <c r="C15" s="2" t="s">
        <v>18</v>
      </c>
      <c r="D15" s="2" t="s">
        <v>19</v>
      </c>
      <c r="E15" s="2" t="s">
        <v>27</v>
      </c>
      <c r="F15" s="2" t="s">
        <v>21</v>
      </c>
      <c r="G15" s="2" t="s">
        <v>28</v>
      </c>
      <c r="H15" s="2">
        <v>46.95</v>
      </c>
      <c r="I15" s="2">
        <v>5</v>
      </c>
      <c r="J15" s="2">
        <v>11.737500000000001</v>
      </c>
      <c r="K15" s="2">
        <v>246.48750000000001</v>
      </c>
      <c r="L15" s="2">
        <v>43508</v>
      </c>
      <c r="M15" s="2">
        <v>0.43402777777777779</v>
      </c>
      <c r="N15" s="3" t="s">
        <v>23</v>
      </c>
      <c r="O15" s="2">
        <v>234.75</v>
      </c>
      <c r="P15" s="4">
        <v>4.7619047620000003</v>
      </c>
      <c r="Q15" s="2">
        <v>11.737500000000001</v>
      </c>
      <c r="R15" s="2">
        <v>7.1</v>
      </c>
    </row>
    <row r="16" spans="2:18" x14ac:dyDescent="0.25">
      <c r="B16" s="2" t="s">
        <v>49</v>
      </c>
      <c r="C16" s="2" t="s">
        <v>18</v>
      </c>
      <c r="D16" s="2" t="s">
        <v>19</v>
      </c>
      <c r="E16" s="2" t="s">
        <v>27</v>
      </c>
      <c r="F16" s="2" t="s">
        <v>31</v>
      </c>
      <c r="G16" s="2" t="s">
        <v>44</v>
      </c>
      <c r="H16" s="2">
        <v>43.19</v>
      </c>
      <c r="I16" s="2">
        <v>10</v>
      </c>
      <c r="J16" s="2">
        <v>21.594999999999999</v>
      </c>
      <c r="K16" s="2">
        <v>453.495</v>
      </c>
      <c r="L16" s="2">
        <v>43503</v>
      </c>
      <c r="M16" s="2">
        <v>0.7</v>
      </c>
      <c r="N16" s="3" t="s">
        <v>23</v>
      </c>
      <c r="O16" s="2">
        <v>431.9</v>
      </c>
      <c r="P16" s="4">
        <v>4.7619047620000003</v>
      </c>
      <c r="Q16" s="2">
        <v>21.594999999999999</v>
      </c>
      <c r="R16" s="2">
        <v>8.1999999999999993</v>
      </c>
    </row>
    <row r="17" spans="2:18" x14ac:dyDescent="0.25">
      <c r="B17" s="2" t="s">
        <v>50</v>
      </c>
      <c r="C17" s="2" t="s">
        <v>18</v>
      </c>
      <c r="D17" s="2" t="s">
        <v>19</v>
      </c>
      <c r="E17" s="2" t="s">
        <v>27</v>
      </c>
      <c r="F17" s="2" t="s">
        <v>21</v>
      </c>
      <c r="G17" s="2" t="s">
        <v>22</v>
      </c>
      <c r="H17" s="2">
        <v>71.38</v>
      </c>
      <c r="I17" s="2">
        <v>10</v>
      </c>
      <c r="J17" s="2">
        <v>35.69</v>
      </c>
      <c r="K17" s="2">
        <v>749.49</v>
      </c>
      <c r="L17" s="2">
        <v>43553</v>
      </c>
      <c r="M17" s="2">
        <v>0.80625000000000002</v>
      </c>
      <c r="N17" s="3" t="s">
        <v>29</v>
      </c>
      <c r="O17" s="2">
        <v>713.8</v>
      </c>
      <c r="P17" s="4">
        <v>4.7619047620000003</v>
      </c>
      <c r="Q17" s="2">
        <v>35.69</v>
      </c>
      <c r="R17" s="2">
        <v>5.7</v>
      </c>
    </row>
    <row r="18" spans="2:18" x14ac:dyDescent="0.25">
      <c r="B18" s="2" t="s">
        <v>51</v>
      </c>
      <c r="C18" s="2" t="s">
        <v>42</v>
      </c>
      <c r="D18" s="2" t="s">
        <v>43</v>
      </c>
      <c r="E18" s="2" t="s">
        <v>20</v>
      </c>
      <c r="F18" s="2" t="s">
        <v>21</v>
      </c>
      <c r="G18" s="2" t="s">
        <v>36</v>
      </c>
      <c r="H18" s="2">
        <v>93.72</v>
      </c>
      <c r="I18" s="2">
        <v>6</v>
      </c>
      <c r="J18" s="2">
        <v>28.116</v>
      </c>
      <c r="K18" s="2">
        <v>590.43600000000004</v>
      </c>
      <c r="L18" s="2">
        <v>43480</v>
      </c>
      <c r="M18" s="2">
        <v>0.67986111111111114</v>
      </c>
      <c r="N18" s="3" t="s">
        <v>29</v>
      </c>
      <c r="O18" s="2">
        <v>562.32000000000005</v>
      </c>
      <c r="P18" s="4">
        <v>4.7619047620000003</v>
      </c>
      <c r="Q18" s="2">
        <v>28.116</v>
      </c>
      <c r="R18" s="2">
        <v>4.5</v>
      </c>
    </row>
    <row r="19" spans="2:18" x14ac:dyDescent="0.25">
      <c r="B19" s="2" t="s">
        <v>52</v>
      </c>
      <c r="C19" s="2" t="s">
        <v>18</v>
      </c>
      <c r="D19" s="2" t="s">
        <v>19</v>
      </c>
      <c r="E19" s="2" t="s">
        <v>20</v>
      </c>
      <c r="F19" s="2" t="s">
        <v>21</v>
      </c>
      <c r="G19" s="2" t="s">
        <v>22</v>
      </c>
      <c r="H19" s="2">
        <v>68.930000000000007</v>
      </c>
      <c r="I19" s="2">
        <v>7</v>
      </c>
      <c r="J19" s="2">
        <v>24.125499999999999</v>
      </c>
      <c r="K19" s="2">
        <v>506.63549999999998</v>
      </c>
      <c r="L19" s="2">
        <v>43535</v>
      </c>
      <c r="M19" s="2">
        <v>0.46041666666666664</v>
      </c>
      <c r="N19" s="3" t="s">
        <v>33</v>
      </c>
      <c r="O19" s="2">
        <v>482.51</v>
      </c>
      <c r="P19" s="4">
        <v>4.7619047620000003</v>
      </c>
      <c r="Q19" s="2">
        <v>24.125499999999999</v>
      </c>
      <c r="R19" s="2">
        <v>4.5999999999999996</v>
      </c>
    </row>
    <row r="20" spans="2:18" x14ac:dyDescent="0.25">
      <c r="B20" s="2" t="s">
        <v>53</v>
      </c>
      <c r="C20" s="2" t="s">
        <v>18</v>
      </c>
      <c r="D20" s="2" t="s">
        <v>19</v>
      </c>
      <c r="E20" s="2" t="s">
        <v>27</v>
      </c>
      <c r="F20" s="2" t="s">
        <v>31</v>
      </c>
      <c r="G20" s="2" t="s">
        <v>36</v>
      </c>
      <c r="H20" s="2">
        <v>72.61</v>
      </c>
      <c r="I20" s="2">
        <v>6</v>
      </c>
      <c r="J20" s="2">
        <v>21.783000000000001</v>
      </c>
      <c r="K20" s="2">
        <v>457.44299999999998</v>
      </c>
      <c r="L20" s="2">
        <v>43466</v>
      </c>
      <c r="M20" s="2">
        <v>0.44374999999999998</v>
      </c>
      <c r="N20" s="3" t="s">
        <v>33</v>
      </c>
      <c r="O20" s="2">
        <v>435.66</v>
      </c>
      <c r="P20" s="4">
        <v>4.7619047620000003</v>
      </c>
      <c r="Q20" s="2">
        <v>21.783000000000001</v>
      </c>
      <c r="R20" s="2">
        <v>6.9</v>
      </c>
    </row>
    <row r="21" spans="2:18" x14ac:dyDescent="0.25">
      <c r="B21" s="2" t="s">
        <v>54</v>
      </c>
      <c r="C21" s="2" t="s">
        <v>18</v>
      </c>
      <c r="D21" s="2" t="s">
        <v>19</v>
      </c>
      <c r="E21" s="2" t="s">
        <v>27</v>
      </c>
      <c r="F21" s="2" t="s">
        <v>31</v>
      </c>
      <c r="G21" s="2" t="s">
        <v>44</v>
      </c>
      <c r="H21" s="2">
        <v>54.67</v>
      </c>
      <c r="I21" s="2">
        <v>3</v>
      </c>
      <c r="J21" s="2">
        <v>8.2004999999999999</v>
      </c>
      <c r="K21" s="2">
        <v>172.2105</v>
      </c>
      <c r="L21" s="2">
        <v>43486</v>
      </c>
      <c r="M21" s="2">
        <v>0.75</v>
      </c>
      <c r="N21" s="3" t="s">
        <v>33</v>
      </c>
      <c r="O21" s="2">
        <v>164.01</v>
      </c>
      <c r="P21" s="4">
        <v>4.7619047620000003</v>
      </c>
      <c r="Q21" s="2">
        <v>8.2004999999999999</v>
      </c>
      <c r="R21" s="2">
        <v>8.6</v>
      </c>
    </row>
    <row r="22" spans="2:18" x14ac:dyDescent="0.25">
      <c r="B22" s="2" t="s">
        <v>55</v>
      </c>
      <c r="C22" s="2" t="s">
        <v>42</v>
      </c>
      <c r="D22" s="2" t="s">
        <v>43</v>
      </c>
      <c r="E22" s="2" t="s">
        <v>27</v>
      </c>
      <c r="F22" s="2" t="s">
        <v>21</v>
      </c>
      <c r="G22" s="2" t="s">
        <v>32</v>
      </c>
      <c r="H22" s="2">
        <v>40.299999999999997</v>
      </c>
      <c r="I22" s="2">
        <v>2</v>
      </c>
      <c r="J22" s="2">
        <v>4.03</v>
      </c>
      <c r="K22" s="2">
        <v>84.63</v>
      </c>
      <c r="L22" s="2">
        <v>43535</v>
      </c>
      <c r="M22" s="2">
        <v>0.64583333333333337</v>
      </c>
      <c r="N22" s="3" t="s">
        <v>23</v>
      </c>
      <c r="O22" s="2">
        <v>80.599999999999994</v>
      </c>
      <c r="P22" s="4">
        <v>4.7619047620000003</v>
      </c>
      <c r="Q22" s="2">
        <v>4.03</v>
      </c>
      <c r="R22" s="2">
        <v>4.4000000000000004</v>
      </c>
    </row>
    <row r="23" spans="2:18" x14ac:dyDescent="0.25">
      <c r="B23" s="2" t="s">
        <v>56</v>
      </c>
      <c r="C23" s="2" t="s">
        <v>25</v>
      </c>
      <c r="D23" s="2" t="s">
        <v>26</v>
      </c>
      <c r="E23" s="2" t="s">
        <v>20</v>
      </c>
      <c r="F23" s="2" t="s">
        <v>31</v>
      </c>
      <c r="G23" s="2" t="s">
        <v>28</v>
      </c>
      <c r="H23" s="2">
        <v>86.04</v>
      </c>
      <c r="I23" s="2">
        <v>5</v>
      </c>
      <c r="J23" s="2">
        <v>21.51</v>
      </c>
      <c r="K23" s="2">
        <v>451.71</v>
      </c>
      <c r="L23" s="2">
        <v>43521</v>
      </c>
      <c r="M23" s="2">
        <v>0.47499999999999998</v>
      </c>
      <c r="N23" s="3" t="s">
        <v>23</v>
      </c>
      <c r="O23" s="2">
        <v>430.2</v>
      </c>
      <c r="P23" s="4">
        <v>4.7619047620000003</v>
      </c>
      <c r="Q23" s="2">
        <v>21.51</v>
      </c>
      <c r="R23" s="2">
        <v>4.8</v>
      </c>
    </row>
    <row r="24" spans="2:18" x14ac:dyDescent="0.25">
      <c r="B24" s="2" t="s">
        <v>57</v>
      </c>
      <c r="C24" s="2" t="s">
        <v>42</v>
      </c>
      <c r="D24" s="2" t="s">
        <v>43</v>
      </c>
      <c r="E24" s="2" t="s">
        <v>27</v>
      </c>
      <c r="F24" s="2" t="s">
        <v>31</v>
      </c>
      <c r="G24" s="2" t="s">
        <v>22</v>
      </c>
      <c r="H24" s="2">
        <v>87.98</v>
      </c>
      <c r="I24" s="2">
        <v>3</v>
      </c>
      <c r="J24" s="2">
        <v>13.196999999999999</v>
      </c>
      <c r="K24" s="2">
        <v>277.137</v>
      </c>
      <c r="L24" s="2">
        <v>43529</v>
      </c>
      <c r="M24" s="2">
        <v>0.44444444444444442</v>
      </c>
      <c r="N24" s="3" t="s">
        <v>23</v>
      </c>
      <c r="O24" s="2">
        <v>263.94</v>
      </c>
      <c r="P24" s="4">
        <v>4.7619047620000003</v>
      </c>
      <c r="Q24" s="2">
        <v>13.196999999999999</v>
      </c>
      <c r="R24" s="2">
        <v>5.0999999999999996</v>
      </c>
    </row>
    <row r="25" spans="2:18" x14ac:dyDescent="0.25">
      <c r="B25" s="2" t="s">
        <v>58</v>
      </c>
      <c r="C25" s="2" t="s">
        <v>42</v>
      </c>
      <c r="D25" s="2" t="s">
        <v>43</v>
      </c>
      <c r="E25" s="2" t="s">
        <v>27</v>
      </c>
      <c r="F25" s="2" t="s">
        <v>31</v>
      </c>
      <c r="G25" s="2" t="s">
        <v>32</v>
      </c>
      <c r="H25" s="2">
        <v>33.200000000000003</v>
      </c>
      <c r="I25" s="2">
        <v>2</v>
      </c>
      <c r="J25" s="2">
        <v>3.32</v>
      </c>
      <c r="K25" s="2">
        <v>69.72</v>
      </c>
      <c r="L25" s="2">
        <v>43539</v>
      </c>
      <c r="M25" s="2">
        <v>0.51388888888888884</v>
      </c>
      <c r="N25" s="3" t="s">
        <v>33</v>
      </c>
      <c r="O25" s="2">
        <v>66.400000000000006</v>
      </c>
      <c r="P25" s="4">
        <v>4.7619047620000003</v>
      </c>
      <c r="Q25" s="2">
        <v>3.32</v>
      </c>
      <c r="R25" s="2">
        <v>4.4000000000000004</v>
      </c>
    </row>
    <row r="26" spans="2:18" x14ac:dyDescent="0.25">
      <c r="B26" s="2" t="s">
        <v>59</v>
      </c>
      <c r="C26" s="2" t="s">
        <v>18</v>
      </c>
      <c r="D26" s="2" t="s">
        <v>19</v>
      </c>
      <c r="E26" s="2" t="s">
        <v>27</v>
      </c>
      <c r="F26" s="2" t="s">
        <v>31</v>
      </c>
      <c r="G26" s="2" t="s">
        <v>28</v>
      </c>
      <c r="H26" s="2">
        <v>34.56</v>
      </c>
      <c r="I26" s="2">
        <v>5</v>
      </c>
      <c r="J26" s="2">
        <v>8.64</v>
      </c>
      <c r="K26" s="2">
        <v>181.44</v>
      </c>
      <c r="L26" s="2">
        <v>43513</v>
      </c>
      <c r="M26" s="2">
        <v>0.46875</v>
      </c>
      <c r="N26" s="3" t="s">
        <v>23</v>
      </c>
      <c r="O26" s="2">
        <v>172.8</v>
      </c>
      <c r="P26" s="4">
        <v>4.7619047620000003</v>
      </c>
      <c r="Q26" s="2">
        <v>8.64</v>
      </c>
      <c r="R26" s="2">
        <v>9.9</v>
      </c>
    </row>
    <row r="27" spans="2:18" x14ac:dyDescent="0.25">
      <c r="B27" s="2" t="s">
        <v>60</v>
      </c>
      <c r="C27" s="2" t="s">
        <v>18</v>
      </c>
      <c r="D27" s="2" t="s">
        <v>19</v>
      </c>
      <c r="E27" s="2" t="s">
        <v>20</v>
      </c>
      <c r="F27" s="2" t="s">
        <v>31</v>
      </c>
      <c r="G27" s="2" t="s">
        <v>36</v>
      </c>
      <c r="H27" s="2">
        <v>88.63</v>
      </c>
      <c r="I27" s="2">
        <v>3</v>
      </c>
      <c r="J27" s="2">
        <v>13.294499999999999</v>
      </c>
      <c r="K27" s="2">
        <v>279.18450000000001</v>
      </c>
      <c r="L27" s="2">
        <v>43526</v>
      </c>
      <c r="M27" s="2">
        <v>0.73333333333333328</v>
      </c>
      <c r="N27" s="3" t="s">
        <v>23</v>
      </c>
      <c r="O27" s="2">
        <v>265.89</v>
      </c>
      <c r="P27" s="4">
        <v>4.7619047620000003</v>
      </c>
      <c r="Q27" s="2">
        <v>13.294499999999999</v>
      </c>
      <c r="R27" s="2">
        <v>6</v>
      </c>
    </row>
    <row r="28" spans="2:18" x14ac:dyDescent="0.25">
      <c r="B28" s="2" t="s">
        <v>61</v>
      </c>
      <c r="C28" s="2" t="s">
        <v>18</v>
      </c>
      <c r="D28" s="2" t="s">
        <v>19</v>
      </c>
      <c r="E28" s="2" t="s">
        <v>20</v>
      </c>
      <c r="F28" s="2" t="s">
        <v>21</v>
      </c>
      <c r="G28" s="2" t="s">
        <v>32</v>
      </c>
      <c r="H28" s="2">
        <v>52.59</v>
      </c>
      <c r="I28" s="2">
        <v>8</v>
      </c>
      <c r="J28" s="2">
        <v>21.036000000000001</v>
      </c>
      <c r="K28" s="2">
        <v>441.75599999999997</v>
      </c>
      <c r="L28" s="2">
        <v>43546</v>
      </c>
      <c r="M28" s="2">
        <v>0.80555555555555558</v>
      </c>
      <c r="N28" s="3" t="s">
        <v>33</v>
      </c>
      <c r="O28" s="2">
        <v>420.72</v>
      </c>
      <c r="P28" s="4">
        <v>4.7619047620000003</v>
      </c>
      <c r="Q28" s="2">
        <v>21.036000000000001</v>
      </c>
      <c r="R28" s="2">
        <v>8.5</v>
      </c>
    </row>
    <row r="29" spans="2:18" x14ac:dyDescent="0.25">
      <c r="B29" s="2" t="s">
        <v>62</v>
      </c>
      <c r="C29" s="2" t="s">
        <v>42</v>
      </c>
      <c r="D29" s="2" t="s">
        <v>43</v>
      </c>
      <c r="E29" s="2" t="s">
        <v>27</v>
      </c>
      <c r="F29" s="2" t="s">
        <v>31</v>
      </c>
      <c r="G29" s="2" t="s">
        <v>46</v>
      </c>
      <c r="H29" s="2">
        <v>33.520000000000003</v>
      </c>
      <c r="I29" s="2">
        <v>1</v>
      </c>
      <c r="J29" s="2">
        <v>1.6759999999999999</v>
      </c>
      <c r="K29" s="2">
        <v>35.195999999999998</v>
      </c>
      <c r="L29" s="2">
        <v>43504</v>
      </c>
      <c r="M29" s="2">
        <v>0.64652777777777781</v>
      </c>
      <c r="N29" s="3" t="s">
        <v>29</v>
      </c>
      <c r="O29" s="2">
        <v>33.520000000000003</v>
      </c>
      <c r="P29" s="4">
        <v>4.7619047620000003</v>
      </c>
      <c r="Q29" s="2">
        <v>1.6759999999999999</v>
      </c>
      <c r="R29" s="2">
        <v>6.7</v>
      </c>
    </row>
    <row r="30" spans="2:18" x14ac:dyDescent="0.25">
      <c r="B30" s="2" t="s">
        <v>63</v>
      </c>
      <c r="C30" s="2" t="s">
        <v>18</v>
      </c>
      <c r="D30" s="2" t="s">
        <v>19</v>
      </c>
      <c r="E30" s="2" t="s">
        <v>27</v>
      </c>
      <c r="F30" s="2" t="s">
        <v>21</v>
      </c>
      <c r="G30" s="2" t="s">
        <v>46</v>
      </c>
      <c r="H30" s="2">
        <v>87.67</v>
      </c>
      <c r="I30" s="2">
        <v>2</v>
      </c>
      <c r="J30" s="2">
        <v>8.7669999999999995</v>
      </c>
      <c r="K30" s="2">
        <v>184.107</v>
      </c>
      <c r="L30" s="2">
        <v>43534</v>
      </c>
      <c r="M30" s="2">
        <v>0.51180555555555551</v>
      </c>
      <c r="N30" s="3" t="s">
        <v>33</v>
      </c>
      <c r="O30" s="2">
        <v>175.34</v>
      </c>
      <c r="P30" s="4">
        <v>4.7619047620000003</v>
      </c>
      <c r="Q30" s="2">
        <v>8.7669999999999995</v>
      </c>
      <c r="R30" s="2">
        <v>7.7</v>
      </c>
    </row>
    <row r="31" spans="2:18" x14ac:dyDescent="0.25">
      <c r="B31" s="2" t="s">
        <v>64</v>
      </c>
      <c r="C31" s="2" t="s">
        <v>42</v>
      </c>
      <c r="D31" s="2" t="s">
        <v>43</v>
      </c>
      <c r="E31" s="2" t="s">
        <v>27</v>
      </c>
      <c r="F31" s="2" t="s">
        <v>21</v>
      </c>
      <c r="G31" s="2" t="s">
        <v>44</v>
      </c>
      <c r="H31" s="2">
        <v>88.36</v>
      </c>
      <c r="I31" s="2">
        <v>5</v>
      </c>
      <c r="J31" s="2">
        <v>22.09</v>
      </c>
      <c r="K31" s="2">
        <v>463.89</v>
      </c>
      <c r="L31" s="2">
        <v>43490</v>
      </c>
      <c r="M31" s="2">
        <v>0.82499999999999996</v>
      </c>
      <c r="N31" s="3" t="s">
        <v>29</v>
      </c>
      <c r="O31" s="2">
        <v>441.8</v>
      </c>
      <c r="P31" s="4">
        <v>4.7619047620000003</v>
      </c>
      <c r="Q31" s="2">
        <v>22.09</v>
      </c>
      <c r="R31" s="2">
        <v>9.6</v>
      </c>
    </row>
    <row r="32" spans="2:18" x14ac:dyDescent="0.25">
      <c r="B32" s="2" t="s">
        <v>65</v>
      </c>
      <c r="C32" s="2" t="s">
        <v>18</v>
      </c>
      <c r="D32" s="2" t="s">
        <v>19</v>
      </c>
      <c r="E32" s="2" t="s">
        <v>27</v>
      </c>
      <c r="F32" s="2" t="s">
        <v>31</v>
      </c>
      <c r="G32" s="2" t="s">
        <v>22</v>
      </c>
      <c r="H32" s="2">
        <v>24.89</v>
      </c>
      <c r="I32" s="2">
        <v>9</v>
      </c>
      <c r="J32" s="2">
        <v>11.2005</v>
      </c>
      <c r="K32" s="2">
        <v>235.2105</v>
      </c>
      <c r="L32" s="2">
        <v>43539</v>
      </c>
      <c r="M32" s="2">
        <v>0.65</v>
      </c>
      <c r="N32" s="3" t="s">
        <v>29</v>
      </c>
      <c r="O32" s="2">
        <v>224.01</v>
      </c>
      <c r="P32" s="4">
        <v>4.7619047620000003</v>
      </c>
      <c r="Q32" s="2">
        <v>11.2005</v>
      </c>
      <c r="R32" s="2">
        <v>7.4</v>
      </c>
    </row>
    <row r="33" spans="2:18" x14ac:dyDescent="0.25">
      <c r="B33" s="2" t="s">
        <v>66</v>
      </c>
      <c r="C33" s="2" t="s">
        <v>42</v>
      </c>
      <c r="D33" s="2" t="s">
        <v>43</v>
      </c>
      <c r="E33" s="2" t="s">
        <v>27</v>
      </c>
      <c r="F33" s="2" t="s">
        <v>31</v>
      </c>
      <c r="G33" s="2" t="s">
        <v>46</v>
      </c>
      <c r="H33" s="2">
        <v>94.13</v>
      </c>
      <c r="I33" s="2">
        <v>5</v>
      </c>
      <c r="J33" s="2">
        <v>23.532499999999999</v>
      </c>
      <c r="K33" s="2">
        <v>494.1825</v>
      </c>
      <c r="L33" s="2">
        <v>43521</v>
      </c>
      <c r="M33" s="2">
        <v>0.81874999999999998</v>
      </c>
      <c r="N33" s="3" t="s">
        <v>33</v>
      </c>
      <c r="O33" s="2">
        <v>470.65</v>
      </c>
      <c r="P33" s="4">
        <v>4.7619047620000003</v>
      </c>
      <c r="Q33" s="2">
        <v>23.532499999999999</v>
      </c>
      <c r="R33" s="2">
        <v>4.8</v>
      </c>
    </row>
    <row r="34" spans="2:18" x14ac:dyDescent="0.25">
      <c r="B34" s="2" t="s">
        <v>67</v>
      </c>
      <c r="C34" s="2" t="s">
        <v>42</v>
      </c>
      <c r="D34" s="2" t="s">
        <v>43</v>
      </c>
      <c r="E34" s="2" t="s">
        <v>20</v>
      </c>
      <c r="F34" s="2" t="s">
        <v>31</v>
      </c>
      <c r="G34" s="2" t="s">
        <v>36</v>
      </c>
      <c r="H34" s="2">
        <v>78.069999999999993</v>
      </c>
      <c r="I34" s="2">
        <v>9</v>
      </c>
      <c r="J34" s="2">
        <v>35.131500000000003</v>
      </c>
      <c r="K34" s="2">
        <v>737.76149999999996</v>
      </c>
      <c r="L34" s="2">
        <v>43493</v>
      </c>
      <c r="M34" s="2">
        <v>0.52986111111111112</v>
      </c>
      <c r="N34" s="3" t="s">
        <v>29</v>
      </c>
      <c r="O34" s="2">
        <v>702.63</v>
      </c>
      <c r="P34" s="4">
        <v>4.7619047620000003</v>
      </c>
      <c r="Q34" s="2">
        <v>35.131500000000003</v>
      </c>
      <c r="R34" s="2">
        <v>4.5</v>
      </c>
    </row>
    <row r="35" spans="2:18" x14ac:dyDescent="0.25">
      <c r="B35" s="2" t="s">
        <v>68</v>
      </c>
      <c r="C35" s="2" t="s">
        <v>42</v>
      </c>
      <c r="D35" s="2" t="s">
        <v>43</v>
      </c>
      <c r="E35" s="2" t="s">
        <v>27</v>
      </c>
      <c r="F35" s="2" t="s">
        <v>31</v>
      </c>
      <c r="G35" s="2" t="s">
        <v>36</v>
      </c>
      <c r="H35" s="2">
        <v>83.78</v>
      </c>
      <c r="I35" s="2">
        <v>8</v>
      </c>
      <c r="J35" s="2">
        <v>33.512</v>
      </c>
      <c r="K35" s="2">
        <v>703.75199999999995</v>
      </c>
      <c r="L35" s="2">
        <v>43475</v>
      </c>
      <c r="M35" s="2">
        <v>0.61736111111111114</v>
      </c>
      <c r="N35" s="3" t="s">
        <v>29</v>
      </c>
      <c r="O35" s="2">
        <v>670.24</v>
      </c>
      <c r="P35" s="4">
        <v>4.7619047620000003</v>
      </c>
      <c r="Q35" s="2">
        <v>33.512</v>
      </c>
      <c r="R35" s="2">
        <v>5.0999999999999996</v>
      </c>
    </row>
    <row r="36" spans="2:18" x14ac:dyDescent="0.25">
      <c r="B36" s="2" t="s">
        <v>69</v>
      </c>
      <c r="C36" s="2" t="s">
        <v>18</v>
      </c>
      <c r="D36" s="2" t="s">
        <v>19</v>
      </c>
      <c r="E36" s="2" t="s">
        <v>27</v>
      </c>
      <c r="F36" s="2" t="s">
        <v>31</v>
      </c>
      <c r="G36" s="2" t="s">
        <v>22</v>
      </c>
      <c r="H36" s="2">
        <v>96.58</v>
      </c>
      <c r="I36" s="2">
        <v>2</v>
      </c>
      <c r="J36" s="2">
        <v>9.6579999999999995</v>
      </c>
      <c r="K36" s="2">
        <v>202.81800000000001</v>
      </c>
      <c r="L36" s="2">
        <v>43539</v>
      </c>
      <c r="M36" s="2">
        <v>0.42499999999999999</v>
      </c>
      <c r="N36" s="3" t="s">
        <v>33</v>
      </c>
      <c r="O36" s="2">
        <v>193.16</v>
      </c>
      <c r="P36" s="4">
        <v>4.7619047620000003</v>
      </c>
      <c r="Q36" s="2">
        <v>9.6579999999999995</v>
      </c>
      <c r="R36" s="2">
        <v>5.0999999999999996</v>
      </c>
    </row>
    <row r="37" spans="2:18" x14ac:dyDescent="0.25">
      <c r="B37" s="2" t="s">
        <v>70</v>
      </c>
      <c r="C37" s="2" t="s">
        <v>25</v>
      </c>
      <c r="D37" s="2" t="s">
        <v>26</v>
      </c>
      <c r="E37" s="2" t="s">
        <v>20</v>
      </c>
      <c r="F37" s="2" t="s">
        <v>21</v>
      </c>
      <c r="G37" s="2" t="s">
        <v>44</v>
      </c>
      <c r="H37" s="2">
        <v>99.42</v>
      </c>
      <c r="I37" s="2">
        <v>4</v>
      </c>
      <c r="J37" s="2">
        <v>19.884</v>
      </c>
      <c r="K37" s="2">
        <v>417.56400000000002</v>
      </c>
      <c r="L37" s="2">
        <v>43502</v>
      </c>
      <c r="M37" s="2">
        <v>0.44583333333333336</v>
      </c>
      <c r="N37" s="3" t="s">
        <v>23</v>
      </c>
      <c r="O37" s="2">
        <v>397.68</v>
      </c>
      <c r="P37" s="4">
        <v>4.7619047620000003</v>
      </c>
      <c r="Q37" s="2">
        <v>19.884</v>
      </c>
      <c r="R37" s="2">
        <v>7.5</v>
      </c>
    </row>
    <row r="38" spans="2:18" x14ac:dyDescent="0.25">
      <c r="B38" s="2" t="s">
        <v>71</v>
      </c>
      <c r="C38" s="2" t="s">
        <v>25</v>
      </c>
      <c r="D38" s="2" t="s">
        <v>26</v>
      </c>
      <c r="E38" s="2" t="s">
        <v>20</v>
      </c>
      <c r="F38" s="2" t="s">
        <v>21</v>
      </c>
      <c r="G38" s="2" t="s">
        <v>36</v>
      </c>
      <c r="H38" s="2">
        <v>68.12</v>
      </c>
      <c r="I38" s="2">
        <v>1</v>
      </c>
      <c r="J38" s="2">
        <v>3.4060000000000001</v>
      </c>
      <c r="K38" s="2">
        <v>71.525999999999996</v>
      </c>
      <c r="L38" s="2">
        <v>43472</v>
      </c>
      <c r="M38" s="2">
        <v>0.51944444444444449</v>
      </c>
      <c r="N38" s="3" t="s">
        <v>23</v>
      </c>
      <c r="O38" s="2">
        <v>68.12</v>
      </c>
      <c r="P38" s="4">
        <v>4.7619047620000003</v>
      </c>
      <c r="Q38" s="2">
        <v>3.4060000000000001</v>
      </c>
      <c r="R38" s="2">
        <v>6.8</v>
      </c>
    </row>
    <row r="39" spans="2:18" x14ac:dyDescent="0.25">
      <c r="B39" s="2" t="s">
        <v>72</v>
      </c>
      <c r="C39" s="2" t="s">
        <v>18</v>
      </c>
      <c r="D39" s="2" t="s">
        <v>19</v>
      </c>
      <c r="E39" s="2" t="s">
        <v>20</v>
      </c>
      <c r="F39" s="2" t="s">
        <v>31</v>
      </c>
      <c r="G39" s="2" t="s">
        <v>36</v>
      </c>
      <c r="H39" s="2">
        <v>62.62</v>
      </c>
      <c r="I39" s="2">
        <v>5</v>
      </c>
      <c r="J39" s="2">
        <v>15.654999999999999</v>
      </c>
      <c r="K39" s="2">
        <v>328.755</v>
      </c>
      <c r="L39" s="2">
        <v>43534</v>
      </c>
      <c r="M39" s="2">
        <v>0.80208333333333337</v>
      </c>
      <c r="N39" s="3" t="s">
        <v>23</v>
      </c>
      <c r="O39" s="2">
        <v>313.10000000000002</v>
      </c>
      <c r="P39" s="4">
        <v>4.7619047620000003</v>
      </c>
      <c r="Q39" s="2">
        <v>15.654999999999999</v>
      </c>
      <c r="R39" s="2">
        <v>7</v>
      </c>
    </row>
    <row r="40" spans="2:18" x14ac:dyDescent="0.25">
      <c r="B40" s="2" t="s">
        <v>73</v>
      </c>
      <c r="C40" s="2" t="s">
        <v>18</v>
      </c>
      <c r="D40" s="2" t="s">
        <v>19</v>
      </c>
      <c r="E40" s="2" t="s">
        <v>27</v>
      </c>
      <c r="F40" s="2" t="s">
        <v>21</v>
      </c>
      <c r="G40" s="2" t="s">
        <v>28</v>
      </c>
      <c r="H40" s="2">
        <v>60.88</v>
      </c>
      <c r="I40" s="2">
        <v>9</v>
      </c>
      <c r="J40" s="2">
        <v>27.396000000000001</v>
      </c>
      <c r="K40" s="2">
        <v>575.31600000000003</v>
      </c>
      <c r="L40" s="2">
        <v>43480</v>
      </c>
      <c r="M40" s="2">
        <v>0.72013888888888888</v>
      </c>
      <c r="N40" s="3" t="s">
        <v>23</v>
      </c>
      <c r="O40" s="2">
        <v>547.91999999999996</v>
      </c>
      <c r="P40" s="4">
        <v>4.7619047620000003</v>
      </c>
      <c r="Q40" s="2">
        <v>27.396000000000001</v>
      </c>
      <c r="R40" s="2">
        <v>4.7</v>
      </c>
    </row>
    <row r="41" spans="2:18" x14ac:dyDescent="0.25">
      <c r="B41" s="2" t="s">
        <v>74</v>
      </c>
      <c r="C41" s="2" t="s">
        <v>25</v>
      </c>
      <c r="D41" s="2" t="s">
        <v>26</v>
      </c>
      <c r="E41" s="2" t="s">
        <v>27</v>
      </c>
      <c r="F41" s="2" t="s">
        <v>21</v>
      </c>
      <c r="G41" s="2" t="s">
        <v>22</v>
      </c>
      <c r="H41" s="2">
        <v>54.92</v>
      </c>
      <c r="I41" s="2">
        <v>8</v>
      </c>
      <c r="J41" s="2">
        <v>21.968</v>
      </c>
      <c r="K41" s="2">
        <v>461.32799999999997</v>
      </c>
      <c r="L41" s="2">
        <v>43547</v>
      </c>
      <c r="M41" s="2">
        <v>0.55833333333333335</v>
      </c>
      <c r="N41" s="3" t="s">
        <v>23</v>
      </c>
      <c r="O41" s="2">
        <v>439.36</v>
      </c>
      <c r="P41" s="4">
        <v>4.7619047620000003</v>
      </c>
      <c r="Q41" s="2">
        <v>21.968</v>
      </c>
      <c r="R41" s="2">
        <v>7.6</v>
      </c>
    </row>
    <row r="42" spans="2:18" x14ac:dyDescent="0.25">
      <c r="B42" s="2" t="s">
        <v>75</v>
      </c>
      <c r="C42" s="2" t="s">
        <v>42</v>
      </c>
      <c r="D42" s="2" t="s">
        <v>43</v>
      </c>
      <c r="E42" s="2" t="s">
        <v>20</v>
      </c>
      <c r="F42" s="2" t="s">
        <v>31</v>
      </c>
      <c r="G42" s="2" t="s">
        <v>32</v>
      </c>
      <c r="H42" s="2">
        <v>30.12</v>
      </c>
      <c r="I42" s="2">
        <v>8</v>
      </c>
      <c r="J42" s="2">
        <v>12.048</v>
      </c>
      <c r="K42" s="2">
        <v>253.00800000000001</v>
      </c>
      <c r="L42" s="2">
        <v>43527</v>
      </c>
      <c r="M42" s="2">
        <v>0.54236111111111107</v>
      </c>
      <c r="N42" s="3" t="s">
        <v>29</v>
      </c>
      <c r="O42" s="2">
        <v>240.96</v>
      </c>
      <c r="P42" s="4">
        <v>4.7619047620000003</v>
      </c>
      <c r="Q42" s="2">
        <v>12.048</v>
      </c>
      <c r="R42" s="2">
        <v>7.7</v>
      </c>
    </row>
    <row r="43" spans="2:18" x14ac:dyDescent="0.25">
      <c r="B43" s="2" t="s">
        <v>76</v>
      </c>
      <c r="C43" s="2" t="s">
        <v>42</v>
      </c>
      <c r="D43" s="2" t="s">
        <v>43</v>
      </c>
      <c r="E43" s="2" t="s">
        <v>20</v>
      </c>
      <c r="F43" s="2" t="s">
        <v>21</v>
      </c>
      <c r="G43" s="2" t="s">
        <v>32</v>
      </c>
      <c r="H43" s="2">
        <v>86.72</v>
      </c>
      <c r="I43" s="2">
        <v>1</v>
      </c>
      <c r="J43" s="2">
        <v>4.3360000000000003</v>
      </c>
      <c r="K43" s="2">
        <v>91.055999999999997</v>
      </c>
      <c r="L43" s="2">
        <v>43482</v>
      </c>
      <c r="M43" s="2">
        <v>0.78125</v>
      </c>
      <c r="N43" s="3" t="s">
        <v>23</v>
      </c>
      <c r="O43" s="2">
        <v>86.72</v>
      </c>
      <c r="P43" s="4">
        <v>4.7619047620000003</v>
      </c>
      <c r="Q43" s="2">
        <v>4.3360000000000003</v>
      </c>
      <c r="R43" s="2">
        <v>7.9</v>
      </c>
    </row>
    <row r="44" spans="2:18" x14ac:dyDescent="0.25">
      <c r="B44" s="2" t="s">
        <v>77</v>
      </c>
      <c r="C44" s="2" t="s">
        <v>25</v>
      </c>
      <c r="D44" s="2" t="s">
        <v>26</v>
      </c>
      <c r="E44" s="2" t="s">
        <v>20</v>
      </c>
      <c r="F44" s="2" t="s">
        <v>31</v>
      </c>
      <c r="G44" s="2" t="s">
        <v>32</v>
      </c>
      <c r="H44" s="2">
        <v>56.11</v>
      </c>
      <c r="I44" s="2">
        <v>2</v>
      </c>
      <c r="J44" s="2">
        <v>5.6109999999999998</v>
      </c>
      <c r="K44" s="2">
        <v>117.831</v>
      </c>
      <c r="L44" s="2">
        <v>43498</v>
      </c>
      <c r="M44" s="2">
        <v>0.42430555555555555</v>
      </c>
      <c r="N44" s="3" t="s">
        <v>29</v>
      </c>
      <c r="O44" s="2">
        <v>112.22</v>
      </c>
      <c r="P44" s="4">
        <v>4.7619047620000003</v>
      </c>
      <c r="Q44" s="2">
        <v>5.6109999999999998</v>
      </c>
      <c r="R44" s="2">
        <v>6.3</v>
      </c>
    </row>
    <row r="45" spans="2:18" x14ac:dyDescent="0.25">
      <c r="B45" s="2" t="s">
        <v>78</v>
      </c>
      <c r="C45" s="2" t="s">
        <v>42</v>
      </c>
      <c r="D45" s="2" t="s">
        <v>43</v>
      </c>
      <c r="E45" s="2" t="s">
        <v>20</v>
      </c>
      <c r="F45" s="2" t="s">
        <v>21</v>
      </c>
      <c r="G45" s="2" t="s">
        <v>36</v>
      </c>
      <c r="H45" s="2">
        <v>69.12</v>
      </c>
      <c r="I45" s="2">
        <v>6</v>
      </c>
      <c r="J45" s="2">
        <v>20.736000000000001</v>
      </c>
      <c r="K45" s="2">
        <v>435.45600000000002</v>
      </c>
      <c r="L45" s="2">
        <v>43504</v>
      </c>
      <c r="M45" s="2">
        <v>0.54374999999999996</v>
      </c>
      <c r="N45" s="3" t="s">
        <v>29</v>
      </c>
      <c r="O45" s="2">
        <v>414.72</v>
      </c>
      <c r="P45" s="4">
        <v>4.7619047620000003</v>
      </c>
      <c r="Q45" s="2">
        <v>20.736000000000001</v>
      </c>
      <c r="R45" s="2">
        <v>5.6</v>
      </c>
    </row>
    <row r="46" spans="2:18" x14ac:dyDescent="0.25">
      <c r="B46" s="2" t="s">
        <v>79</v>
      </c>
      <c r="C46" s="2" t="s">
        <v>25</v>
      </c>
      <c r="D46" s="2" t="s">
        <v>26</v>
      </c>
      <c r="E46" s="2" t="s">
        <v>20</v>
      </c>
      <c r="F46" s="2" t="s">
        <v>21</v>
      </c>
      <c r="G46" s="2" t="s">
        <v>44</v>
      </c>
      <c r="H46" s="2">
        <v>98.7</v>
      </c>
      <c r="I46" s="2">
        <v>8</v>
      </c>
      <c r="J46" s="2">
        <v>39.479999999999997</v>
      </c>
      <c r="K46" s="2">
        <v>829.08</v>
      </c>
      <c r="L46" s="2">
        <v>43528</v>
      </c>
      <c r="M46" s="2">
        <v>0.86041666666666672</v>
      </c>
      <c r="N46" s="3" t="s">
        <v>29</v>
      </c>
      <c r="O46" s="2">
        <v>789.6</v>
      </c>
      <c r="P46" s="4">
        <v>4.7619047620000003</v>
      </c>
      <c r="Q46" s="2">
        <v>39.479999999999997</v>
      </c>
      <c r="R46" s="2">
        <v>7.6</v>
      </c>
    </row>
    <row r="47" spans="2:18" x14ac:dyDescent="0.25">
      <c r="B47" s="2" t="s">
        <v>80</v>
      </c>
      <c r="C47" s="2" t="s">
        <v>25</v>
      </c>
      <c r="D47" s="2" t="s">
        <v>26</v>
      </c>
      <c r="E47" s="2" t="s">
        <v>20</v>
      </c>
      <c r="F47" s="2" t="s">
        <v>31</v>
      </c>
      <c r="G47" s="2" t="s">
        <v>22</v>
      </c>
      <c r="H47" s="2">
        <v>15.37</v>
      </c>
      <c r="I47" s="2">
        <v>2</v>
      </c>
      <c r="J47" s="2">
        <v>1.5369999999999999</v>
      </c>
      <c r="K47" s="2">
        <v>32.277000000000001</v>
      </c>
      <c r="L47" s="2">
        <v>43540</v>
      </c>
      <c r="M47" s="2">
        <v>0.82430555555555551</v>
      </c>
      <c r="N47" s="3" t="s">
        <v>29</v>
      </c>
      <c r="O47" s="2">
        <v>30.74</v>
      </c>
      <c r="P47" s="4">
        <v>4.7619047620000003</v>
      </c>
      <c r="Q47" s="2">
        <v>1.5369999999999999</v>
      </c>
      <c r="R47" s="2">
        <v>7.2</v>
      </c>
    </row>
    <row r="48" spans="2:18" x14ac:dyDescent="0.25">
      <c r="B48" s="2" t="s">
        <v>81</v>
      </c>
      <c r="C48" s="2" t="s">
        <v>42</v>
      </c>
      <c r="D48" s="2" t="s">
        <v>43</v>
      </c>
      <c r="E48" s="2" t="s">
        <v>20</v>
      </c>
      <c r="F48" s="2" t="s">
        <v>21</v>
      </c>
      <c r="G48" s="2" t="s">
        <v>28</v>
      </c>
      <c r="H48" s="2">
        <v>93.96</v>
      </c>
      <c r="I48" s="2">
        <v>4</v>
      </c>
      <c r="J48" s="2">
        <v>18.792000000000002</v>
      </c>
      <c r="K48" s="2">
        <v>394.63200000000001</v>
      </c>
      <c r="L48" s="2">
        <v>43533</v>
      </c>
      <c r="M48" s="2">
        <v>0.75</v>
      </c>
      <c r="N48" s="3" t="s">
        <v>29</v>
      </c>
      <c r="O48" s="2">
        <v>375.84</v>
      </c>
      <c r="P48" s="4">
        <v>4.7619047620000003</v>
      </c>
      <c r="Q48" s="2">
        <v>18.792000000000002</v>
      </c>
      <c r="R48" s="2">
        <v>9.5</v>
      </c>
    </row>
    <row r="49" spans="2:18" x14ac:dyDescent="0.25">
      <c r="B49" s="2" t="s">
        <v>82</v>
      </c>
      <c r="C49" s="2" t="s">
        <v>42</v>
      </c>
      <c r="D49" s="2" t="s">
        <v>43</v>
      </c>
      <c r="E49" s="2" t="s">
        <v>20</v>
      </c>
      <c r="F49" s="2" t="s">
        <v>31</v>
      </c>
      <c r="G49" s="2" t="s">
        <v>22</v>
      </c>
      <c r="H49" s="2">
        <v>56.69</v>
      </c>
      <c r="I49" s="2">
        <v>9</v>
      </c>
      <c r="J49" s="2">
        <v>25.5105</v>
      </c>
      <c r="K49" s="2">
        <v>535.72050000000002</v>
      </c>
      <c r="L49" s="2">
        <v>43523</v>
      </c>
      <c r="M49" s="2">
        <v>0.72499999999999998</v>
      </c>
      <c r="N49" s="3" t="s">
        <v>33</v>
      </c>
      <c r="O49" s="2">
        <v>510.21</v>
      </c>
      <c r="P49" s="4">
        <v>4.7619047620000003</v>
      </c>
      <c r="Q49" s="2">
        <v>25.5105</v>
      </c>
      <c r="R49" s="2">
        <v>8.4</v>
      </c>
    </row>
    <row r="50" spans="2:18" x14ac:dyDescent="0.25">
      <c r="B50" s="2" t="s">
        <v>83</v>
      </c>
      <c r="C50" s="2" t="s">
        <v>42</v>
      </c>
      <c r="D50" s="2" t="s">
        <v>43</v>
      </c>
      <c r="E50" s="2" t="s">
        <v>20</v>
      </c>
      <c r="F50" s="2" t="s">
        <v>21</v>
      </c>
      <c r="G50" s="2" t="s">
        <v>44</v>
      </c>
      <c r="H50" s="2">
        <v>20.010000000000002</v>
      </c>
      <c r="I50" s="2">
        <v>9</v>
      </c>
      <c r="J50" s="2">
        <v>9.0045000000000002</v>
      </c>
      <c r="K50" s="2">
        <v>189.09450000000001</v>
      </c>
      <c r="L50" s="2">
        <v>43502</v>
      </c>
      <c r="M50" s="2">
        <v>0.65763888888888888</v>
      </c>
      <c r="N50" s="3" t="s">
        <v>23</v>
      </c>
      <c r="O50" s="2">
        <v>180.09</v>
      </c>
      <c r="P50" s="4">
        <v>4.7619047620000003</v>
      </c>
      <c r="Q50" s="2">
        <v>9.0045000000000002</v>
      </c>
      <c r="R50" s="2">
        <v>4.0999999999999996</v>
      </c>
    </row>
    <row r="51" spans="2:18" x14ac:dyDescent="0.25">
      <c r="B51" s="2" t="s">
        <v>84</v>
      </c>
      <c r="C51" s="2" t="s">
        <v>42</v>
      </c>
      <c r="D51" s="2" t="s">
        <v>43</v>
      </c>
      <c r="E51" s="2" t="s">
        <v>20</v>
      </c>
      <c r="F51" s="2" t="s">
        <v>31</v>
      </c>
      <c r="G51" s="2" t="s">
        <v>28</v>
      </c>
      <c r="H51" s="2">
        <v>18.93</v>
      </c>
      <c r="I51" s="2">
        <v>6</v>
      </c>
      <c r="J51" s="2">
        <v>5.6790000000000003</v>
      </c>
      <c r="K51" s="2">
        <v>119.259</v>
      </c>
      <c r="L51" s="2">
        <v>43506</v>
      </c>
      <c r="M51" s="2">
        <v>0.53125</v>
      </c>
      <c r="N51" s="3" t="s">
        <v>33</v>
      </c>
      <c r="O51" s="2">
        <v>113.58</v>
      </c>
      <c r="P51" s="4">
        <v>4.7619047620000003</v>
      </c>
      <c r="Q51" s="2">
        <v>5.6790000000000003</v>
      </c>
      <c r="R51" s="2">
        <v>8.1</v>
      </c>
    </row>
    <row r="52" spans="2:18" x14ac:dyDescent="0.25">
      <c r="B52" s="2" t="s">
        <v>85</v>
      </c>
      <c r="C52" s="2" t="s">
        <v>25</v>
      </c>
      <c r="D52" s="2" t="s">
        <v>26</v>
      </c>
      <c r="E52" s="2" t="s">
        <v>20</v>
      </c>
      <c r="F52" s="2" t="s">
        <v>21</v>
      </c>
      <c r="G52" s="2" t="s">
        <v>46</v>
      </c>
      <c r="H52" s="2">
        <v>82.63</v>
      </c>
      <c r="I52" s="2">
        <v>10</v>
      </c>
      <c r="J52" s="2">
        <v>41.314999999999998</v>
      </c>
      <c r="K52" s="2">
        <v>867.61500000000001</v>
      </c>
      <c r="L52" s="2">
        <v>43543</v>
      </c>
      <c r="M52" s="2">
        <v>0.71388888888888891</v>
      </c>
      <c r="N52" s="3" t="s">
        <v>23</v>
      </c>
      <c r="O52" s="2">
        <v>826.3</v>
      </c>
      <c r="P52" s="4">
        <v>4.7619047620000003</v>
      </c>
      <c r="Q52" s="2">
        <v>41.314999999999998</v>
      </c>
      <c r="R52" s="2">
        <v>7.9</v>
      </c>
    </row>
    <row r="53" spans="2:18" x14ac:dyDescent="0.25">
      <c r="B53" s="2" t="s">
        <v>86</v>
      </c>
      <c r="C53" s="2" t="s">
        <v>25</v>
      </c>
      <c r="D53" s="2" t="s">
        <v>26</v>
      </c>
      <c r="E53" s="2" t="s">
        <v>20</v>
      </c>
      <c r="F53" s="2" t="s">
        <v>31</v>
      </c>
      <c r="G53" s="2" t="s">
        <v>44</v>
      </c>
      <c r="H53" s="2">
        <v>91.4</v>
      </c>
      <c r="I53" s="2">
        <v>7</v>
      </c>
      <c r="J53" s="2">
        <v>31.99</v>
      </c>
      <c r="K53" s="2">
        <v>671.79</v>
      </c>
      <c r="L53" s="2">
        <v>43499</v>
      </c>
      <c r="M53" s="2">
        <v>0.42986111111111114</v>
      </c>
      <c r="N53" s="3" t="s">
        <v>29</v>
      </c>
      <c r="O53" s="2">
        <v>639.79999999999995</v>
      </c>
      <c r="P53" s="4">
        <v>4.7619047620000003</v>
      </c>
      <c r="Q53" s="2">
        <v>31.99</v>
      </c>
      <c r="R53" s="2">
        <v>9.5</v>
      </c>
    </row>
    <row r="54" spans="2:18" x14ac:dyDescent="0.25">
      <c r="B54" s="2" t="s">
        <v>87</v>
      </c>
      <c r="C54" s="2" t="s">
        <v>18</v>
      </c>
      <c r="D54" s="2" t="s">
        <v>19</v>
      </c>
      <c r="E54" s="2" t="s">
        <v>20</v>
      </c>
      <c r="F54" s="2" t="s">
        <v>21</v>
      </c>
      <c r="G54" s="2" t="s">
        <v>44</v>
      </c>
      <c r="H54" s="2">
        <v>44.59</v>
      </c>
      <c r="I54" s="2">
        <v>5</v>
      </c>
      <c r="J54" s="2">
        <v>11.147500000000001</v>
      </c>
      <c r="K54" s="2">
        <v>234.0975</v>
      </c>
      <c r="L54" s="2">
        <v>43506</v>
      </c>
      <c r="M54" s="2">
        <v>0.63194444444444442</v>
      </c>
      <c r="N54" s="3" t="s">
        <v>29</v>
      </c>
      <c r="O54" s="2">
        <v>222.95</v>
      </c>
      <c r="P54" s="4">
        <v>4.7619047620000003</v>
      </c>
      <c r="Q54" s="2">
        <v>11.147500000000001</v>
      </c>
      <c r="R54" s="2">
        <v>8.5</v>
      </c>
    </row>
    <row r="55" spans="2:18" x14ac:dyDescent="0.25">
      <c r="B55" s="2" t="s">
        <v>88</v>
      </c>
      <c r="C55" s="2" t="s">
        <v>42</v>
      </c>
      <c r="D55" s="2" t="s">
        <v>43</v>
      </c>
      <c r="E55" s="2" t="s">
        <v>20</v>
      </c>
      <c r="F55" s="2" t="s">
        <v>21</v>
      </c>
      <c r="G55" s="2" t="s">
        <v>46</v>
      </c>
      <c r="H55" s="2">
        <v>17.87</v>
      </c>
      <c r="I55" s="2">
        <v>4</v>
      </c>
      <c r="J55" s="2">
        <v>3.5739999999999998</v>
      </c>
      <c r="K55" s="2">
        <v>75.054000000000002</v>
      </c>
      <c r="L55" s="2">
        <v>43546</v>
      </c>
      <c r="M55" s="2">
        <v>0.61250000000000004</v>
      </c>
      <c r="N55" s="3" t="s">
        <v>23</v>
      </c>
      <c r="O55" s="2">
        <v>71.48</v>
      </c>
      <c r="P55" s="4">
        <v>4.7619047620000003</v>
      </c>
      <c r="Q55" s="2">
        <v>3.5739999999999998</v>
      </c>
      <c r="R55" s="2">
        <v>6.5</v>
      </c>
    </row>
    <row r="56" spans="2:18" x14ac:dyDescent="0.25">
      <c r="B56" s="2" t="s">
        <v>89</v>
      </c>
      <c r="C56" s="2" t="s">
        <v>25</v>
      </c>
      <c r="D56" s="2" t="s">
        <v>26</v>
      </c>
      <c r="E56" s="2" t="s">
        <v>20</v>
      </c>
      <c r="F56" s="2" t="s">
        <v>31</v>
      </c>
      <c r="G56" s="2" t="s">
        <v>46</v>
      </c>
      <c r="H56" s="2">
        <v>15.43</v>
      </c>
      <c r="I56" s="2">
        <v>1</v>
      </c>
      <c r="J56" s="2">
        <v>0.77149999999999996</v>
      </c>
      <c r="K56" s="2">
        <v>16.201499999999999</v>
      </c>
      <c r="L56" s="2">
        <v>43490</v>
      </c>
      <c r="M56" s="2">
        <v>0.65694444444444444</v>
      </c>
      <c r="N56" s="3" t="s">
        <v>33</v>
      </c>
      <c r="O56" s="2">
        <v>15.43</v>
      </c>
      <c r="P56" s="4">
        <v>4.7619047620000003</v>
      </c>
      <c r="Q56" s="2">
        <v>0.77149999999999996</v>
      </c>
      <c r="R56" s="2">
        <v>6.1</v>
      </c>
    </row>
    <row r="57" spans="2:18" x14ac:dyDescent="0.25">
      <c r="B57" s="2" t="s">
        <v>90</v>
      </c>
      <c r="C57" s="2" t="s">
        <v>42</v>
      </c>
      <c r="D57" s="2" t="s">
        <v>43</v>
      </c>
      <c r="E57" s="2" t="s">
        <v>27</v>
      </c>
      <c r="F57" s="2" t="s">
        <v>31</v>
      </c>
      <c r="G57" s="2" t="s">
        <v>32</v>
      </c>
      <c r="H57" s="2">
        <v>16.16</v>
      </c>
      <c r="I57" s="2">
        <v>2</v>
      </c>
      <c r="J57" s="2">
        <v>1.6160000000000001</v>
      </c>
      <c r="K57" s="2">
        <v>33.936</v>
      </c>
      <c r="L57" s="2">
        <v>43531</v>
      </c>
      <c r="M57" s="2">
        <v>0.49236111111111114</v>
      </c>
      <c r="N57" s="3" t="s">
        <v>23</v>
      </c>
      <c r="O57" s="2">
        <v>32.32</v>
      </c>
      <c r="P57" s="4">
        <v>4.7619047620000003</v>
      </c>
      <c r="Q57" s="2">
        <v>1.6160000000000001</v>
      </c>
      <c r="R57" s="2">
        <v>6.5</v>
      </c>
    </row>
    <row r="58" spans="2:18" x14ac:dyDescent="0.25">
      <c r="B58" s="2" t="s">
        <v>91</v>
      </c>
      <c r="C58" s="2" t="s">
        <v>25</v>
      </c>
      <c r="D58" s="2" t="s">
        <v>26</v>
      </c>
      <c r="E58" s="2" t="s">
        <v>27</v>
      </c>
      <c r="F58" s="2" t="s">
        <v>21</v>
      </c>
      <c r="G58" s="2" t="s">
        <v>28</v>
      </c>
      <c r="H58" s="2">
        <v>85.98</v>
      </c>
      <c r="I58" s="2">
        <v>8</v>
      </c>
      <c r="J58" s="2">
        <v>34.392000000000003</v>
      </c>
      <c r="K58" s="2">
        <v>722.23199999999997</v>
      </c>
      <c r="L58" s="2">
        <v>43524</v>
      </c>
      <c r="M58" s="2">
        <v>0.79236111111111107</v>
      </c>
      <c r="N58" s="3" t="s">
        <v>29</v>
      </c>
      <c r="O58" s="2">
        <v>687.84</v>
      </c>
      <c r="P58" s="4">
        <v>4.7619047620000003</v>
      </c>
      <c r="Q58" s="2">
        <v>34.392000000000003</v>
      </c>
      <c r="R58" s="2">
        <v>8.1999999999999993</v>
      </c>
    </row>
    <row r="59" spans="2:18" x14ac:dyDescent="0.25">
      <c r="B59" s="2" t="s">
        <v>92</v>
      </c>
      <c r="C59" s="2" t="s">
        <v>18</v>
      </c>
      <c r="D59" s="2" t="s">
        <v>19</v>
      </c>
      <c r="E59" s="2" t="s">
        <v>20</v>
      </c>
      <c r="F59" s="2" t="s">
        <v>31</v>
      </c>
      <c r="G59" s="2" t="s">
        <v>32</v>
      </c>
      <c r="H59" s="2">
        <v>44.34</v>
      </c>
      <c r="I59" s="2">
        <v>2</v>
      </c>
      <c r="J59" s="2">
        <v>4.4340000000000002</v>
      </c>
      <c r="K59" s="2">
        <v>93.114000000000004</v>
      </c>
      <c r="L59" s="2">
        <v>43551</v>
      </c>
      <c r="M59" s="2">
        <v>0.47638888888888886</v>
      </c>
      <c r="N59" s="3" t="s">
        <v>29</v>
      </c>
      <c r="O59" s="2">
        <v>88.68</v>
      </c>
      <c r="P59" s="4">
        <v>4.7619047620000003</v>
      </c>
      <c r="Q59" s="2">
        <v>4.4340000000000002</v>
      </c>
      <c r="R59" s="2">
        <v>5.8</v>
      </c>
    </row>
    <row r="60" spans="2:18" x14ac:dyDescent="0.25">
      <c r="B60" s="2" t="s">
        <v>93</v>
      </c>
      <c r="C60" s="2" t="s">
        <v>18</v>
      </c>
      <c r="D60" s="2" t="s">
        <v>19</v>
      </c>
      <c r="E60" s="2" t="s">
        <v>27</v>
      </c>
      <c r="F60" s="2" t="s">
        <v>31</v>
      </c>
      <c r="G60" s="2" t="s">
        <v>22</v>
      </c>
      <c r="H60" s="2">
        <v>89.6</v>
      </c>
      <c r="I60" s="2">
        <v>8</v>
      </c>
      <c r="J60" s="2">
        <v>35.840000000000003</v>
      </c>
      <c r="K60" s="2">
        <v>752.64</v>
      </c>
      <c r="L60" s="2">
        <v>43503</v>
      </c>
      <c r="M60" s="2">
        <v>0.4777777777777778</v>
      </c>
      <c r="N60" s="3" t="s">
        <v>23</v>
      </c>
      <c r="O60" s="2">
        <v>716.8</v>
      </c>
      <c r="P60" s="4">
        <v>4.7619047620000003</v>
      </c>
      <c r="Q60" s="2">
        <v>35.840000000000003</v>
      </c>
      <c r="R60" s="2">
        <v>6.6</v>
      </c>
    </row>
    <row r="61" spans="2:18" x14ac:dyDescent="0.25">
      <c r="B61" s="2" t="s">
        <v>94</v>
      </c>
      <c r="C61" s="2" t="s">
        <v>18</v>
      </c>
      <c r="D61" s="2" t="s">
        <v>19</v>
      </c>
      <c r="E61" s="2" t="s">
        <v>20</v>
      </c>
      <c r="F61" s="2" t="s">
        <v>21</v>
      </c>
      <c r="G61" s="2" t="s">
        <v>32</v>
      </c>
      <c r="H61" s="2">
        <v>72.349999999999994</v>
      </c>
      <c r="I61" s="2">
        <v>10</v>
      </c>
      <c r="J61" s="2">
        <v>36.174999999999997</v>
      </c>
      <c r="K61" s="2">
        <v>759.67499999999995</v>
      </c>
      <c r="L61" s="2">
        <v>43485</v>
      </c>
      <c r="M61" s="2">
        <v>0.66319444444444442</v>
      </c>
      <c r="N61" s="3" t="s">
        <v>29</v>
      </c>
      <c r="O61" s="2">
        <v>723.5</v>
      </c>
      <c r="P61" s="4">
        <v>4.7619047620000003</v>
      </c>
      <c r="Q61" s="2">
        <v>36.174999999999997</v>
      </c>
      <c r="R61" s="2">
        <v>5.4</v>
      </c>
    </row>
    <row r="62" spans="2:18" x14ac:dyDescent="0.25">
      <c r="B62" s="2" t="s">
        <v>95</v>
      </c>
      <c r="C62" s="2" t="s">
        <v>25</v>
      </c>
      <c r="D62" s="2" t="s">
        <v>26</v>
      </c>
      <c r="E62" s="2" t="s">
        <v>27</v>
      </c>
      <c r="F62" s="2" t="s">
        <v>31</v>
      </c>
      <c r="G62" s="2" t="s">
        <v>28</v>
      </c>
      <c r="H62" s="2">
        <v>30.61</v>
      </c>
      <c r="I62" s="2">
        <v>6</v>
      </c>
      <c r="J62" s="2">
        <v>9.1829999999999998</v>
      </c>
      <c r="K62" s="2">
        <v>192.84299999999999</v>
      </c>
      <c r="L62" s="2">
        <v>43536</v>
      </c>
      <c r="M62" s="2">
        <v>0.85833333333333328</v>
      </c>
      <c r="N62" s="3" t="s">
        <v>29</v>
      </c>
      <c r="O62" s="2">
        <v>183.66</v>
      </c>
      <c r="P62" s="4">
        <v>4.7619047620000003</v>
      </c>
      <c r="Q62" s="2">
        <v>9.1829999999999998</v>
      </c>
      <c r="R62" s="2">
        <v>9.3000000000000007</v>
      </c>
    </row>
    <row r="63" spans="2:18" x14ac:dyDescent="0.25">
      <c r="B63" s="2" t="s">
        <v>96</v>
      </c>
      <c r="C63" s="2" t="s">
        <v>25</v>
      </c>
      <c r="D63" s="2" t="s">
        <v>26</v>
      </c>
      <c r="E63" s="2" t="s">
        <v>20</v>
      </c>
      <c r="F63" s="2" t="s">
        <v>21</v>
      </c>
      <c r="G63" s="2" t="s">
        <v>36</v>
      </c>
      <c r="H63" s="2">
        <v>24.74</v>
      </c>
      <c r="I63" s="2">
        <v>3</v>
      </c>
      <c r="J63" s="2">
        <v>3.7109999999999999</v>
      </c>
      <c r="K63" s="2">
        <v>77.930999999999997</v>
      </c>
      <c r="L63" s="2">
        <v>43511</v>
      </c>
      <c r="M63" s="2">
        <v>0.74097222222222225</v>
      </c>
      <c r="N63" s="3" t="s">
        <v>33</v>
      </c>
      <c r="O63" s="2">
        <v>74.22</v>
      </c>
      <c r="P63" s="4">
        <v>4.7619047620000003</v>
      </c>
      <c r="Q63" s="2">
        <v>3.7109999999999999</v>
      </c>
      <c r="R63" s="2">
        <v>10</v>
      </c>
    </row>
    <row r="64" spans="2:18" x14ac:dyDescent="0.25">
      <c r="B64" s="2" t="s">
        <v>97</v>
      </c>
      <c r="C64" s="2" t="s">
        <v>25</v>
      </c>
      <c r="D64" s="2" t="s">
        <v>26</v>
      </c>
      <c r="E64" s="2" t="s">
        <v>27</v>
      </c>
      <c r="F64" s="2" t="s">
        <v>31</v>
      </c>
      <c r="G64" s="2" t="s">
        <v>32</v>
      </c>
      <c r="H64" s="2">
        <v>55.73</v>
      </c>
      <c r="I64" s="2">
        <v>6</v>
      </c>
      <c r="J64" s="2">
        <v>16.719000000000001</v>
      </c>
      <c r="K64" s="2">
        <v>351.09899999999999</v>
      </c>
      <c r="L64" s="2">
        <v>43520</v>
      </c>
      <c r="M64" s="2">
        <v>0.4548611111111111</v>
      </c>
      <c r="N64" s="3" t="s">
        <v>23</v>
      </c>
      <c r="O64" s="2">
        <v>334.38</v>
      </c>
      <c r="P64" s="4">
        <v>4.7619047620000003</v>
      </c>
      <c r="Q64" s="2">
        <v>16.719000000000001</v>
      </c>
      <c r="R64" s="2">
        <v>7</v>
      </c>
    </row>
    <row r="65" spans="2:18" x14ac:dyDescent="0.25">
      <c r="B65" s="2" t="s">
        <v>98</v>
      </c>
      <c r="C65" s="2" t="s">
        <v>42</v>
      </c>
      <c r="D65" s="2" t="s">
        <v>43</v>
      </c>
      <c r="E65" s="2" t="s">
        <v>20</v>
      </c>
      <c r="F65" s="2" t="s">
        <v>21</v>
      </c>
      <c r="G65" s="2" t="s">
        <v>36</v>
      </c>
      <c r="H65" s="2">
        <v>55.07</v>
      </c>
      <c r="I65" s="2">
        <v>9</v>
      </c>
      <c r="J65" s="2">
        <v>24.781500000000001</v>
      </c>
      <c r="K65" s="2">
        <v>520.41150000000005</v>
      </c>
      <c r="L65" s="2">
        <v>43499</v>
      </c>
      <c r="M65" s="2">
        <v>0.56944444444444442</v>
      </c>
      <c r="N65" s="3" t="s">
        <v>23</v>
      </c>
      <c r="O65" s="2">
        <v>495.63</v>
      </c>
      <c r="P65" s="4">
        <v>4.7619047620000003</v>
      </c>
      <c r="Q65" s="2">
        <v>24.781500000000001</v>
      </c>
      <c r="R65" s="2">
        <v>10</v>
      </c>
    </row>
    <row r="66" spans="2:18" x14ac:dyDescent="0.25">
      <c r="B66" s="2" t="s">
        <v>99</v>
      </c>
      <c r="C66" s="2" t="s">
        <v>18</v>
      </c>
      <c r="D66" s="2" t="s">
        <v>19</v>
      </c>
      <c r="E66" s="2" t="s">
        <v>20</v>
      </c>
      <c r="F66" s="2" t="s">
        <v>31</v>
      </c>
      <c r="G66" s="2" t="s">
        <v>36</v>
      </c>
      <c r="H66" s="2">
        <v>15.81</v>
      </c>
      <c r="I66" s="2">
        <v>10</v>
      </c>
      <c r="J66" s="2">
        <v>7.9050000000000002</v>
      </c>
      <c r="K66" s="2">
        <v>166.005</v>
      </c>
      <c r="L66" s="2">
        <v>43530</v>
      </c>
      <c r="M66" s="2">
        <v>0.51875000000000004</v>
      </c>
      <c r="N66" s="3" t="s">
        <v>33</v>
      </c>
      <c r="O66" s="2">
        <v>158.1</v>
      </c>
      <c r="P66" s="4">
        <v>4.7619047620000003</v>
      </c>
      <c r="Q66" s="2">
        <v>7.9050000000000002</v>
      </c>
      <c r="R66" s="2">
        <v>8.6</v>
      </c>
    </row>
    <row r="67" spans="2:18" x14ac:dyDescent="0.25">
      <c r="B67" s="2" t="s">
        <v>100</v>
      </c>
      <c r="C67" s="2" t="s">
        <v>42</v>
      </c>
      <c r="D67" s="2" t="s">
        <v>43</v>
      </c>
      <c r="E67" s="2" t="s">
        <v>20</v>
      </c>
      <c r="F67" s="2" t="s">
        <v>31</v>
      </c>
      <c r="G67" s="2" t="s">
        <v>22</v>
      </c>
      <c r="H67" s="2">
        <v>75.739999999999995</v>
      </c>
      <c r="I67" s="2">
        <v>4</v>
      </c>
      <c r="J67" s="2">
        <v>15.148</v>
      </c>
      <c r="K67" s="2">
        <v>318.108</v>
      </c>
      <c r="L67" s="2">
        <v>43510</v>
      </c>
      <c r="M67" s="2">
        <v>0.60763888888888884</v>
      </c>
      <c r="N67" s="3" t="s">
        <v>29</v>
      </c>
      <c r="O67" s="2">
        <v>302.95999999999998</v>
      </c>
      <c r="P67" s="4">
        <v>4.7619047620000003</v>
      </c>
      <c r="Q67" s="2">
        <v>15.148</v>
      </c>
      <c r="R67" s="2">
        <v>7.6</v>
      </c>
    </row>
    <row r="68" spans="2:18" x14ac:dyDescent="0.25">
      <c r="B68" s="2" t="s">
        <v>101</v>
      </c>
      <c r="C68" s="2" t="s">
        <v>18</v>
      </c>
      <c r="D68" s="2" t="s">
        <v>19</v>
      </c>
      <c r="E68" s="2" t="s">
        <v>20</v>
      </c>
      <c r="F68" s="2" t="s">
        <v>31</v>
      </c>
      <c r="G68" s="2" t="s">
        <v>22</v>
      </c>
      <c r="H68" s="2">
        <v>15.87</v>
      </c>
      <c r="I68" s="2">
        <v>10</v>
      </c>
      <c r="J68" s="2">
        <v>7.9349999999999996</v>
      </c>
      <c r="K68" s="2">
        <v>166.63499999999999</v>
      </c>
      <c r="L68" s="2">
        <v>43537</v>
      </c>
      <c r="M68" s="2">
        <v>0.69444444444444442</v>
      </c>
      <c r="N68" s="3" t="s">
        <v>29</v>
      </c>
      <c r="O68" s="2">
        <v>158.69999999999999</v>
      </c>
      <c r="P68" s="4">
        <v>4.7619047620000003</v>
      </c>
      <c r="Q68" s="2">
        <v>7.9349999999999996</v>
      </c>
      <c r="R68" s="2">
        <v>5.8</v>
      </c>
    </row>
    <row r="69" spans="2:18" x14ac:dyDescent="0.25">
      <c r="B69" s="2" t="s">
        <v>102</v>
      </c>
      <c r="C69" s="2" t="s">
        <v>25</v>
      </c>
      <c r="D69" s="2" t="s">
        <v>26</v>
      </c>
      <c r="E69" s="2" t="s">
        <v>27</v>
      </c>
      <c r="F69" s="2" t="s">
        <v>21</v>
      </c>
      <c r="G69" s="2" t="s">
        <v>22</v>
      </c>
      <c r="H69" s="2">
        <v>33.47</v>
      </c>
      <c r="I69" s="2">
        <v>2</v>
      </c>
      <c r="J69" s="2">
        <v>3.347</v>
      </c>
      <c r="K69" s="2">
        <v>70.287000000000006</v>
      </c>
      <c r="L69" s="2">
        <v>43506</v>
      </c>
      <c r="M69" s="2">
        <v>0.65486111111111112</v>
      </c>
      <c r="N69" s="3" t="s">
        <v>23</v>
      </c>
      <c r="O69" s="2">
        <v>66.94</v>
      </c>
      <c r="P69" s="4">
        <v>4.7619047620000003</v>
      </c>
      <c r="Q69" s="2">
        <v>3.347</v>
      </c>
      <c r="R69" s="2">
        <v>6.7</v>
      </c>
    </row>
    <row r="70" spans="2:18" x14ac:dyDescent="0.25">
      <c r="B70" s="2" t="s">
        <v>103</v>
      </c>
      <c r="C70" s="2" t="s">
        <v>42</v>
      </c>
      <c r="D70" s="2" t="s">
        <v>43</v>
      </c>
      <c r="E70" s="2" t="s">
        <v>20</v>
      </c>
      <c r="F70" s="2" t="s">
        <v>21</v>
      </c>
      <c r="G70" s="2" t="s">
        <v>46</v>
      </c>
      <c r="H70" s="2">
        <v>97.61</v>
      </c>
      <c r="I70" s="2">
        <v>6</v>
      </c>
      <c r="J70" s="2">
        <v>29.283000000000001</v>
      </c>
      <c r="K70" s="2">
        <v>614.94299999999998</v>
      </c>
      <c r="L70" s="2">
        <v>43472</v>
      </c>
      <c r="M70" s="2">
        <v>0.62569444444444444</v>
      </c>
      <c r="N70" s="3" t="s">
        <v>23</v>
      </c>
      <c r="O70" s="2">
        <v>585.66</v>
      </c>
      <c r="P70" s="4">
        <v>4.7619047620000003</v>
      </c>
      <c r="Q70" s="2">
        <v>29.283000000000001</v>
      </c>
      <c r="R70" s="2">
        <v>9.9</v>
      </c>
    </row>
    <row r="71" spans="2:18" x14ac:dyDescent="0.25">
      <c r="B71" s="2" t="s">
        <v>104</v>
      </c>
      <c r="C71" s="2" t="s">
        <v>18</v>
      </c>
      <c r="D71" s="2" t="s">
        <v>19</v>
      </c>
      <c r="E71" s="2" t="s">
        <v>27</v>
      </c>
      <c r="F71" s="2" t="s">
        <v>31</v>
      </c>
      <c r="G71" s="2" t="s">
        <v>36</v>
      </c>
      <c r="H71" s="2">
        <v>78.77</v>
      </c>
      <c r="I71" s="2">
        <v>10</v>
      </c>
      <c r="J71" s="2">
        <v>39.384999999999998</v>
      </c>
      <c r="K71" s="2">
        <v>827.08500000000004</v>
      </c>
      <c r="L71" s="2">
        <v>43489</v>
      </c>
      <c r="M71" s="2">
        <v>0.41944444444444445</v>
      </c>
      <c r="N71" s="3" t="s">
        <v>29</v>
      </c>
      <c r="O71" s="2">
        <v>787.7</v>
      </c>
      <c r="P71" s="4">
        <v>4.7619047620000003</v>
      </c>
      <c r="Q71" s="2">
        <v>39.384999999999998</v>
      </c>
      <c r="R71" s="2">
        <v>6.4</v>
      </c>
    </row>
    <row r="72" spans="2:18" x14ac:dyDescent="0.25">
      <c r="B72" s="2" t="s">
        <v>105</v>
      </c>
      <c r="C72" s="2" t="s">
        <v>18</v>
      </c>
      <c r="D72" s="2" t="s">
        <v>19</v>
      </c>
      <c r="E72" s="2" t="s">
        <v>20</v>
      </c>
      <c r="F72" s="2" t="s">
        <v>21</v>
      </c>
      <c r="G72" s="2" t="s">
        <v>22</v>
      </c>
      <c r="H72" s="2">
        <v>18.329999999999998</v>
      </c>
      <c r="I72" s="2">
        <v>1</v>
      </c>
      <c r="J72" s="2">
        <v>0.91649999999999998</v>
      </c>
      <c r="K72" s="2">
        <v>19.246500000000001</v>
      </c>
      <c r="L72" s="2">
        <v>43498</v>
      </c>
      <c r="M72" s="2">
        <v>0.78472222222222221</v>
      </c>
      <c r="N72" s="3" t="s">
        <v>29</v>
      </c>
      <c r="O72" s="2">
        <v>18.329999999999998</v>
      </c>
      <c r="P72" s="4">
        <v>4.7619047620000003</v>
      </c>
      <c r="Q72" s="2">
        <v>0.91649999999999998</v>
      </c>
      <c r="R72" s="2">
        <v>4.3</v>
      </c>
    </row>
    <row r="73" spans="2:18" x14ac:dyDescent="0.25">
      <c r="B73" s="2" t="s">
        <v>106</v>
      </c>
      <c r="C73" s="2" t="s">
        <v>25</v>
      </c>
      <c r="D73" s="2" t="s">
        <v>26</v>
      </c>
      <c r="E73" s="2" t="s">
        <v>27</v>
      </c>
      <c r="F73" s="2" t="s">
        <v>31</v>
      </c>
      <c r="G73" s="2" t="s">
        <v>44</v>
      </c>
      <c r="H73" s="2">
        <v>89.48</v>
      </c>
      <c r="I73" s="2">
        <v>10</v>
      </c>
      <c r="J73" s="2">
        <v>44.74</v>
      </c>
      <c r="K73" s="2">
        <v>939.54</v>
      </c>
      <c r="L73" s="2">
        <v>43471</v>
      </c>
      <c r="M73" s="2">
        <v>0.53194444444444444</v>
      </c>
      <c r="N73" s="3" t="s">
        <v>33</v>
      </c>
      <c r="O73" s="2">
        <v>894.8</v>
      </c>
      <c r="P73" s="4">
        <v>4.7619047620000003</v>
      </c>
      <c r="Q73" s="2">
        <v>44.74</v>
      </c>
      <c r="R73" s="2">
        <v>9.6</v>
      </c>
    </row>
    <row r="74" spans="2:18" x14ac:dyDescent="0.25">
      <c r="B74" s="2" t="s">
        <v>107</v>
      </c>
      <c r="C74" s="2" t="s">
        <v>25</v>
      </c>
      <c r="D74" s="2" t="s">
        <v>26</v>
      </c>
      <c r="E74" s="2" t="s">
        <v>27</v>
      </c>
      <c r="F74" s="2" t="s">
        <v>31</v>
      </c>
      <c r="G74" s="2" t="s">
        <v>46</v>
      </c>
      <c r="H74" s="2">
        <v>62.12</v>
      </c>
      <c r="I74" s="2">
        <v>10</v>
      </c>
      <c r="J74" s="2">
        <v>31.06</v>
      </c>
      <c r="K74" s="2">
        <v>652.26</v>
      </c>
      <c r="L74" s="2">
        <v>43507</v>
      </c>
      <c r="M74" s="2">
        <v>0.67986111111111114</v>
      </c>
      <c r="N74" s="3" t="s">
        <v>29</v>
      </c>
      <c r="O74" s="2">
        <v>621.20000000000005</v>
      </c>
      <c r="P74" s="4">
        <v>4.7619047620000003</v>
      </c>
      <c r="Q74" s="2">
        <v>31.06</v>
      </c>
      <c r="R74" s="2">
        <v>5.9</v>
      </c>
    </row>
    <row r="75" spans="2:18" x14ac:dyDescent="0.25">
      <c r="B75" s="2" t="s">
        <v>108</v>
      </c>
      <c r="C75" s="2" t="s">
        <v>42</v>
      </c>
      <c r="D75" s="2" t="s">
        <v>43</v>
      </c>
      <c r="E75" s="2" t="s">
        <v>20</v>
      </c>
      <c r="F75" s="2" t="s">
        <v>21</v>
      </c>
      <c r="G75" s="2" t="s">
        <v>44</v>
      </c>
      <c r="H75" s="2">
        <v>48.52</v>
      </c>
      <c r="I75" s="2">
        <v>3</v>
      </c>
      <c r="J75" s="2">
        <v>7.2779999999999996</v>
      </c>
      <c r="K75" s="2">
        <v>152.83799999999999</v>
      </c>
      <c r="L75" s="2">
        <v>43529</v>
      </c>
      <c r="M75" s="2">
        <v>0.76180555555555551</v>
      </c>
      <c r="N75" s="3" t="s">
        <v>23</v>
      </c>
      <c r="O75" s="2">
        <v>145.56</v>
      </c>
      <c r="P75" s="4">
        <v>4.7619047620000003</v>
      </c>
      <c r="Q75" s="2">
        <v>7.2779999999999996</v>
      </c>
      <c r="R75" s="2">
        <v>4</v>
      </c>
    </row>
    <row r="76" spans="2:18" x14ac:dyDescent="0.25">
      <c r="B76" s="2" t="s">
        <v>109</v>
      </c>
      <c r="C76" s="2" t="s">
        <v>25</v>
      </c>
      <c r="D76" s="2" t="s">
        <v>26</v>
      </c>
      <c r="E76" s="2" t="s">
        <v>27</v>
      </c>
      <c r="F76" s="2" t="s">
        <v>21</v>
      </c>
      <c r="G76" s="2" t="s">
        <v>28</v>
      </c>
      <c r="H76" s="2">
        <v>75.91</v>
      </c>
      <c r="I76" s="2">
        <v>6</v>
      </c>
      <c r="J76" s="2">
        <v>22.773</v>
      </c>
      <c r="K76" s="2">
        <v>478.233</v>
      </c>
      <c r="L76" s="2">
        <v>43533</v>
      </c>
      <c r="M76" s="2">
        <v>0.76458333333333328</v>
      </c>
      <c r="N76" s="3" t="s">
        <v>29</v>
      </c>
      <c r="O76" s="2">
        <v>455.46</v>
      </c>
      <c r="P76" s="4">
        <v>4.7619047620000003</v>
      </c>
      <c r="Q76" s="2">
        <v>22.773</v>
      </c>
      <c r="R76" s="2">
        <v>8.6999999999999993</v>
      </c>
    </row>
    <row r="77" spans="2:18" x14ac:dyDescent="0.25">
      <c r="B77" s="2" t="s">
        <v>110</v>
      </c>
      <c r="C77" s="2" t="s">
        <v>18</v>
      </c>
      <c r="D77" s="2" t="s">
        <v>19</v>
      </c>
      <c r="E77" s="2" t="s">
        <v>27</v>
      </c>
      <c r="F77" s="2" t="s">
        <v>31</v>
      </c>
      <c r="G77" s="2" t="s">
        <v>32</v>
      </c>
      <c r="H77" s="2">
        <v>74.67</v>
      </c>
      <c r="I77" s="2">
        <v>9</v>
      </c>
      <c r="J77" s="2">
        <v>33.601500000000001</v>
      </c>
      <c r="K77" s="2">
        <v>705.63149999999996</v>
      </c>
      <c r="L77" s="2">
        <v>43487</v>
      </c>
      <c r="M77" s="2">
        <v>0.4548611111111111</v>
      </c>
      <c r="N77" s="3" t="s">
        <v>23</v>
      </c>
      <c r="O77" s="2">
        <v>672.03</v>
      </c>
      <c r="P77" s="4">
        <v>4.7619047620000003</v>
      </c>
      <c r="Q77" s="2">
        <v>33.601500000000001</v>
      </c>
      <c r="R77" s="2">
        <v>9.4</v>
      </c>
    </row>
    <row r="78" spans="2:18" x14ac:dyDescent="0.25">
      <c r="B78" s="2" t="s">
        <v>111</v>
      </c>
      <c r="C78" s="2" t="s">
        <v>25</v>
      </c>
      <c r="D78" s="2" t="s">
        <v>26</v>
      </c>
      <c r="E78" s="2" t="s">
        <v>27</v>
      </c>
      <c r="F78" s="2" t="s">
        <v>21</v>
      </c>
      <c r="G78" s="2" t="s">
        <v>28</v>
      </c>
      <c r="H78" s="2">
        <v>41.65</v>
      </c>
      <c r="I78" s="2">
        <v>10</v>
      </c>
      <c r="J78" s="2">
        <v>20.824999999999999</v>
      </c>
      <c r="K78" s="2">
        <v>437.32499999999999</v>
      </c>
      <c r="L78" s="2">
        <v>43478</v>
      </c>
      <c r="M78" s="2">
        <v>0.71111111111111114</v>
      </c>
      <c r="N78" s="3" t="s">
        <v>33</v>
      </c>
      <c r="O78" s="2">
        <v>416.5</v>
      </c>
      <c r="P78" s="4">
        <v>4.7619047620000003</v>
      </c>
      <c r="Q78" s="2">
        <v>20.824999999999999</v>
      </c>
      <c r="R78" s="2">
        <v>5.4</v>
      </c>
    </row>
    <row r="79" spans="2:18" x14ac:dyDescent="0.25">
      <c r="B79" s="2" t="s">
        <v>112</v>
      </c>
      <c r="C79" s="2" t="s">
        <v>25</v>
      </c>
      <c r="D79" s="2" t="s">
        <v>26</v>
      </c>
      <c r="E79" s="2" t="s">
        <v>20</v>
      </c>
      <c r="F79" s="2" t="s">
        <v>31</v>
      </c>
      <c r="G79" s="2" t="s">
        <v>46</v>
      </c>
      <c r="H79" s="2">
        <v>49.04</v>
      </c>
      <c r="I79" s="2">
        <v>9</v>
      </c>
      <c r="J79" s="2">
        <v>22.068000000000001</v>
      </c>
      <c r="K79" s="2">
        <v>463.428</v>
      </c>
      <c r="L79" s="2">
        <v>43474</v>
      </c>
      <c r="M79" s="2">
        <v>0.59722222222222221</v>
      </c>
      <c r="N79" s="3" t="s">
        <v>33</v>
      </c>
      <c r="O79" s="2">
        <v>441.36</v>
      </c>
      <c r="P79" s="4">
        <v>4.7619047620000003</v>
      </c>
      <c r="Q79" s="2">
        <v>22.068000000000001</v>
      </c>
      <c r="R79" s="2">
        <v>8.6</v>
      </c>
    </row>
    <row r="80" spans="2:18" x14ac:dyDescent="0.25">
      <c r="B80" s="2" t="s">
        <v>113</v>
      </c>
      <c r="C80" s="2" t="s">
        <v>18</v>
      </c>
      <c r="D80" s="2" t="s">
        <v>19</v>
      </c>
      <c r="E80" s="2" t="s">
        <v>20</v>
      </c>
      <c r="F80" s="2" t="s">
        <v>21</v>
      </c>
      <c r="G80" s="2" t="s">
        <v>46</v>
      </c>
      <c r="H80" s="2">
        <v>20.010000000000002</v>
      </c>
      <c r="I80" s="2">
        <v>9</v>
      </c>
      <c r="J80" s="2">
        <v>9.0045000000000002</v>
      </c>
      <c r="K80" s="2">
        <v>189.09450000000001</v>
      </c>
      <c r="L80" s="2">
        <v>43477</v>
      </c>
      <c r="M80" s="2">
        <v>0.65833333333333333</v>
      </c>
      <c r="N80" s="3" t="s">
        <v>33</v>
      </c>
      <c r="O80" s="2">
        <v>180.09</v>
      </c>
      <c r="P80" s="4">
        <v>4.7619047620000003</v>
      </c>
      <c r="Q80" s="2">
        <v>9.0045000000000002</v>
      </c>
      <c r="R80" s="2">
        <v>5.7</v>
      </c>
    </row>
    <row r="81" spans="2:18" x14ac:dyDescent="0.25">
      <c r="B81" s="2" t="s">
        <v>114</v>
      </c>
      <c r="C81" s="2" t="s">
        <v>25</v>
      </c>
      <c r="D81" s="2" t="s">
        <v>26</v>
      </c>
      <c r="E81" s="2" t="s">
        <v>20</v>
      </c>
      <c r="F81" s="2" t="s">
        <v>21</v>
      </c>
      <c r="G81" s="2" t="s">
        <v>44</v>
      </c>
      <c r="H81" s="2">
        <v>78.31</v>
      </c>
      <c r="I81" s="2">
        <v>10</v>
      </c>
      <c r="J81" s="2">
        <v>39.155000000000001</v>
      </c>
      <c r="K81" s="2">
        <v>822.255</v>
      </c>
      <c r="L81" s="2">
        <v>43529</v>
      </c>
      <c r="M81" s="2">
        <v>0.68333333333333335</v>
      </c>
      <c r="N81" s="3" t="s">
        <v>23</v>
      </c>
      <c r="O81" s="2">
        <v>783.1</v>
      </c>
      <c r="P81" s="4">
        <v>4.7619047620000003</v>
      </c>
      <c r="Q81" s="2">
        <v>39.155000000000001</v>
      </c>
      <c r="R81" s="2">
        <v>6.6</v>
      </c>
    </row>
    <row r="82" spans="2:18" x14ac:dyDescent="0.25">
      <c r="B82" s="2" t="s">
        <v>115</v>
      </c>
      <c r="C82" s="2" t="s">
        <v>25</v>
      </c>
      <c r="D82" s="2" t="s">
        <v>26</v>
      </c>
      <c r="E82" s="2" t="s">
        <v>27</v>
      </c>
      <c r="F82" s="2" t="s">
        <v>21</v>
      </c>
      <c r="G82" s="2" t="s">
        <v>22</v>
      </c>
      <c r="H82" s="2">
        <v>20.38</v>
      </c>
      <c r="I82" s="2">
        <v>5</v>
      </c>
      <c r="J82" s="2">
        <v>5.0949999999999998</v>
      </c>
      <c r="K82" s="2">
        <v>106.995</v>
      </c>
      <c r="L82" s="2">
        <v>43487</v>
      </c>
      <c r="M82" s="2">
        <v>0.78888888888888886</v>
      </c>
      <c r="N82" s="3" t="s">
        <v>29</v>
      </c>
      <c r="O82" s="2">
        <v>101.9</v>
      </c>
      <c r="P82" s="4">
        <v>4.7619047620000003</v>
      </c>
      <c r="Q82" s="2">
        <v>5.0949999999999998</v>
      </c>
      <c r="R82" s="2">
        <v>6</v>
      </c>
    </row>
    <row r="83" spans="2:18" x14ac:dyDescent="0.25">
      <c r="B83" s="2" t="s">
        <v>116</v>
      </c>
      <c r="C83" s="2" t="s">
        <v>25</v>
      </c>
      <c r="D83" s="2" t="s">
        <v>26</v>
      </c>
      <c r="E83" s="2" t="s">
        <v>27</v>
      </c>
      <c r="F83" s="2" t="s">
        <v>21</v>
      </c>
      <c r="G83" s="2" t="s">
        <v>22</v>
      </c>
      <c r="H83" s="2">
        <v>99.19</v>
      </c>
      <c r="I83" s="2">
        <v>6</v>
      </c>
      <c r="J83" s="2">
        <v>29.757000000000001</v>
      </c>
      <c r="K83" s="2">
        <v>624.89700000000005</v>
      </c>
      <c r="L83" s="2">
        <v>43486</v>
      </c>
      <c r="M83" s="2">
        <v>0.61250000000000004</v>
      </c>
      <c r="N83" s="3" t="s">
        <v>33</v>
      </c>
      <c r="O83" s="2">
        <v>595.14</v>
      </c>
      <c r="P83" s="4">
        <v>4.7619047620000003</v>
      </c>
      <c r="Q83" s="2">
        <v>29.757000000000001</v>
      </c>
      <c r="R83" s="2">
        <v>5.5</v>
      </c>
    </row>
    <row r="84" spans="2:18" x14ac:dyDescent="0.25">
      <c r="B84" s="2" t="s">
        <v>117</v>
      </c>
      <c r="C84" s="2" t="s">
        <v>42</v>
      </c>
      <c r="D84" s="2" t="s">
        <v>43</v>
      </c>
      <c r="E84" s="2" t="s">
        <v>27</v>
      </c>
      <c r="F84" s="2" t="s">
        <v>21</v>
      </c>
      <c r="G84" s="2" t="s">
        <v>44</v>
      </c>
      <c r="H84" s="2">
        <v>96.68</v>
      </c>
      <c r="I84" s="2">
        <v>3</v>
      </c>
      <c r="J84" s="2">
        <v>14.502000000000001</v>
      </c>
      <c r="K84" s="2">
        <v>304.54199999999997</v>
      </c>
      <c r="L84" s="2">
        <v>43491</v>
      </c>
      <c r="M84" s="2">
        <v>0.8305555555555556</v>
      </c>
      <c r="N84" s="3" t="s">
        <v>23</v>
      </c>
      <c r="O84" s="2">
        <v>290.04000000000002</v>
      </c>
      <c r="P84" s="4">
        <v>4.7619047620000003</v>
      </c>
      <c r="Q84" s="2">
        <v>14.502000000000001</v>
      </c>
      <c r="R84" s="2">
        <v>6.4</v>
      </c>
    </row>
    <row r="85" spans="2:18" x14ac:dyDescent="0.25">
      <c r="B85" s="2" t="s">
        <v>118</v>
      </c>
      <c r="C85" s="2" t="s">
        <v>25</v>
      </c>
      <c r="D85" s="2" t="s">
        <v>26</v>
      </c>
      <c r="E85" s="2" t="s">
        <v>27</v>
      </c>
      <c r="F85" s="2" t="s">
        <v>31</v>
      </c>
      <c r="G85" s="2" t="s">
        <v>44</v>
      </c>
      <c r="H85" s="2">
        <v>19.25</v>
      </c>
      <c r="I85" s="2">
        <v>8</v>
      </c>
      <c r="J85" s="2">
        <v>7.7</v>
      </c>
      <c r="K85" s="2">
        <v>161.69999999999999</v>
      </c>
      <c r="L85" s="2">
        <v>43488</v>
      </c>
      <c r="M85" s="2">
        <v>0.77569444444444446</v>
      </c>
      <c r="N85" s="3" t="s">
        <v>23</v>
      </c>
      <c r="O85" s="2">
        <v>154</v>
      </c>
      <c r="P85" s="4">
        <v>4.7619047620000003</v>
      </c>
      <c r="Q85" s="2">
        <v>7.7</v>
      </c>
      <c r="R85" s="2">
        <v>6.6</v>
      </c>
    </row>
    <row r="86" spans="2:18" x14ac:dyDescent="0.25">
      <c r="B86" s="2" t="s">
        <v>119</v>
      </c>
      <c r="C86" s="2" t="s">
        <v>25</v>
      </c>
      <c r="D86" s="2" t="s">
        <v>26</v>
      </c>
      <c r="E86" s="2" t="s">
        <v>20</v>
      </c>
      <c r="F86" s="2" t="s">
        <v>21</v>
      </c>
      <c r="G86" s="2" t="s">
        <v>44</v>
      </c>
      <c r="H86" s="2">
        <v>80.36</v>
      </c>
      <c r="I86" s="2">
        <v>4</v>
      </c>
      <c r="J86" s="2">
        <v>16.071999999999999</v>
      </c>
      <c r="K86" s="2">
        <v>337.512</v>
      </c>
      <c r="L86" s="2">
        <v>43519</v>
      </c>
      <c r="M86" s="2">
        <v>0.78125</v>
      </c>
      <c r="N86" s="3" t="s">
        <v>33</v>
      </c>
      <c r="O86" s="2">
        <v>321.44</v>
      </c>
      <c r="P86" s="4">
        <v>4.7619047620000003</v>
      </c>
      <c r="Q86" s="2">
        <v>16.071999999999999</v>
      </c>
      <c r="R86" s="2">
        <v>8.3000000000000007</v>
      </c>
    </row>
    <row r="87" spans="2:18" x14ac:dyDescent="0.25">
      <c r="B87" s="2" t="s">
        <v>120</v>
      </c>
      <c r="C87" s="2" t="s">
        <v>25</v>
      </c>
      <c r="D87" s="2" t="s">
        <v>26</v>
      </c>
      <c r="E87" s="2" t="s">
        <v>20</v>
      </c>
      <c r="F87" s="2" t="s">
        <v>31</v>
      </c>
      <c r="G87" s="2" t="s">
        <v>36</v>
      </c>
      <c r="H87" s="2">
        <v>48.91</v>
      </c>
      <c r="I87" s="2">
        <v>5</v>
      </c>
      <c r="J87" s="2">
        <v>12.227499999999999</v>
      </c>
      <c r="K87" s="2">
        <v>256.77749999999997</v>
      </c>
      <c r="L87" s="2">
        <v>43533</v>
      </c>
      <c r="M87" s="2">
        <v>0.4284722222222222</v>
      </c>
      <c r="N87" s="3" t="s">
        <v>29</v>
      </c>
      <c r="O87" s="2">
        <v>244.55</v>
      </c>
      <c r="P87" s="4">
        <v>4.7619047620000003</v>
      </c>
      <c r="Q87" s="2">
        <v>12.227499999999999</v>
      </c>
      <c r="R87" s="2">
        <v>6.6</v>
      </c>
    </row>
    <row r="88" spans="2:18" x14ac:dyDescent="0.25">
      <c r="B88" s="2" t="s">
        <v>121</v>
      </c>
      <c r="C88" s="2" t="s">
        <v>25</v>
      </c>
      <c r="D88" s="2" t="s">
        <v>26</v>
      </c>
      <c r="E88" s="2" t="s">
        <v>27</v>
      </c>
      <c r="F88" s="2" t="s">
        <v>21</v>
      </c>
      <c r="G88" s="2" t="s">
        <v>36</v>
      </c>
      <c r="H88" s="2">
        <v>83.06</v>
      </c>
      <c r="I88" s="2">
        <v>7</v>
      </c>
      <c r="J88" s="2">
        <v>29.071000000000002</v>
      </c>
      <c r="K88" s="2">
        <v>610.49099999999999</v>
      </c>
      <c r="L88" s="2">
        <v>43529</v>
      </c>
      <c r="M88" s="2">
        <v>0.60486111111111107</v>
      </c>
      <c r="N88" s="3" t="s">
        <v>23</v>
      </c>
      <c r="O88" s="2">
        <v>581.41999999999996</v>
      </c>
      <c r="P88" s="4">
        <v>4.7619047620000003</v>
      </c>
      <c r="Q88" s="2">
        <v>29.071000000000002</v>
      </c>
      <c r="R88" s="2">
        <v>4</v>
      </c>
    </row>
    <row r="89" spans="2:18" x14ac:dyDescent="0.25">
      <c r="B89" s="2" t="s">
        <v>122</v>
      </c>
      <c r="C89" s="2" t="s">
        <v>25</v>
      </c>
      <c r="D89" s="2" t="s">
        <v>26</v>
      </c>
      <c r="E89" s="2" t="s">
        <v>27</v>
      </c>
      <c r="F89" s="2" t="s">
        <v>31</v>
      </c>
      <c r="G89" s="2" t="s">
        <v>46</v>
      </c>
      <c r="H89" s="2">
        <v>76.52</v>
      </c>
      <c r="I89" s="2">
        <v>5</v>
      </c>
      <c r="J89" s="2">
        <v>19.13</v>
      </c>
      <c r="K89" s="2">
        <v>401.73</v>
      </c>
      <c r="L89" s="2">
        <v>43549</v>
      </c>
      <c r="M89" s="2">
        <v>0.43263888888888891</v>
      </c>
      <c r="N89" s="3" t="s">
        <v>29</v>
      </c>
      <c r="O89" s="2">
        <v>382.6</v>
      </c>
      <c r="P89" s="4">
        <v>4.7619047620000003</v>
      </c>
      <c r="Q89" s="2">
        <v>19.13</v>
      </c>
      <c r="R89" s="2">
        <v>9.9</v>
      </c>
    </row>
    <row r="90" spans="2:18" x14ac:dyDescent="0.25">
      <c r="B90" s="2" t="s">
        <v>123</v>
      </c>
      <c r="C90" s="2" t="s">
        <v>18</v>
      </c>
      <c r="D90" s="2" t="s">
        <v>19</v>
      </c>
      <c r="E90" s="2" t="s">
        <v>20</v>
      </c>
      <c r="F90" s="2" t="s">
        <v>31</v>
      </c>
      <c r="G90" s="2" t="s">
        <v>44</v>
      </c>
      <c r="H90" s="2">
        <v>49.38</v>
      </c>
      <c r="I90" s="2">
        <v>7</v>
      </c>
      <c r="J90" s="2">
        <v>17.283000000000001</v>
      </c>
      <c r="K90" s="2">
        <v>362.94299999999998</v>
      </c>
      <c r="L90" s="2">
        <v>43551</v>
      </c>
      <c r="M90" s="2">
        <v>0.85763888888888884</v>
      </c>
      <c r="N90" s="3" t="s">
        <v>33</v>
      </c>
      <c r="O90" s="2">
        <v>345.66</v>
      </c>
      <c r="P90" s="4">
        <v>4.7619047620000003</v>
      </c>
      <c r="Q90" s="2">
        <v>17.283000000000001</v>
      </c>
      <c r="R90" s="2">
        <v>7.3</v>
      </c>
    </row>
    <row r="91" spans="2:18" x14ac:dyDescent="0.25">
      <c r="B91" s="2" t="s">
        <v>124</v>
      </c>
      <c r="C91" s="2" t="s">
        <v>18</v>
      </c>
      <c r="D91" s="2" t="s">
        <v>19</v>
      </c>
      <c r="E91" s="2" t="s">
        <v>27</v>
      </c>
      <c r="F91" s="2" t="s">
        <v>31</v>
      </c>
      <c r="G91" s="2" t="s">
        <v>36</v>
      </c>
      <c r="H91" s="2">
        <v>42.47</v>
      </c>
      <c r="I91" s="2">
        <v>1</v>
      </c>
      <c r="J91" s="2">
        <v>2.1234999999999999</v>
      </c>
      <c r="K91" s="2">
        <v>44.593499999999999</v>
      </c>
      <c r="L91" s="2">
        <v>43467</v>
      </c>
      <c r="M91" s="2">
        <v>0.70625000000000004</v>
      </c>
      <c r="N91" s="3" t="s">
        <v>29</v>
      </c>
      <c r="O91" s="2">
        <v>42.47</v>
      </c>
      <c r="P91" s="4">
        <v>4.7619047620000003</v>
      </c>
      <c r="Q91" s="2">
        <v>2.1234999999999999</v>
      </c>
      <c r="R91" s="2">
        <v>5.7</v>
      </c>
    </row>
    <row r="92" spans="2:18" x14ac:dyDescent="0.25">
      <c r="B92" s="2" t="s">
        <v>125</v>
      </c>
      <c r="C92" s="2" t="s">
        <v>42</v>
      </c>
      <c r="D92" s="2" t="s">
        <v>43</v>
      </c>
      <c r="E92" s="2" t="s">
        <v>27</v>
      </c>
      <c r="F92" s="2" t="s">
        <v>21</v>
      </c>
      <c r="G92" s="2" t="s">
        <v>22</v>
      </c>
      <c r="H92" s="2">
        <v>76.989999999999995</v>
      </c>
      <c r="I92" s="2">
        <v>6</v>
      </c>
      <c r="J92" s="2">
        <v>23.097000000000001</v>
      </c>
      <c r="K92" s="2">
        <v>485.03699999999998</v>
      </c>
      <c r="L92" s="2">
        <v>43523</v>
      </c>
      <c r="M92" s="2">
        <v>0.74652777777777779</v>
      </c>
      <c r="N92" s="3" t="s">
        <v>29</v>
      </c>
      <c r="O92" s="2">
        <v>461.94</v>
      </c>
      <c r="P92" s="4">
        <v>4.7619047620000003</v>
      </c>
      <c r="Q92" s="2">
        <v>23.097000000000001</v>
      </c>
      <c r="R92" s="2">
        <v>6.1</v>
      </c>
    </row>
    <row r="93" spans="2:18" x14ac:dyDescent="0.25">
      <c r="B93" s="2" t="s">
        <v>126</v>
      </c>
      <c r="C93" s="2" t="s">
        <v>25</v>
      </c>
      <c r="D93" s="2" t="s">
        <v>26</v>
      </c>
      <c r="E93" s="2" t="s">
        <v>20</v>
      </c>
      <c r="F93" s="2" t="s">
        <v>21</v>
      </c>
      <c r="G93" s="2" t="s">
        <v>32</v>
      </c>
      <c r="H93" s="2">
        <v>47.38</v>
      </c>
      <c r="I93" s="2">
        <v>4</v>
      </c>
      <c r="J93" s="2">
        <v>9.4760000000000009</v>
      </c>
      <c r="K93" s="2">
        <v>198.99600000000001</v>
      </c>
      <c r="L93" s="2">
        <v>43488</v>
      </c>
      <c r="M93" s="2">
        <v>0.43402777777777779</v>
      </c>
      <c r="N93" s="3" t="s">
        <v>29</v>
      </c>
      <c r="O93" s="2">
        <v>189.52</v>
      </c>
      <c r="P93" s="4">
        <v>4.7619047620000003</v>
      </c>
      <c r="Q93" s="2">
        <v>9.4760000000000009</v>
      </c>
      <c r="R93" s="2">
        <v>7.1</v>
      </c>
    </row>
    <row r="94" spans="2:18" x14ac:dyDescent="0.25">
      <c r="B94" s="2" t="s">
        <v>127</v>
      </c>
      <c r="C94" s="2" t="s">
        <v>25</v>
      </c>
      <c r="D94" s="2" t="s">
        <v>26</v>
      </c>
      <c r="E94" s="2" t="s">
        <v>27</v>
      </c>
      <c r="F94" s="2" t="s">
        <v>21</v>
      </c>
      <c r="G94" s="2" t="s">
        <v>36</v>
      </c>
      <c r="H94" s="2">
        <v>44.86</v>
      </c>
      <c r="I94" s="2">
        <v>10</v>
      </c>
      <c r="J94" s="2">
        <v>22.43</v>
      </c>
      <c r="K94" s="2">
        <v>471.03</v>
      </c>
      <c r="L94" s="2">
        <v>43491</v>
      </c>
      <c r="M94" s="2">
        <v>0.82916666666666672</v>
      </c>
      <c r="N94" s="3" t="s">
        <v>23</v>
      </c>
      <c r="O94" s="2">
        <v>448.6</v>
      </c>
      <c r="P94" s="4">
        <v>4.7619047620000003</v>
      </c>
      <c r="Q94" s="2">
        <v>22.43</v>
      </c>
      <c r="R94" s="2">
        <v>8.1999999999999993</v>
      </c>
    </row>
    <row r="95" spans="2:18" x14ac:dyDescent="0.25">
      <c r="B95" s="2" t="s">
        <v>128</v>
      </c>
      <c r="C95" s="2" t="s">
        <v>18</v>
      </c>
      <c r="D95" s="2" t="s">
        <v>19</v>
      </c>
      <c r="E95" s="2" t="s">
        <v>20</v>
      </c>
      <c r="F95" s="2" t="s">
        <v>21</v>
      </c>
      <c r="G95" s="2" t="s">
        <v>36</v>
      </c>
      <c r="H95" s="2">
        <v>21.98</v>
      </c>
      <c r="I95" s="2">
        <v>7</v>
      </c>
      <c r="J95" s="2">
        <v>7.6929999999999996</v>
      </c>
      <c r="K95" s="2">
        <v>161.553</v>
      </c>
      <c r="L95" s="2">
        <v>43475</v>
      </c>
      <c r="M95" s="2">
        <v>0.6958333333333333</v>
      </c>
      <c r="N95" s="3" t="s">
        <v>23</v>
      </c>
      <c r="O95" s="2">
        <v>153.86000000000001</v>
      </c>
      <c r="P95" s="4">
        <v>4.7619047620000003</v>
      </c>
      <c r="Q95" s="2">
        <v>7.6929999999999996</v>
      </c>
      <c r="R95" s="2">
        <v>5.0999999999999996</v>
      </c>
    </row>
    <row r="96" spans="2:18" x14ac:dyDescent="0.25">
      <c r="B96" s="2" t="s">
        <v>129</v>
      </c>
      <c r="C96" s="2" t="s">
        <v>42</v>
      </c>
      <c r="D96" s="2" t="s">
        <v>43</v>
      </c>
      <c r="E96" s="2" t="s">
        <v>20</v>
      </c>
      <c r="F96" s="2" t="s">
        <v>31</v>
      </c>
      <c r="G96" s="2" t="s">
        <v>22</v>
      </c>
      <c r="H96" s="2">
        <v>64.36</v>
      </c>
      <c r="I96" s="2">
        <v>9</v>
      </c>
      <c r="J96" s="2">
        <v>28.962</v>
      </c>
      <c r="K96" s="2">
        <v>608.202</v>
      </c>
      <c r="L96" s="2">
        <v>43536</v>
      </c>
      <c r="M96" s="2">
        <v>0.50624999999999998</v>
      </c>
      <c r="N96" s="3" t="s">
        <v>33</v>
      </c>
      <c r="O96" s="2">
        <v>579.24</v>
      </c>
      <c r="P96" s="4">
        <v>4.7619047620000003</v>
      </c>
      <c r="Q96" s="2">
        <v>28.962</v>
      </c>
      <c r="R96" s="2">
        <v>8.6</v>
      </c>
    </row>
    <row r="97" spans="2:18" x14ac:dyDescent="0.25">
      <c r="B97" s="2" t="s">
        <v>130</v>
      </c>
      <c r="C97" s="2" t="s">
        <v>25</v>
      </c>
      <c r="D97" s="2" t="s">
        <v>26</v>
      </c>
      <c r="E97" s="2" t="s">
        <v>27</v>
      </c>
      <c r="F97" s="2" t="s">
        <v>31</v>
      </c>
      <c r="G97" s="2" t="s">
        <v>22</v>
      </c>
      <c r="H97" s="2">
        <v>89.75</v>
      </c>
      <c r="I97" s="2">
        <v>1</v>
      </c>
      <c r="J97" s="2">
        <v>4.4874999999999998</v>
      </c>
      <c r="K97" s="2">
        <v>94.237499999999997</v>
      </c>
      <c r="L97" s="2">
        <v>43502</v>
      </c>
      <c r="M97" s="2">
        <v>0.83680555555555558</v>
      </c>
      <c r="N97" s="3" t="s">
        <v>33</v>
      </c>
      <c r="O97" s="2">
        <v>89.75</v>
      </c>
      <c r="P97" s="4">
        <v>4.7619047620000003</v>
      </c>
      <c r="Q97" s="2">
        <v>4.4874999999999998</v>
      </c>
      <c r="R97" s="2">
        <v>6.6</v>
      </c>
    </row>
    <row r="98" spans="2:18" x14ac:dyDescent="0.25">
      <c r="B98" s="2" t="s">
        <v>131</v>
      </c>
      <c r="C98" s="2" t="s">
        <v>18</v>
      </c>
      <c r="D98" s="2" t="s">
        <v>19</v>
      </c>
      <c r="E98" s="2" t="s">
        <v>27</v>
      </c>
      <c r="F98" s="2" t="s">
        <v>31</v>
      </c>
      <c r="G98" s="2" t="s">
        <v>28</v>
      </c>
      <c r="H98" s="2">
        <v>97.16</v>
      </c>
      <c r="I98" s="2">
        <v>1</v>
      </c>
      <c r="J98" s="2">
        <v>4.8579999999999997</v>
      </c>
      <c r="K98" s="2">
        <v>102.018</v>
      </c>
      <c r="L98" s="2">
        <v>43532</v>
      </c>
      <c r="M98" s="2">
        <v>0.85972222222222228</v>
      </c>
      <c r="N98" s="3" t="s">
        <v>23</v>
      </c>
      <c r="O98" s="2">
        <v>97.16</v>
      </c>
      <c r="P98" s="4">
        <v>4.7619047620000003</v>
      </c>
      <c r="Q98" s="2">
        <v>4.8579999999999997</v>
      </c>
      <c r="R98" s="2">
        <v>7.2</v>
      </c>
    </row>
    <row r="99" spans="2:18" x14ac:dyDescent="0.25">
      <c r="B99" s="2" t="s">
        <v>132</v>
      </c>
      <c r="C99" s="2" t="s">
        <v>42</v>
      </c>
      <c r="D99" s="2" t="s">
        <v>43</v>
      </c>
      <c r="E99" s="2" t="s">
        <v>27</v>
      </c>
      <c r="F99" s="2" t="s">
        <v>31</v>
      </c>
      <c r="G99" s="2" t="s">
        <v>22</v>
      </c>
      <c r="H99" s="2">
        <v>87.87</v>
      </c>
      <c r="I99" s="2">
        <v>10</v>
      </c>
      <c r="J99" s="2">
        <v>43.935000000000002</v>
      </c>
      <c r="K99" s="2">
        <v>922.63499999999999</v>
      </c>
      <c r="L99" s="2">
        <v>43553</v>
      </c>
      <c r="M99" s="2">
        <v>0.43402777777777779</v>
      </c>
      <c r="N99" s="3" t="s">
        <v>23</v>
      </c>
      <c r="O99" s="2">
        <v>878.7</v>
      </c>
      <c r="P99" s="4">
        <v>4.7619047620000003</v>
      </c>
      <c r="Q99" s="2">
        <v>43.935000000000002</v>
      </c>
      <c r="R99" s="2">
        <v>5.0999999999999996</v>
      </c>
    </row>
    <row r="100" spans="2:18" x14ac:dyDescent="0.25">
      <c r="B100" s="2" t="s">
        <v>133</v>
      </c>
      <c r="C100" s="2" t="s">
        <v>25</v>
      </c>
      <c r="D100" s="2" t="s">
        <v>26</v>
      </c>
      <c r="E100" s="2" t="s">
        <v>27</v>
      </c>
      <c r="F100" s="2" t="s">
        <v>21</v>
      </c>
      <c r="G100" s="2" t="s">
        <v>28</v>
      </c>
      <c r="H100" s="2">
        <v>12.45</v>
      </c>
      <c r="I100" s="2">
        <v>6</v>
      </c>
      <c r="J100" s="2">
        <v>3.7349999999999999</v>
      </c>
      <c r="K100" s="2">
        <v>78.435000000000002</v>
      </c>
      <c r="L100" s="2">
        <v>43505</v>
      </c>
      <c r="M100" s="2">
        <v>0.5493055555555556</v>
      </c>
      <c r="N100" s="3" t="s">
        <v>29</v>
      </c>
      <c r="O100" s="2">
        <v>74.7</v>
      </c>
      <c r="P100" s="4">
        <v>4.7619047620000003</v>
      </c>
      <c r="Q100" s="2">
        <v>3.7349999999999999</v>
      </c>
      <c r="R100" s="2">
        <v>4.0999999999999996</v>
      </c>
    </row>
    <row r="101" spans="2:18" x14ac:dyDescent="0.25">
      <c r="B101" s="2" t="s">
        <v>134</v>
      </c>
      <c r="C101" s="2" t="s">
        <v>18</v>
      </c>
      <c r="D101" s="2" t="s">
        <v>19</v>
      </c>
      <c r="E101" s="2" t="s">
        <v>27</v>
      </c>
      <c r="F101" s="2" t="s">
        <v>31</v>
      </c>
      <c r="G101" s="2" t="s">
        <v>44</v>
      </c>
      <c r="H101" s="2">
        <v>52.75</v>
      </c>
      <c r="I101" s="2">
        <v>3</v>
      </c>
      <c r="J101" s="2">
        <v>7.9124999999999996</v>
      </c>
      <c r="K101" s="2">
        <v>166.16249999999999</v>
      </c>
      <c r="L101" s="2">
        <v>43547</v>
      </c>
      <c r="M101" s="2">
        <v>0.42777777777777776</v>
      </c>
      <c r="N101" s="3" t="s">
        <v>23</v>
      </c>
      <c r="O101" s="2">
        <v>158.25</v>
      </c>
      <c r="P101" s="4">
        <v>4.7619047620000003</v>
      </c>
      <c r="Q101" s="2">
        <v>7.9124999999999996</v>
      </c>
      <c r="R101" s="2">
        <v>9.3000000000000007</v>
      </c>
    </row>
    <row r="102" spans="2:18" x14ac:dyDescent="0.25">
      <c r="B102" s="2" t="s">
        <v>135</v>
      </c>
      <c r="C102" s="2" t="s">
        <v>42</v>
      </c>
      <c r="D102" s="2" t="s">
        <v>43</v>
      </c>
      <c r="E102" s="2" t="s">
        <v>27</v>
      </c>
      <c r="F102" s="2" t="s">
        <v>31</v>
      </c>
      <c r="G102" s="2" t="s">
        <v>32</v>
      </c>
      <c r="H102" s="2">
        <v>82.7</v>
      </c>
      <c r="I102" s="2">
        <v>6</v>
      </c>
      <c r="J102" s="2">
        <v>24.81</v>
      </c>
      <c r="K102" s="2">
        <v>521.01</v>
      </c>
      <c r="L102" s="2">
        <v>43529</v>
      </c>
      <c r="M102" s="2">
        <v>0.75972222222222219</v>
      </c>
      <c r="N102" s="3" t="s">
        <v>29</v>
      </c>
      <c r="O102" s="2">
        <v>496.2</v>
      </c>
      <c r="P102" s="4">
        <v>4.7619047620000003</v>
      </c>
      <c r="Q102" s="2">
        <v>24.81</v>
      </c>
      <c r="R102" s="2">
        <v>7.4</v>
      </c>
    </row>
    <row r="103" spans="2:18" x14ac:dyDescent="0.25">
      <c r="B103" s="2" t="s">
        <v>136</v>
      </c>
      <c r="C103" s="2" t="s">
        <v>25</v>
      </c>
      <c r="D103" s="2" t="s">
        <v>26</v>
      </c>
      <c r="E103" s="2" t="s">
        <v>20</v>
      </c>
      <c r="F103" s="2" t="s">
        <v>31</v>
      </c>
      <c r="G103" s="2" t="s">
        <v>46</v>
      </c>
      <c r="H103" s="2">
        <v>48.71</v>
      </c>
      <c r="I103" s="2">
        <v>1</v>
      </c>
      <c r="J103" s="2">
        <v>2.4355000000000002</v>
      </c>
      <c r="K103" s="2">
        <v>51.145499999999998</v>
      </c>
      <c r="L103" s="2">
        <v>43550</v>
      </c>
      <c r="M103" s="2">
        <v>0.80555555555555558</v>
      </c>
      <c r="N103" s="3" t="s">
        <v>29</v>
      </c>
      <c r="O103" s="2">
        <v>48.71</v>
      </c>
      <c r="P103" s="4">
        <v>4.7619047620000003</v>
      </c>
      <c r="Q103" s="2">
        <v>2.4355000000000002</v>
      </c>
      <c r="R103" s="2">
        <v>4.0999999999999996</v>
      </c>
    </row>
    <row r="104" spans="2:18" x14ac:dyDescent="0.25">
      <c r="B104" s="2" t="s">
        <v>137</v>
      </c>
      <c r="C104" s="2" t="s">
        <v>25</v>
      </c>
      <c r="D104" s="2" t="s">
        <v>26</v>
      </c>
      <c r="E104" s="2" t="s">
        <v>27</v>
      </c>
      <c r="F104" s="2" t="s">
        <v>31</v>
      </c>
      <c r="G104" s="2" t="s">
        <v>46</v>
      </c>
      <c r="H104" s="2">
        <v>78.55</v>
      </c>
      <c r="I104" s="2">
        <v>9</v>
      </c>
      <c r="J104" s="2">
        <v>35.347499999999997</v>
      </c>
      <c r="K104" s="2">
        <v>742.29750000000001</v>
      </c>
      <c r="L104" s="2">
        <v>43525</v>
      </c>
      <c r="M104" s="2">
        <v>0.55694444444444446</v>
      </c>
      <c r="N104" s="3" t="s">
        <v>29</v>
      </c>
      <c r="O104" s="2">
        <v>706.95</v>
      </c>
      <c r="P104" s="4">
        <v>4.7619047620000003</v>
      </c>
      <c r="Q104" s="2">
        <v>35.347499999999997</v>
      </c>
      <c r="R104" s="2">
        <v>7.2</v>
      </c>
    </row>
    <row r="105" spans="2:18" x14ac:dyDescent="0.25">
      <c r="B105" s="2" t="s">
        <v>138</v>
      </c>
      <c r="C105" s="2" t="s">
        <v>25</v>
      </c>
      <c r="D105" s="2" t="s">
        <v>26</v>
      </c>
      <c r="E105" s="2" t="s">
        <v>27</v>
      </c>
      <c r="F105" s="2" t="s">
        <v>21</v>
      </c>
      <c r="G105" s="2" t="s">
        <v>28</v>
      </c>
      <c r="H105" s="2">
        <v>23.07</v>
      </c>
      <c r="I105" s="2">
        <v>9</v>
      </c>
      <c r="J105" s="2">
        <v>10.381500000000001</v>
      </c>
      <c r="K105" s="2">
        <v>218.01150000000001</v>
      </c>
      <c r="L105" s="2">
        <v>43497</v>
      </c>
      <c r="M105" s="2">
        <v>0.47708333333333336</v>
      </c>
      <c r="N105" s="3" t="s">
        <v>29</v>
      </c>
      <c r="O105" s="2">
        <v>207.63</v>
      </c>
      <c r="P105" s="4">
        <v>4.7619047620000003</v>
      </c>
      <c r="Q105" s="2">
        <v>10.381500000000001</v>
      </c>
      <c r="R105" s="2">
        <v>4.9000000000000004</v>
      </c>
    </row>
    <row r="106" spans="2:18" x14ac:dyDescent="0.25">
      <c r="B106" s="2" t="s">
        <v>139</v>
      </c>
      <c r="C106" s="2" t="s">
        <v>18</v>
      </c>
      <c r="D106" s="2" t="s">
        <v>19</v>
      </c>
      <c r="E106" s="2" t="s">
        <v>27</v>
      </c>
      <c r="F106" s="2" t="s">
        <v>31</v>
      </c>
      <c r="G106" s="2" t="s">
        <v>44</v>
      </c>
      <c r="H106" s="2">
        <v>58.26</v>
      </c>
      <c r="I106" s="2">
        <v>6</v>
      </c>
      <c r="J106" s="2">
        <v>17.478000000000002</v>
      </c>
      <c r="K106" s="2">
        <v>367.03800000000001</v>
      </c>
      <c r="L106" s="2">
        <v>43552</v>
      </c>
      <c r="M106" s="2">
        <v>0.69722222222222219</v>
      </c>
      <c r="N106" s="3" t="s">
        <v>29</v>
      </c>
      <c r="O106" s="2">
        <v>349.56</v>
      </c>
      <c r="P106" s="4">
        <v>4.7619047620000003</v>
      </c>
      <c r="Q106" s="2">
        <v>17.478000000000002</v>
      </c>
      <c r="R106" s="2">
        <v>9.9</v>
      </c>
    </row>
    <row r="107" spans="2:18" x14ac:dyDescent="0.25">
      <c r="B107" s="2" t="s">
        <v>140</v>
      </c>
      <c r="C107" s="2" t="s">
        <v>42</v>
      </c>
      <c r="D107" s="2" t="s">
        <v>43</v>
      </c>
      <c r="E107" s="2" t="s">
        <v>27</v>
      </c>
      <c r="F107" s="2" t="s">
        <v>31</v>
      </c>
      <c r="G107" s="2" t="s">
        <v>22</v>
      </c>
      <c r="H107" s="2">
        <v>30.35</v>
      </c>
      <c r="I107" s="2">
        <v>7</v>
      </c>
      <c r="J107" s="2">
        <v>10.6225</v>
      </c>
      <c r="K107" s="2">
        <v>223.07249999999999</v>
      </c>
      <c r="L107" s="2">
        <v>43543</v>
      </c>
      <c r="M107" s="2">
        <v>0.7631944444444444</v>
      </c>
      <c r="N107" s="3" t="s">
        <v>29</v>
      </c>
      <c r="O107" s="2">
        <v>212.45</v>
      </c>
      <c r="P107" s="4">
        <v>4.7619047620000003</v>
      </c>
      <c r="Q107" s="2">
        <v>10.6225</v>
      </c>
      <c r="R107" s="2">
        <v>8</v>
      </c>
    </row>
    <row r="108" spans="2:18" x14ac:dyDescent="0.25">
      <c r="B108" s="2" t="s">
        <v>141</v>
      </c>
      <c r="C108" s="2" t="s">
        <v>18</v>
      </c>
      <c r="D108" s="2" t="s">
        <v>19</v>
      </c>
      <c r="E108" s="2" t="s">
        <v>20</v>
      </c>
      <c r="F108" s="2" t="s">
        <v>31</v>
      </c>
      <c r="G108" s="2" t="s">
        <v>28</v>
      </c>
      <c r="H108" s="2">
        <v>88.67</v>
      </c>
      <c r="I108" s="2">
        <v>10</v>
      </c>
      <c r="J108" s="2">
        <v>44.335000000000001</v>
      </c>
      <c r="K108" s="2">
        <v>931.03499999999997</v>
      </c>
      <c r="L108" s="2">
        <v>43477</v>
      </c>
      <c r="M108" s="2">
        <v>0.61805555555555558</v>
      </c>
      <c r="N108" s="3" t="s">
        <v>23</v>
      </c>
      <c r="O108" s="2">
        <v>886.7</v>
      </c>
      <c r="P108" s="4">
        <v>4.7619047620000003</v>
      </c>
      <c r="Q108" s="2">
        <v>44.335000000000001</v>
      </c>
      <c r="R108" s="2">
        <v>7.3</v>
      </c>
    </row>
    <row r="109" spans="2:18" x14ac:dyDescent="0.25">
      <c r="B109" s="2" t="s">
        <v>142</v>
      </c>
      <c r="C109" s="2" t="s">
        <v>25</v>
      </c>
      <c r="D109" s="2" t="s">
        <v>26</v>
      </c>
      <c r="E109" s="2" t="s">
        <v>27</v>
      </c>
      <c r="F109" s="2" t="s">
        <v>31</v>
      </c>
      <c r="G109" s="2" t="s">
        <v>46</v>
      </c>
      <c r="H109" s="2">
        <v>27.38</v>
      </c>
      <c r="I109" s="2">
        <v>6</v>
      </c>
      <c r="J109" s="2">
        <v>8.2140000000000004</v>
      </c>
      <c r="K109" s="2">
        <v>172.494</v>
      </c>
      <c r="L109" s="2">
        <v>43470</v>
      </c>
      <c r="M109" s="2">
        <v>0.87083333333333335</v>
      </c>
      <c r="N109" s="3" t="s">
        <v>33</v>
      </c>
      <c r="O109" s="2">
        <v>164.28</v>
      </c>
      <c r="P109" s="4">
        <v>4.7619047620000003</v>
      </c>
      <c r="Q109" s="2">
        <v>8.2140000000000004</v>
      </c>
      <c r="R109" s="2">
        <v>7.9</v>
      </c>
    </row>
    <row r="110" spans="2:18" x14ac:dyDescent="0.25">
      <c r="B110" s="2" t="s">
        <v>143</v>
      </c>
      <c r="C110" s="2" t="s">
        <v>18</v>
      </c>
      <c r="D110" s="2" t="s">
        <v>19</v>
      </c>
      <c r="E110" s="2" t="s">
        <v>27</v>
      </c>
      <c r="F110" s="2" t="s">
        <v>31</v>
      </c>
      <c r="G110" s="2" t="s">
        <v>36</v>
      </c>
      <c r="H110" s="2">
        <v>62.13</v>
      </c>
      <c r="I110" s="2">
        <v>6</v>
      </c>
      <c r="J110" s="2">
        <v>18.638999999999999</v>
      </c>
      <c r="K110" s="2">
        <v>391.41899999999998</v>
      </c>
      <c r="L110" s="2">
        <v>43546</v>
      </c>
      <c r="M110" s="2">
        <v>0.84652777777777777</v>
      </c>
      <c r="N110" s="3" t="s">
        <v>29</v>
      </c>
      <c r="O110" s="2">
        <v>372.78</v>
      </c>
      <c r="P110" s="4">
        <v>4.7619047620000003</v>
      </c>
      <c r="Q110" s="2">
        <v>18.638999999999999</v>
      </c>
      <c r="R110" s="2">
        <v>7.4</v>
      </c>
    </row>
    <row r="111" spans="2:18" x14ac:dyDescent="0.25">
      <c r="B111" s="2" t="s">
        <v>144</v>
      </c>
      <c r="C111" s="2" t="s">
        <v>25</v>
      </c>
      <c r="D111" s="2" t="s">
        <v>26</v>
      </c>
      <c r="E111" s="2" t="s">
        <v>27</v>
      </c>
      <c r="F111" s="2" t="s">
        <v>21</v>
      </c>
      <c r="G111" s="2" t="s">
        <v>44</v>
      </c>
      <c r="H111" s="2">
        <v>33.979999999999997</v>
      </c>
      <c r="I111" s="2">
        <v>9</v>
      </c>
      <c r="J111" s="2">
        <v>15.291</v>
      </c>
      <c r="K111" s="2">
        <v>321.11099999999999</v>
      </c>
      <c r="L111" s="2">
        <v>43548</v>
      </c>
      <c r="M111" s="2">
        <v>0.4465277777777778</v>
      </c>
      <c r="N111" s="3" t="s">
        <v>29</v>
      </c>
      <c r="O111" s="2">
        <v>305.82</v>
      </c>
      <c r="P111" s="4">
        <v>4.7619047620000003</v>
      </c>
      <c r="Q111" s="2">
        <v>15.291</v>
      </c>
      <c r="R111" s="2">
        <v>4.2</v>
      </c>
    </row>
    <row r="112" spans="2:18" x14ac:dyDescent="0.25">
      <c r="B112" s="2" t="s">
        <v>145</v>
      </c>
      <c r="C112" s="2" t="s">
        <v>25</v>
      </c>
      <c r="D112" s="2" t="s">
        <v>26</v>
      </c>
      <c r="E112" s="2" t="s">
        <v>20</v>
      </c>
      <c r="F112" s="2" t="s">
        <v>31</v>
      </c>
      <c r="G112" s="2" t="s">
        <v>28</v>
      </c>
      <c r="H112" s="2">
        <v>81.97</v>
      </c>
      <c r="I112" s="2">
        <v>10</v>
      </c>
      <c r="J112" s="2">
        <v>40.984999999999999</v>
      </c>
      <c r="K112" s="2">
        <v>860.68499999999995</v>
      </c>
      <c r="L112" s="2">
        <v>43527</v>
      </c>
      <c r="M112" s="2">
        <v>0.60416666666666663</v>
      </c>
      <c r="N112" s="3" t="s">
        <v>29</v>
      </c>
      <c r="O112" s="2">
        <v>819.7</v>
      </c>
      <c r="P112" s="4">
        <v>4.7619047620000003</v>
      </c>
      <c r="Q112" s="2">
        <v>40.984999999999999</v>
      </c>
      <c r="R112" s="2">
        <v>9.1999999999999993</v>
      </c>
    </row>
    <row r="113" spans="2:18" x14ac:dyDescent="0.25">
      <c r="B113" s="2" t="s">
        <v>146</v>
      </c>
      <c r="C113" s="2" t="s">
        <v>42</v>
      </c>
      <c r="D113" s="2" t="s">
        <v>43</v>
      </c>
      <c r="E113" s="2" t="s">
        <v>20</v>
      </c>
      <c r="F113" s="2" t="s">
        <v>21</v>
      </c>
      <c r="G113" s="2" t="s">
        <v>36</v>
      </c>
      <c r="H113" s="2">
        <v>16.489999999999998</v>
      </c>
      <c r="I113" s="2">
        <v>2</v>
      </c>
      <c r="J113" s="2">
        <v>1.649</v>
      </c>
      <c r="K113" s="2">
        <v>34.628999999999998</v>
      </c>
      <c r="L113" s="2">
        <v>43501</v>
      </c>
      <c r="M113" s="2">
        <v>0.48055555555555557</v>
      </c>
      <c r="N113" s="3" t="s">
        <v>23</v>
      </c>
      <c r="O113" s="2">
        <v>32.979999999999997</v>
      </c>
      <c r="P113" s="4">
        <v>4.7619047620000003</v>
      </c>
      <c r="Q113" s="2">
        <v>1.649</v>
      </c>
      <c r="R113" s="2">
        <v>4.5999999999999996</v>
      </c>
    </row>
    <row r="114" spans="2:18" x14ac:dyDescent="0.25">
      <c r="B114" s="2" t="s">
        <v>147</v>
      </c>
      <c r="C114" s="2" t="s">
        <v>25</v>
      </c>
      <c r="D114" s="2" t="s">
        <v>26</v>
      </c>
      <c r="E114" s="2" t="s">
        <v>20</v>
      </c>
      <c r="F114" s="2" t="s">
        <v>21</v>
      </c>
      <c r="G114" s="2" t="s">
        <v>22</v>
      </c>
      <c r="H114" s="2">
        <v>98.21</v>
      </c>
      <c r="I114" s="2">
        <v>3</v>
      </c>
      <c r="J114" s="2">
        <v>14.7315</v>
      </c>
      <c r="K114" s="2">
        <v>309.36149999999998</v>
      </c>
      <c r="L114" s="2">
        <v>43501</v>
      </c>
      <c r="M114" s="2">
        <v>0.44513888888888886</v>
      </c>
      <c r="N114" s="3" t="s">
        <v>33</v>
      </c>
      <c r="O114" s="2">
        <v>294.63</v>
      </c>
      <c r="P114" s="4">
        <v>4.7619047620000003</v>
      </c>
      <c r="Q114" s="2">
        <v>14.7315</v>
      </c>
      <c r="R114" s="2">
        <v>7.8</v>
      </c>
    </row>
    <row r="115" spans="2:18" x14ac:dyDescent="0.25">
      <c r="B115" s="2" t="s">
        <v>148</v>
      </c>
      <c r="C115" s="2" t="s">
        <v>42</v>
      </c>
      <c r="D115" s="2" t="s">
        <v>43</v>
      </c>
      <c r="E115" s="2" t="s">
        <v>27</v>
      </c>
      <c r="F115" s="2" t="s">
        <v>21</v>
      </c>
      <c r="G115" s="2" t="s">
        <v>46</v>
      </c>
      <c r="H115" s="2">
        <v>72.84</v>
      </c>
      <c r="I115" s="2">
        <v>7</v>
      </c>
      <c r="J115" s="2">
        <v>25.494</v>
      </c>
      <c r="K115" s="2">
        <v>535.37400000000002</v>
      </c>
      <c r="L115" s="2">
        <v>43511</v>
      </c>
      <c r="M115" s="2">
        <v>0.53055555555555556</v>
      </c>
      <c r="N115" s="3" t="s">
        <v>29</v>
      </c>
      <c r="O115" s="2">
        <v>509.88</v>
      </c>
      <c r="P115" s="4">
        <v>4.7619047620000003</v>
      </c>
      <c r="Q115" s="2">
        <v>25.494</v>
      </c>
      <c r="R115" s="2">
        <v>8.4</v>
      </c>
    </row>
    <row r="116" spans="2:18" x14ac:dyDescent="0.25">
      <c r="B116" s="2" t="s">
        <v>149</v>
      </c>
      <c r="C116" s="2" t="s">
        <v>18</v>
      </c>
      <c r="D116" s="2" t="s">
        <v>19</v>
      </c>
      <c r="E116" s="2" t="s">
        <v>20</v>
      </c>
      <c r="F116" s="2" t="s">
        <v>31</v>
      </c>
      <c r="G116" s="2" t="s">
        <v>32</v>
      </c>
      <c r="H116" s="2">
        <v>58.07</v>
      </c>
      <c r="I116" s="2">
        <v>9</v>
      </c>
      <c r="J116" s="2">
        <v>26.131499999999999</v>
      </c>
      <c r="K116" s="2">
        <v>548.76149999999996</v>
      </c>
      <c r="L116" s="2">
        <v>43484</v>
      </c>
      <c r="M116" s="2">
        <v>0.83819444444444446</v>
      </c>
      <c r="N116" s="3" t="s">
        <v>23</v>
      </c>
      <c r="O116" s="2">
        <v>522.63</v>
      </c>
      <c r="P116" s="4">
        <v>4.7619047620000003</v>
      </c>
      <c r="Q116" s="2">
        <v>26.131499999999999</v>
      </c>
      <c r="R116" s="2">
        <v>4.3</v>
      </c>
    </row>
    <row r="117" spans="2:18" x14ac:dyDescent="0.25">
      <c r="B117" s="2" t="s">
        <v>150</v>
      </c>
      <c r="C117" s="2" t="s">
        <v>25</v>
      </c>
      <c r="D117" s="2" t="s">
        <v>26</v>
      </c>
      <c r="E117" s="2" t="s">
        <v>20</v>
      </c>
      <c r="F117" s="2" t="s">
        <v>21</v>
      </c>
      <c r="G117" s="2" t="s">
        <v>32</v>
      </c>
      <c r="H117" s="2">
        <v>80.790000000000006</v>
      </c>
      <c r="I117" s="2">
        <v>9</v>
      </c>
      <c r="J117" s="2">
        <v>36.355499999999999</v>
      </c>
      <c r="K117" s="2">
        <v>763.46550000000002</v>
      </c>
      <c r="L117" s="2">
        <v>43497</v>
      </c>
      <c r="M117" s="2">
        <v>0.85486111111111107</v>
      </c>
      <c r="N117" s="3" t="s">
        <v>33</v>
      </c>
      <c r="O117" s="2">
        <v>727.11</v>
      </c>
      <c r="P117" s="4">
        <v>4.7619047620000003</v>
      </c>
      <c r="Q117" s="2">
        <v>36.355499999999999</v>
      </c>
      <c r="R117" s="2">
        <v>9.5</v>
      </c>
    </row>
    <row r="118" spans="2:18" x14ac:dyDescent="0.25">
      <c r="B118" s="2" t="s">
        <v>151</v>
      </c>
      <c r="C118" s="2" t="s">
        <v>25</v>
      </c>
      <c r="D118" s="2" t="s">
        <v>26</v>
      </c>
      <c r="E118" s="2" t="s">
        <v>27</v>
      </c>
      <c r="F118" s="2" t="s">
        <v>21</v>
      </c>
      <c r="G118" s="2" t="s">
        <v>46</v>
      </c>
      <c r="H118" s="2">
        <v>27.02</v>
      </c>
      <c r="I118" s="2">
        <v>3</v>
      </c>
      <c r="J118" s="2">
        <v>4.0529999999999999</v>
      </c>
      <c r="K118" s="2">
        <v>85.113</v>
      </c>
      <c r="L118" s="2">
        <v>43526</v>
      </c>
      <c r="M118" s="2">
        <v>0.54236111111111107</v>
      </c>
      <c r="N118" s="3" t="s">
        <v>33</v>
      </c>
      <c r="O118" s="2">
        <v>81.06</v>
      </c>
      <c r="P118" s="4">
        <v>4.7619047620000003</v>
      </c>
      <c r="Q118" s="2">
        <v>4.0529999999999999</v>
      </c>
      <c r="R118" s="2">
        <v>7.1</v>
      </c>
    </row>
    <row r="119" spans="2:18" x14ac:dyDescent="0.25">
      <c r="B119" s="2" t="s">
        <v>152</v>
      </c>
      <c r="C119" s="2" t="s">
        <v>42</v>
      </c>
      <c r="D119" s="2" t="s">
        <v>43</v>
      </c>
      <c r="E119" s="2" t="s">
        <v>20</v>
      </c>
      <c r="F119" s="2" t="s">
        <v>31</v>
      </c>
      <c r="G119" s="2" t="s">
        <v>46</v>
      </c>
      <c r="H119" s="2">
        <v>21.94</v>
      </c>
      <c r="I119" s="2">
        <v>5</v>
      </c>
      <c r="J119" s="2">
        <v>5.4850000000000003</v>
      </c>
      <c r="K119" s="2">
        <v>115.185</v>
      </c>
      <c r="L119" s="2">
        <v>43529</v>
      </c>
      <c r="M119" s="2">
        <v>0.52013888888888893</v>
      </c>
      <c r="N119" s="3" t="s">
        <v>23</v>
      </c>
      <c r="O119" s="2">
        <v>109.7</v>
      </c>
      <c r="P119" s="4">
        <v>4.7619047620000003</v>
      </c>
      <c r="Q119" s="2">
        <v>5.4850000000000003</v>
      </c>
      <c r="R119" s="2">
        <v>5.3</v>
      </c>
    </row>
    <row r="120" spans="2:18" x14ac:dyDescent="0.25">
      <c r="B120" s="2" t="s">
        <v>153</v>
      </c>
      <c r="C120" s="2" t="s">
        <v>42</v>
      </c>
      <c r="D120" s="2" t="s">
        <v>43</v>
      </c>
      <c r="E120" s="2" t="s">
        <v>20</v>
      </c>
      <c r="F120" s="2" t="s">
        <v>31</v>
      </c>
      <c r="G120" s="2" t="s">
        <v>46</v>
      </c>
      <c r="H120" s="2">
        <v>51.36</v>
      </c>
      <c r="I120" s="2">
        <v>1</v>
      </c>
      <c r="J120" s="2">
        <v>2.5680000000000001</v>
      </c>
      <c r="K120" s="2">
        <v>53.927999999999997</v>
      </c>
      <c r="L120" s="2">
        <v>43481</v>
      </c>
      <c r="M120" s="2">
        <v>0.6430555555555556</v>
      </c>
      <c r="N120" s="3" t="s">
        <v>23</v>
      </c>
      <c r="O120" s="2">
        <v>51.36</v>
      </c>
      <c r="P120" s="4">
        <v>4.7619047620000003</v>
      </c>
      <c r="Q120" s="2">
        <v>2.5680000000000001</v>
      </c>
      <c r="R120" s="2">
        <v>5.2</v>
      </c>
    </row>
    <row r="121" spans="2:18" x14ac:dyDescent="0.25">
      <c r="B121" s="2" t="s">
        <v>154</v>
      </c>
      <c r="C121" s="2" t="s">
        <v>18</v>
      </c>
      <c r="D121" s="2" t="s">
        <v>19</v>
      </c>
      <c r="E121" s="2" t="s">
        <v>27</v>
      </c>
      <c r="F121" s="2" t="s">
        <v>21</v>
      </c>
      <c r="G121" s="2" t="s">
        <v>44</v>
      </c>
      <c r="H121" s="2">
        <v>10.96</v>
      </c>
      <c r="I121" s="2">
        <v>10</v>
      </c>
      <c r="J121" s="2">
        <v>5.48</v>
      </c>
      <c r="K121" s="2">
        <v>115.08</v>
      </c>
      <c r="L121" s="2">
        <v>43498</v>
      </c>
      <c r="M121" s="2">
        <v>0.8666666666666667</v>
      </c>
      <c r="N121" s="3" t="s">
        <v>23</v>
      </c>
      <c r="O121" s="2">
        <v>109.6</v>
      </c>
      <c r="P121" s="4">
        <v>4.7619047620000003</v>
      </c>
      <c r="Q121" s="2">
        <v>5.48</v>
      </c>
      <c r="R121" s="2">
        <v>6</v>
      </c>
    </row>
    <row r="122" spans="2:18" x14ac:dyDescent="0.25">
      <c r="B122" s="2" t="s">
        <v>155</v>
      </c>
      <c r="C122" s="2" t="s">
        <v>42</v>
      </c>
      <c r="D122" s="2" t="s">
        <v>43</v>
      </c>
      <c r="E122" s="2" t="s">
        <v>27</v>
      </c>
      <c r="F122" s="2" t="s">
        <v>31</v>
      </c>
      <c r="G122" s="2" t="s">
        <v>32</v>
      </c>
      <c r="H122" s="2">
        <v>53.44</v>
      </c>
      <c r="I122" s="2">
        <v>2</v>
      </c>
      <c r="J122" s="2">
        <v>5.3440000000000003</v>
      </c>
      <c r="K122" s="2">
        <v>112.224</v>
      </c>
      <c r="L122" s="2">
        <v>43485</v>
      </c>
      <c r="M122" s="2">
        <v>0.85972222222222228</v>
      </c>
      <c r="N122" s="3" t="s">
        <v>23</v>
      </c>
      <c r="O122" s="2">
        <v>106.88</v>
      </c>
      <c r="P122" s="4">
        <v>4.7619047620000003</v>
      </c>
      <c r="Q122" s="2">
        <v>5.3440000000000003</v>
      </c>
      <c r="R122" s="2">
        <v>4.0999999999999996</v>
      </c>
    </row>
    <row r="123" spans="2:18" x14ac:dyDescent="0.25">
      <c r="B123" s="2" t="s">
        <v>156</v>
      </c>
      <c r="C123" s="2" t="s">
        <v>18</v>
      </c>
      <c r="D123" s="2" t="s">
        <v>19</v>
      </c>
      <c r="E123" s="2" t="s">
        <v>27</v>
      </c>
      <c r="F123" s="2" t="s">
        <v>21</v>
      </c>
      <c r="G123" s="2" t="s">
        <v>28</v>
      </c>
      <c r="H123" s="2">
        <v>99.56</v>
      </c>
      <c r="I123" s="2">
        <v>8</v>
      </c>
      <c r="J123" s="2">
        <v>39.823999999999998</v>
      </c>
      <c r="K123" s="2">
        <v>836.30399999999997</v>
      </c>
      <c r="L123" s="2">
        <v>43510</v>
      </c>
      <c r="M123" s="2">
        <v>0.7104166666666667</v>
      </c>
      <c r="N123" s="3" t="s">
        <v>33</v>
      </c>
      <c r="O123" s="2">
        <v>796.48</v>
      </c>
      <c r="P123" s="4">
        <v>4.7619047620000003</v>
      </c>
      <c r="Q123" s="2">
        <v>39.823999999999998</v>
      </c>
      <c r="R123" s="2">
        <v>5.2</v>
      </c>
    </row>
    <row r="124" spans="2:18" x14ac:dyDescent="0.25">
      <c r="B124" s="2" t="s">
        <v>157</v>
      </c>
      <c r="C124" s="2" t="s">
        <v>25</v>
      </c>
      <c r="D124" s="2" t="s">
        <v>26</v>
      </c>
      <c r="E124" s="2" t="s">
        <v>20</v>
      </c>
      <c r="F124" s="2" t="s">
        <v>31</v>
      </c>
      <c r="G124" s="2" t="s">
        <v>36</v>
      </c>
      <c r="H124" s="2">
        <v>57.12</v>
      </c>
      <c r="I124" s="2">
        <v>7</v>
      </c>
      <c r="J124" s="2">
        <v>19.992000000000001</v>
      </c>
      <c r="K124" s="2">
        <v>419.83199999999999</v>
      </c>
      <c r="L124" s="2">
        <v>43477</v>
      </c>
      <c r="M124" s="2">
        <v>0.50138888888888888</v>
      </c>
      <c r="N124" s="3" t="s">
        <v>33</v>
      </c>
      <c r="O124" s="2">
        <v>399.84</v>
      </c>
      <c r="P124" s="4">
        <v>4.7619047620000003</v>
      </c>
      <c r="Q124" s="2">
        <v>19.992000000000001</v>
      </c>
      <c r="R124" s="2">
        <v>6.5</v>
      </c>
    </row>
    <row r="125" spans="2:18" x14ac:dyDescent="0.25">
      <c r="B125" s="2" t="s">
        <v>158</v>
      </c>
      <c r="C125" s="2" t="s">
        <v>42</v>
      </c>
      <c r="D125" s="2" t="s">
        <v>43</v>
      </c>
      <c r="E125" s="2" t="s">
        <v>20</v>
      </c>
      <c r="F125" s="2" t="s">
        <v>31</v>
      </c>
      <c r="G125" s="2" t="s">
        <v>36</v>
      </c>
      <c r="H125" s="2">
        <v>99.96</v>
      </c>
      <c r="I125" s="2">
        <v>9</v>
      </c>
      <c r="J125" s="2">
        <v>44.981999999999999</v>
      </c>
      <c r="K125" s="2">
        <v>944.62199999999996</v>
      </c>
      <c r="L125" s="2">
        <v>43533</v>
      </c>
      <c r="M125" s="2">
        <v>0.72638888888888886</v>
      </c>
      <c r="N125" s="3" t="s">
        <v>33</v>
      </c>
      <c r="O125" s="2">
        <v>899.64</v>
      </c>
      <c r="P125" s="4">
        <v>4.7619047620000003</v>
      </c>
      <c r="Q125" s="2">
        <v>44.981999999999999</v>
      </c>
      <c r="R125" s="2">
        <v>4.2</v>
      </c>
    </row>
    <row r="126" spans="2:18" x14ac:dyDescent="0.25">
      <c r="B126" s="2" t="s">
        <v>159</v>
      </c>
      <c r="C126" s="2" t="s">
        <v>25</v>
      </c>
      <c r="D126" s="2" t="s">
        <v>26</v>
      </c>
      <c r="E126" s="2" t="s">
        <v>20</v>
      </c>
      <c r="F126" s="2" t="s">
        <v>31</v>
      </c>
      <c r="G126" s="2" t="s">
        <v>32</v>
      </c>
      <c r="H126" s="2">
        <v>63.91</v>
      </c>
      <c r="I126" s="2">
        <v>8</v>
      </c>
      <c r="J126" s="2">
        <v>25.564</v>
      </c>
      <c r="K126" s="2">
        <v>536.84400000000005</v>
      </c>
      <c r="L126" s="2">
        <v>43537</v>
      </c>
      <c r="M126" s="2">
        <v>0.82777777777777772</v>
      </c>
      <c r="N126" s="3" t="s">
        <v>33</v>
      </c>
      <c r="O126" s="2">
        <v>511.28</v>
      </c>
      <c r="P126" s="4">
        <v>4.7619047620000003</v>
      </c>
      <c r="Q126" s="2">
        <v>25.564</v>
      </c>
      <c r="R126" s="2">
        <v>4.5999999999999996</v>
      </c>
    </row>
    <row r="127" spans="2:18" x14ac:dyDescent="0.25">
      <c r="B127" s="2" t="s">
        <v>160</v>
      </c>
      <c r="C127" s="2" t="s">
        <v>42</v>
      </c>
      <c r="D127" s="2" t="s">
        <v>43</v>
      </c>
      <c r="E127" s="2" t="s">
        <v>20</v>
      </c>
      <c r="F127" s="2" t="s">
        <v>21</v>
      </c>
      <c r="G127" s="2" t="s">
        <v>46</v>
      </c>
      <c r="H127" s="2">
        <v>56.47</v>
      </c>
      <c r="I127" s="2">
        <v>8</v>
      </c>
      <c r="J127" s="2">
        <v>22.588000000000001</v>
      </c>
      <c r="K127" s="2">
        <v>474.34800000000001</v>
      </c>
      <c r="L127" s="2">
        <v>43533</v>
      </c>
      <c r="M127" s="2">
        <v>0.62291666666666667</v>
      </c>
      <c r="N127" s="3" t="s">
        <v>23</v>
      </c>
      <c r="O127" s="2">
        <v>451.76</v>
      </c>
      <c r="P127" s="4">
        <v>4.7619047620000003</v>
      </c>
      <c r="Q127" s="2">
        <v>22.588000000000001</v>
      </c>
      <c r="R127" s="2">
        <v>7.3</v>
      </c>
    </row>
    <row r="128" spans="2:18" x14ac:dyDescent="0.25">
      <c r="B128" s="2" t="s">
        <v>161</v>
      </c>
      <c r="C128" s="2" t="s">
        <v>18</v>
      </c>
      <c r="D128" s="2" t="s">
        <v>19</v>
      </c>
      <c r="E128" s="2" t="s">
        <v>27</v>
      </c>
      <c r="F128" s="2" t="s">
        <v>21</v>
      </c>
      <c r="G128" s="2" t="s">
        <v>32</v>
      </c>
      <c r="H128" s="2">
        <v>93.69</v>
      </c>
      <c r="I128" s="2">
        <v>7</v>
      </c>
      <c r="J128" s="2">
        <v>32.791499999999999</v>
      </c>
      <c r="K128" s="2">
        <v>688.62149999999997</v>
      </c>
      <c r="L128" s="2">
        <v>43534</v>
      </c>
      <c r="M128" s="2">
        <v>0.78055555555555556</v>
      </c>
      <c r="N128" s="3" t="s">
        <v>33</v>
      </c>
      <c r="O128" s="2">
        <v>655.83</v>
      </c>
      <c r="P128" s="4">
        <v>4.7619047620000003</v>
      </c>
      <c r="Q128" s="2">
        <v>32.791499999999999</v>
      </c>
      <c r="R128" s="2">
        <v>4.5</v>
      </c>
    </row>
    <row r="129" spans="2:18" x14ac:dyDescent="0.25">
      <c r="B129" s="2" t="s">
        <v>162</v>
      </c>
      <c r="C129" s="2" t="s">
        <v>18</v>
      </c>
      <c r="D129" s="2" t="s">
        <v>19</v>
      </c>
      <c r="E129" s="2" t="s">
        <v>27</v>
      </c>
      <c r="F129" s="2" t="s">
        <v>21</v>
      </c>
      <c r="G129" s="2" t="s">
        <v>36</v>
      </c>
      <c r="H129" s="2">
        <v>32.25</v>
      </c>
      <c r="I129" s="2">
        <v>5</v>
      </c>
      <c r="J129" s="2">
        <v>8.0625</v>
      </c>
      <c r="K129" s="2">
        <v>169.3125</v>
      </c>
      <c r="L129" s="2">
        <v>43492</v>
      </c>
      <c r="M129" s="2">
        <v>0.55972222222222223</v>
      </c>
      <c r="N129" s="3" t="s">
        <v>29</v>
      </c>
      <c r="O129" s="2">
        <v>161.25</v>
      </c>
      <c r="P129" s="4">
        <v>4.7619047620000003</v>
      </c>
      <c r="Q129" s="2">
        <v>8.0625</v>
      </c>
      <c r="R129" s="2">
        <v>9</v>
      </c>
    </row>
    <row r="130" spans="2:18" x14ac:dyDescent="0.25">
      <c r="B130" s="2" t="s">
        <v>163</v>
      </c>
      <c r="C130" s="2" t="s">
        <v>25</v>
      </c>
      <c r="D130" s="2" t="s">
        <v>26</v>
      </c>
      <c r="E130" s="2" t="s">
        <v>27</v>
      </c>
      <c r="F130" s="2" t="s">
        <v>21</v>
      </c>
      <c r="G130" s="2" t="s">
        <v>46</v>
      </c>
      <c r="H130" s="2">
        <v>31.73</v>
      </c>
      <c r="I130" s="2">
        <v>9</v>
      </c>
      <c r="J130" s="2">
        <v>14.278499999999999</v>
      </c>
      <c r="K130" s="2">
        <v>299.8485</v>
      </c>
      <c r="L130" s="2">
        <v>43473</v>
      </c>
      <c r="M130" s="2">
        <v>0.67847222222222225</v>
      </c>
      <c r="N130" s="3" t="s">
        <v>33</v>
      </c>
      <c r="O130" s="2">
        <v>285.57</v>
      </c>
      <c r="P130" s="4">
        <v>4.7619047620000003</v>
      </c>
      <c r="Q130" s="2">
        <v>14.278499999999999</v>
      </c>
      <c r="R130" s="2">
        <v>5.9</v>
      </c>
    </row>
    <row r="131" spans="2:18" x14ac:dyDescent="0.25">
      <c r="B131" s="2" t="s">
        <v>164</v>
      </c>
      <c r="C131" s="2" t="s">
        <v>25</v>
      </c>
      <c r="D131" s="2" t="s">
        <v>26</v>
      </c>
      <c r="E131" s="2" t="s">
        <v>20</v>
      </c>
      <c r="F131" s="2" t="s">
        <v>21</v>
      </c>
      <c r="G131" s="2" t="s">
        <v>44</v>
      </c>
      <c r="H131" s="2">
        <v>68.540000000000006</v>
      </c>
      <c r="I131" s="2">
        <v>8</v>
      </c>
      <c r="J131" s="2">
        <v>27.416</v>
      </c>
      <c r="K131" s="2">
        <v>575.73599999999999</v>
      </c>
      <c r="L131" s="2">
        <v>43473</v>
      </c>
      <c r="M131" s="2">
        <v>0.6645833333333333</v>
      </c>
      <c r="N131" s="3" t="s">
        <v>23</v>
      </c>
      <c r="O131" s="2">
        <v>548.32000000000005</v>
      </c>
      <c r="P131" s="4">
        <v>4.7619047620000003</v>
      </c>
      <c r="Q131" s="2">
        <v>27.416</v>
      </c>
      <c r="R131" s="2">
        <v>8.5</v>
      </c>
    </row>
    <row r="132" spans="2:18" x14ac:dyDescent="0.25">
      <c r="B132" s="2" t="s">
        <v>165</v>
      </c>
      <c r="C132" s="2" t="s">
        <v>42</v>
      </c>
      <c r="D132" s="2" t="s">
        <v>43</v>
      </c>
      <c r="E132" s="2" t="s">
        <v>27</v>
      </c>
      <c r="F132" s="2" t="s">
        <v>21</v>
      </c>
      <c r="G132" s="2" t="s">
        <v>36</v>
      </c>
      <c r="H132" s="2">
        <v>90.28</v>
      </c>
      <c r="I132" s="2">
        <v>9</v>
      </c>
      <c r="J132" s="2">
        <v>40.625999999999998</v>
      </c>
      <c r="K132" s="2">
        <v>853.14599999999996</v>
      </c>
      <c r="L132" s="2">
        <v>43504</v>
      </c>
      <c r="M132" s="2">
        <v>0.46875</v>
      </c>
      <c r="N132" s="3" t="s">
        <v>23</v>
      </c>
      <c r="O132" s="2">
        <v>812.52</v>
      </c>
      <c r="P132" s="4">
        <v>4.7619047620000003</v>
      </c>
      <c r="Q132" s="2">
        <v>40.625999999999998</v>
      </c>
      <c r="R132" s="2">
        <v>7.2</v>
      </c>
    </row>
    <row r="133" spans="2:18" x14ac:dyDescent="0.25">
      <c r="B133" s="2" t="s">
        <v>166</v>
      </c>
      <c r="C133" s="2" t="s">
        <v>42</v>
      </c>
      <c r="D133" s="2" t="s">
        <v>43</v>
      </c>
      <c r="E133" s="2" t="s">
        <v>27</v>
      </c>
      <c r="F133" s="2" t="s">
        <v>21</v>
      </c>
      <c r="G133" s="2" t="s">
        <v>46</v>
      </c>
      <c r="H133" s="2">
        <v>39.619999999999997</v>
      </c>
      <c r="I133" s="2">
        <v>7</v>
      </c>
      <c r="J133" s="2">
        <v>13.867000000000001</v>
      </c>
      <c r="K133" s="2">
        <v>291.20699999999999</v>
      </c>
      <c r="L133" s="2">
        <v>43490</v>
      </c>
      <c r="M133" s="2">
        <v>0.5541666666666667</v>
      </c>
      <c r="N133" s="3" t="s">
        <v>29</v>
      </c>
      <c r="O133" s="2">
        <v>277.33999999999997</v>
      </c>
      <c r="P133" s="4">
        <v>4.7619047620000003</v>
      </c>
      <c r="Q133" s="2">
        <v>13.867000000000001</v>
      </c>
      <c r="R133" s="2">
        <v>7.5</v>
      </c>
    </row>
    <row r="134" spans="2:18" x14ac:dyDescent="0.25">
      <c r="B134" s="2" t="s">
        <v>167</v>
      </c>
      <c r="C134" s="2" t="s">
        <v>18</v>
      </c>
      <c r="D134" s="2" t="s">
        <v>19</v>
      </c>
      <c r="E134" s="2" t="s">
        <v>20</v>
      </c>
      <c r="F134" s="2" t="s">
        <v>21</v>
      </c>
      <c r="G134" s="2" t="s">
        <v>36</v>
      </c>
      <c r="H134" s="2">
        <v>92.13</v>
      </c>
      <c r="I134" s="2">
        <v>6</v>
      </c>
      <c r="J134" s="2">
        <v>27.638999999999999</v>
      </c>
      <c r="K134" s="2">
        <v>580.41899999999998</v>
      </c>
      <c r="L134" s="2">
        <v>43530</v>
      </c>
      <c r="M134" s="2">
        <v>0.8569444444444444</v>
      </c>
      <c r="N134" s="3" t="s">
        <v>29</v>
      </c>
      <c r="O134" s="2">
        <v>552.78</v>
      </c>
      <c r="P134" s="4">
        <v>4.7619047620000003</v>
      </c>
      <c r="Q134" s="2">
        <v>27.638999999999999</v>
      </c>
      <c r="R134" s="2">
        <v>8.3000000000000007</v>
      </c>
    </row>
    <row r="135" spans="2:18" x14ac:dyDescent="0.25">
      <c r="B135" s="2" t="s">
        <v>168</v>
      </c>
      <c r="C135" s="2" t="s">
        <v>42</v>
      </c>
      <c r="D135" s="2" t="s">
        <v>43</v>
      </c>
      <c r="E135" s="2" t="s">
        <v>27</v>
      </c>
      <c r="F135" s="2" t="s">
        <v>21</v>
      </c>
      <c r="G135" s="2" t="s">
        <v>36</v>
      </c>
      <c r="H135" s="2">
        <v>34.840000000000003</v>
      </c>
      <c r="I135" s="2">
        <v>4</v>
      </c>
      <c r="J135" s="2">
        <v>6.968</v>
      </c>
      <c r="K135" s="2">
        <v>146.328</v>
      </c>
      <c r="L135" s="2">
        <v>43506</v>
      </c>
      <c r="M135" s="2">
        <v>0.77500000000000002</v>
      </c>
      <c r="N135" s="3" t="s">
        <v>29</v>
      </c>
      <c r="O135" s="2">
        <v>139.36000000000001</v>
      </c>
      <c r="P135" s="4">
        <v>4.7619047620000003</v>
      </c>
      <c r="Q135" s="2">
        <v>6.968</v>
      </c>
      <c r="R135" s="2">
        <v>7.4</v>
      </c>
    </row>
    <row r="136" spans="2:18" x14ac:dyDescent="0.25">
      <c r="B136" s="2" t="s">
        <v>169</v>
      </c>
      <c r="C136" s="2" t="s">
        <v>42</v>
      </c>
      <c r="D136" s="2" t="s">
        <v>43</v>
      </c>
      <c r="E136" s="2" t="s">
        <v>20</v>
      </c>
      <c r="F136" s="2" t="s">
        <v>31</v>
      </c>
      <c r="G136" s="2" t="s">
        <v>28</v>
      </c>
      <c r="H136" s="2">
        <v>87.45</v>
      </c>
      <c r="I136" s="2">
        <v>6</v>
      </c>
      <c r="J136" s="2">
        <v>26.234999999999999</v>
      </c>
      <c r="K136" s="2">
        <v>550.93499999999995</v>
      </c>
      <c r="L136" s="2">
        <v>43513</v>
      </c>
      <c r="M136" s="2">
        <v>0.61111111111111116</v>
      </c>
      <c r="N136" s="3" t="s">
        <v>33</v>
      </c>
      <c r="O136" s="2">
        <v>524.70000000000005</v>
      </c>
      <c r="P136" s="4">
        <v>4.7619047620000003</v>
      </c>
      <c r="Q136" s="2">
        <v>26.234999999999999</v>
      </c>
      <c r="R136" s="2">
        <v>8.8000000000000007</v>
      </c>
    </row>
    <row r="137" spans="2:18" x14ac:dyDescent="0.25">
      <c r="B137" s="2" t="s">
        <v>170</v>
      </c>
      <c r="C137" s="2" t="s">
        <v>25</v>
      </c>
      <c r="D137" s="2" t="s">
        <v>26</v>
      </c>
      <c r="E137" s="2" t="s">
        <v>27</v>
      </c>
      <c r="F137" s="2" t="s">
        <v>21</v>
      </c>
      <c r="G137" s="2" t="s">
        <v>22</v>
      </c>
      <c r="H137" s="2">
        <v>81.3</v>
      </c>
      <c r="I137" s="2">
        <v>6</v>
      </c>
      <c r="J137" s="2">
        <v>24.39</v>
      </c>
      <c r="K137" s="2">
        <v>512.19000000000005</v>
      </c>
      <c r="L137" s="2">
        <v>43532</v>
      </c>
      <c r="M137" s="2">
        <v>0.69652777777777775</v>
      </c>
      <c r="N137" s="3" t="s">
        <v>23</v>
      </c>
      <c r="O137" s="2">
        <v>487.8</v>
      </c>
      <c r="P137" s="4">
        <v>4.7619047620000003</v>
      </c>
      <c r="Q137" s="2">
        <v>24.39</v>
      </c>
      <c r="R137" s="2">
        <v>5.3</v>
      </c>
    </row>
    <row r="138" spans="2:18" x14ac:dyDescent="0.25">
      <c r="B138" s="2" t="s">
        <v>171</v>
      </c>
      <c r="C138" s="2" t="s">
        <v>25</v>
      </c>
      <c r="D138" s="2" t="s">
        <v>26</v>
      </c>
      <c r="E138" s="2" t="s">
        <v>27</v>
      </c>
      <c r="F138" s="2" t="s">
        <v>31</v>
      </c>
      <c r="G138" s="2" t="s">
        <v>46</v>
      </c>
      <c r="H138" s="2">
        <v>90.22</v>
      </c>
      <c r="I138" s="2">
        <v>3</v>
      </c>
      <c r="J138" s="2">
        <v>13.532999999999999</v>
      </c>
      <c r="K138" s="2">
        <v>284.19299999999998</v>
      </c>
      <c r="L138" s="2">
        <v>43514</v>
      </c>
      <c r="M138" s="2">
        <v>0.81874999999999998</v>
      </c>
      <c r="N138" s="3" t="s">
        <v>29</v>
      </c>
      <c r="O138" s="2">
        <v>270.66000000000003</v>
      </c>
      <c r="P138" s="4">
        <v>4.7619047620000003</v>
      </c>
      <c r="Q138" s="2">
        <v>13.532999999999999</v>
      </c>
      <c r="R138" s="2">
        <v>6.2</v>
      </c>
    </row>
    <row r="139" spans="2:18" x14ac:dyDescent="0.25">
      <c r="B139" s="2" t="s">
        <v>172</v>
      </c>
      <c r="C139" s="2" t="s">
        <v>18</v>
      </c>
      <c r="D139" s="2" t="s">
        <v>19</v>
      </c>
      <c r="E139" s="2" t="s">
        <v>27</v>
      </c>
      <c r="F139" s="2" t="s">
        <v>21</v>
      </c>
      <c r="G139" s="2" t="s">
        <v>28</v>
      </c>
      <c r="H139" s="2">
        <v>26.31</v>
      </c>
      <c r="I139" s="2">
        <v>5</v>
      </c>
      <c r="J139" s="2">
        <v>6.5774999999999997</v>
      </c>
      <c r="K139" s="2">
        <v>138.1275</v>
      </c>
      <c r="L139" s="2">
        <v>43483</v>
      </c>
      <c r="M139" s="2">
        <v>0.87430555555555556</v>
      </c>
      <c r="N139" s="3" t="s">
        <v>33</v>
      </c>
      <c r="O139" s="2">
        <v>131.55000000000001</v>
      </c>
      <c r="P139" s="4">
        <v>4.7619047620000003</v>
      </c>
      <c r="Q139" s="2">
        <v>6.5774999999999997</v>
      </c>
      <c r="R139" s="2">
        <v>8.8000000000000007</v>
      </c>
    </row>
    <row r="140" spans="2:18" x14ac:dyDescent="0.25">
      <c r="B140" s="2" t="s">
        <v>173</v>
      </c>
      <c r="C140" s="2" t="s">
        <v>18</v>
      </c>
      <c r="D140" s="2" t="s">
        <v>19</v>
      </c>
      <c r="E140" s="2" t="s">
        <v>20</v>
      </c>
      <c r="F140" s="2" t="s">
        <v>21</v>
      </c>
      <c r="G140" s="2" t="s">
        <v>32</v>
      </c>
      <c r="H140" s="2">
        <v>34.42</v>
      </c>
      <c r="I140" s="2">
        <v>6</v>
      </c>
      <c r="J140" s="2">
        <v>10.326000000000001</v>
      </c>
      <c r="K140" s="2">
        <v>216.846</v>
      </c>
      <c r="L140" s="2">
        <v>43514</v>
      </c>
      <c r="M140" s="2">
        <v>0.65208333333333335</v>
      </c>
      <c r="N140" s="3" t="s">
        <v>29</v>
      </c>
      <c r="O140" s="2">
        <v>206.52</v>
      </c>
      <c r="P140" s="4">
        <v>4.7619047620000003</v>
      </c>
      <c r="Q140" s="2">
        <v>10.326000000000001</v>
      </c>
      <c r="R140" s="2">
        <v>9.8000000000000007</v>
      </c>
    </row>
    <row r="141" spans="2:18" x14ac:dyDescent="0.25">
      <c r="B141" s="2" t="s">
        <v>174</v>
      </c>
      <c r="C141" s="2" t="s">
        <v>42</v>
      </c>
      <c r="D141" s="2" t="s">
        <v>43</v>
      </c>
      <c r="E141" s="2" t="s">
        <v>27</v>
      </c>
      <c r="F141" s="2" t="s">
        <v>31</v>
      </c>
      <c r="G141" s="2" t="s">
        <v>36</v>
      </c>
      <c r="H141" s="2">
        <v>51.91</v>
      </c>
      <c r="I141" s="2">
        <v>10</v>
      </c>
      <c r="J141" s="2">
        <v>25.954999999999998</v>
      </c>
      <c r="K141" s="2">
        <v>545.05499999999995</v>
      </c>
      <c r="L141" s="2">
        <v>43512</v>
      </c>
      <c r="M141" s="2">
        <v>0.51458333333333328</v>
      </c>
      <c r="N141" s="3" t="s">
        <v>29</v>
      </c>
      <c r="O141" s="2">
        <v>519.1</v>
      </c>
      <c r="P141" s="4">
        <v>4.7619047620000003</v>
      </c>
      <c r="Q141" s="2">
        <v>25.954999999999998</v>
      </c>
      <c r="R141" s="2">
        <v>8.1999999999999993</v>
      </c>
    </row>
    <row r="142" spans="2:18" x14ac:dyDescent="0.25">
      <c r="B142" s="2" t="s">
        <v>175</v>
      </c>
      <c r="C142" s="2" t="s">
        <v>18</v>
      </c>
      <c r="D142" s="2" t="s">
        <v>19</v>
      </c>
      <c r="E142" s="2" t="s">
        <v>27</v>
      </c>
      <c r="F142" s="2" t="s">
        <v>31</v>
      </c>
      <c r="G142" s="2" t="s">
        <v>36</v>
      </c>
      <c r="H142" s="2">
        <v>72.5</v>
      </c>
      <c r="I142" s="2">
        <v>8</v>
      </c>
      <c r="J142" s="2">
        <v>29</v>
      </c>
      <c r="K142" s="2">
        <v>609</v>
      </c>
      <c r="L142" s="2">
        <v>43540</v>
      </c>
      <c r="M142" s="2">
        <v>0.80902777777777779</v>
      </c>
      <c r="N142" s="3" t="s">
        <v>23</v>
      </c>
      <c r="O142" s="2">
        <v>580</v>
      </c>
      <c r="P142" s="4">
        <v>4.7619047620000003</v>
      </c>
      <c r="Q142" s="2">
        <v>29</v>
      </c>
      <c r="R142" s="2">
        <v>9.1999999999999993</v>
      </c>
    </row>
    <row r="143" spans="2:18" x14ac:dyDescent="0.25">
      <c r="B143" s="2" t="s">
        <v>176</v>
      </c>
      <c r="C143" s="2" t="s">
        <v>25</v>
      </c>
      <c r="D143" s="2" t="s">
        <v>26</v>
      </c>
      <c r="E143" s="2" t="s">
        <v>20</v>
      </c>
      <c r="F143" s="2" t="s">
        <v>21</v>
      </c>
      <c r="G143" s="2" t="s">
        <v>36</v>
      </c>
      <c r="H143" s="2">
        <v>89.8</v>
      </c>
      <c r="I143" s="2">
        <v>10</v>
      </c>
      <c r="J143" s="2">
        <v>44.9</v>
      </c>
      <c r="K143" s="2">
        <v>942.9</v>
      </c>
      <c r="L143" s="2">
        <v>43488</v>
      </c>
      <c r="M143" s="2">
        <v>0.54166666666666663</v>
      </c>
      <c r="N143" s="3" t="s">
        <v>33</v>
      </c>
      <c r="O143" s="2">
        <v>898</v>
      </c>
      <c r="P143" s="4">
        <v>4.7619047620000003</v>
      </c>
      <c r="Q143" s="2">
        <v>44.9</v>
      </c>
      <c r="R143" s="2">
        <v>5.4</v>
      </c>
    </row>
    <row r="144" spans="2:18" x14ac:dyDescent="0.25">
      <c r="B144" s="2" t="s">
        <v>177</v>
      </c>
      <c r="C144" s="2" t="s">
        <v>25</v>
      </c>
      <c r="D144" s="2" t="s">
        <v>26</v>
      </c>
      <c r="E144" s="2" t="s">
        <v>20</v>
      </c>
      <c r="F144" s="2" t="s">
        <v>31</v>
      </c>
      <c r="G144" s="2" t="s">
        <v>22</v>
      </c>
      <c r="H144" s="2">
        <v>90.5</v>
      </c>
      <c r="I144" s="2">
        <v>10</v>
      </c>
      <c r="J144" s="2">
        <v>45.25</v>
      </c>
      <c r="K144" s="2">
        <v>950.25</v>
      </c>
      <c r="L144" s="2">
        <v>43490</v>
      </c>
      <c r="M144" s="2">
        <v>0.57499999999999996</v>
      </c>
      <c r="N144" s="3" t="s">
        <v>29</v>
      </c>
      <c r="O144" s="2">
        <v>905</v>
      </c>
      <c r="P144" s="4">
        <v>4.7619047620000003</v>
      </c>
      <c r="Q144" s="2">
        <v>45.25</v>
      </c>
      <c r="R144" s="2">
        <v>8.1</v>
      </c>
    </row>
    <row r="145" spans="2:18" x14ac:dyDescent="0.25">
      <c r="B145" s="2" t="s">
        <v>178</v>
      </c>
      <c r="C145" s="2" t="s">
        <v>25</v>
      </c>
      <c r="D145" s="2" t="s">
        <v>26</v>
      </c>
      <c r="E145" s="2" t="s">
        <v>20</v>
      </c>
      <c r="F145" s="2" t="s">
        <v>21</v>
      </c>
      <c r="G145" s="2" t="s">
        <v>22</v>
      </c>
      <c r="H145" s="2">
        <v>68.599999999999994</v>
      </c>
      <c r="I145" s="2">
        <v>10</v>
      </c>
      <c r="J145" s="2">
        <v>34.299999999999997</v>
      </c>
      <c r="K145" s="2">
        <v>720.3</v>
      </c>
      <c r="L145" s="2">
        <v>43501</v>
      </c>
      <c r="M145" s="2">
        <v>0.83125000000000004</v>
      </c>
      <c r="N145" s="3" t="s">
        <v>29</v>
      </c>
      <c r="O145" s="2">
        <v>686</v>
      </c>
      <c r="P145" s="4">
        <v>4.7619047620000003</v>
      </c>
      <c r="Q145" s="2">
        <v>34.299999999999997</v>
      </c>
      <c r="R145" s="2">
        <v>9.1</v>
      </c>
    </row>
    <row r="146" spans="2:18" x14ac:dyDescent="0.25">
      <c r="B146" s="2" t="s">
        <v>179</v>
      </c>
      <c r="C146" s="2" t="s">
        <v>25</v>
      </c>
      <c r="D146" s="2" t="s">
        <v>26</v>
      </c>
      <c r="E146" s="2" t="s">
        <v>20</v>
      </c>
      <c r="F146" s="2" t="s">
        <v>21</v>
      </c>
      <c r="G146" s="2" t="s">
        <v>44</v>
      </c>
      <c r="H146" s="2">
        <v>30.41</v>
      </c>
      <c r="I146" s="2">
        <v>1</v>
      </c>
      <c r="J146" s="2">
        <v>1.5205</v>
      </c>
      <c r="K146" s="2">
        <v>31.930499999999999</v>
      </c>
      <c r="L146" s="2">
        <v>43518</v>
      </c>
      <c r="M146" s="2">
        <v>0.44166666666666665</v>
      </c>
      <c r="N146" s="3" t="s">
        <v>33</v>
      </c>
      <c r="O146" s="2">
        <v>30.41</v>
      </c>
      <c r="P146" s="4">
        <v>4.7619047620000003</v>
      </c>
      <c r="Q146" s="2">
        <v>1.5205</v>
      </c>
      <c r="R146" s="2">
        <v>8.4</v>
      </c>
    </row>
    <row r="147" spans="2:18" x14ac:dyDescent="0.25">
      <c r="B147" s="2" t="s">
        <v>180</v>
      </c>
      <c r="C147" s="2" t="s">
        <v>18</v>
      </c>
      <c r="D147" s="2" t="s">
        <v>19</v>
      </c>
      <c r="E147" s="2" t="s">
        <v>27</v>
      </c>
      <c r="F147" s="2" t="s">
        <v>21</v>
      </c>
      <c r="G147" s="2" t="s">
        <v>32</v>
      </c>
      <c r="H147" s="2">
        <v>77.95</v>
      </c>
      <c r="I147" s="2">
        <v>6</v>
      </c>
      <c r="J147" s="2">
        <v>23.385000000000002</v>
      </c>
      <c r="K147" s="2">
        <v>491.08499999999998</v>
      </c>
      <c r="L147" s="2">
        <v>43486</v>
      </c>
      <c r="M147" s="2">
        <v>0.69236111111111109</v>
      </c>
      <c r="N147" s="3" t="s">
        <v>23</v>
      </c>
      <c r="O147" s="2">
        <v>467.7</v>
      </c>
      <c r="P147" s="4">
        <v>4.7619047620000003</v>
      </c>
      <c r="Q147" s="2">
        <v>23.385000000000002</v>
      </c>
      <c r="R147" s="2">
        <v>8</v>
      </c>
    </row>
    <row r="148" spans="2:18" x14ac:dyDescent="0.25">
      <c r="B148" s="2" t="s">
        <v>181</v>
      </c>
      <c r="C148" s="2" t="s">
        <v>25</v>
      </c>
      <c r="D148" s="2" t="s">
        <v>26</v>
      </c>
      <c r="E148" s="2" t="s">
        <v>27</v>
      </c>
      <c r="F148" s="2" t="s">
        <v>21</v>
      </c>
      <c r="G148" s="2" t="s">
        <v>22</v>
      </c>
      <c r="H148" s="2">
        <v>46.26</v>
      </c>
      <c r="I148" s="2">
        <v>6</v>
      </c>
      <c r="J148" s="2">
        <v>13.878</v>
      </c>
      <c r="K148" s="2">
        <v>291.43799999999999</v>
      </c>
      <c r="L148" s="2">
        <v>43532</v>
      </c>
      <c r="M148" s="2">
        <v>0.71597222222222223</v>
      </c>
      <c r="N148" s="3" t="s">
        <v>33</v>
      </c>
      <c r="O148" s="2">
        <v>277.56</v>
      </c>
      <c r="P148" s="4">
        <v>4.7619047620000003</v>
      </c>
      <c r="Q148" s="2">
        <v>13.878</v>
      </c>
      <c r="R148" s="2">
        <v>9.5</v>
      </c>
    </row>
    <row r="149" spans="2:18" x14ac:dyDescent="0.25">
      <c r="B149" s="2" t="s">
        <v>182</v>
      </c>
      <c r="C149" s="2" t="s">
        <v>18</v>
      </c>
      <c r="D149" s="2" t="s">
        <v>19</v>
      </c>
      <c r="E149" s="2" t="s">
        <v>20</v>
      </c>
      <c r="F149" s="2" t="s">
        <v>21</v>
      </c>
      <c r="G149" s="2" t="s">
        <v>46</v>
      </c>
      <c r="H149" s="2">
        <v>30.14</v>
      </c>
      <c r="I149" s="2">
        <v>10</v>
      </c>
      <c r="J149" s="2">
        <v>15.07</v>
      </c>
      <c r="K149" s="2">
        <v>316.47000000000003</v>
      </c>
      <c r="L149" s="2">
        <v>43506</v>
      </c>
      <c r="M149" s="2">
        <v>0.51944444444444449</v>
      </c>
      <c r="N149" s="3" t="s">
        <v>23</v>
      </c>
      <c r="O149" s="2">
        <v>301.39999999999998</v>
      </c>
      <c r="P149" s="4">
        <v>4.7619047620000003</v>
      </c>
      <c r="Q149" s="2">
        <v>15.07</v>
      </c>
      <c r="R149" s="2">
        <v>9.1999999999999993</v>
      </c>
    </row>
    <row r="150" spans="2:18" x14ac:dyDescent="0.25">
      <c r="B150" s="2" t="s">
        <v>183</v>
      </c>
      <c r="C150" s="2" t="s">
        <v>25</v>
      </c>
      <c r="D150" s="2" t="s">
        <v>26</v>
      </c>
      <c r="E150" s="2" t="s">
        <v>27</v>
      </c>
      <c r="F150" s="2" t="s">
        <v>31</v>
      </c>
      <c r="G150" s="2" t="s">
        <v>22</v>
      </c>
      <c r="H150" s="2">
        <v>66.14</v>
      </c>
      <c r="I150" s="2">
        <v>4</v>
      </c>
      <c r="J150" s="2">
        <v>13.228</v>
      </c>
      <c r="K150" s="2">
        <v>277.78800000000001</v>
      </c>
      <c r="L150" s="2">
        <v>43543</v>
      </c>
      <c r="M150" s="2">
        <v>0.53194444444444444</v>
      </c>
      <c r="N150" s="3" t="s">
        <v>33</v>
      </c>
      <c r="O150" s="2">
        <v>264.56</v>
      </c>
      <c r="P150" s="4">
        <v>4.7619047620000003</v>
      </c>
      <c r="Q150" s="2">
        <v>13.228</v>
      </c>
      <c r="R150" s="2">
        <v>5.6</v>
      </c>
    </row>
    <row r="151" spans="2:18" x14ac:dyDescent="0.25">
      <c r="B151" s="2" t="s">
        <v>184</v>
      </c>
      <c r="C151" s="2" t="s">
        <v>42</v>
      </c>
      <c r="D151" s="2" t="s">
        <v>43</v>
      </c>
      <c r="E151" s="2" t="s">
        <v>20</v>
      </c>
      <c r="F151" s="2" t="s">
        <v>31</v>
      </c>
      <c r="G151" s="2" t="s">
        <v>32</v>
      </c>
      <c r="H151" s="2">
        <v>71.86</v>
      </c>
      <c r="I151" s="2">
        <v>8</v>
      </c>
      <c r="J151" s="2">
        <v>28.744</v>
      </c>
      <c r="K151" s="2">
        <v>603.62400000000002</v>
      </c>
      <c r="L151" s="2">
        <v>43530</v>
      </c>
      <c r="M151" s="2">
        <v>0.62986111111111109</v>
      </c>
      <c r="N151" s="3" t="s">
        <v>33</v>
      </c>
      <c r="O151" s="2">
        <v>574.88</v>
      </c>
      <c r="P151" s="4">
        <v>4.7619047620000003</v>
      </c>
      <c r="Q151" s="2">
        <v>28.744</v>
      </c>
      <c r="R151" s="2">
        <v>6.2</v>
      </c>
    </row>
    <row r="152" spans="2:18" x14ac:dyDescent="0.25">
      <c r="B152" s="2" t="s">
        <v>185</v>
      </c>
      <c r="C152" s="2" t="s">
        <v>18</v>
      </c>
      <c r="D152" s="2" t="s">
        <v>19</v>
      </c>
      <c r="E152" s="2" t="s">
        <v>27</v>
      </c>
      <c r="F152" s="2" t="s">
        <v>31</v>
      </c>
      <c r="G152" s="2" t="s">
        <v>22</v>
      </c>
      <c r="H152" s="2">
        <v>32.46</v>
      </c>
      <c r="I152" s="2">
        <v>8</v>
      </c>
      <c r="J152" s="2">
        <v>12.984</v>
      </c>
      <c r="K152" s="2">
        <v>272.66399999999999</v>
      </c>
      <c r="L152" s="2">
        <v>43551</v>
      </c>
      <c r="M152" s="2">
        <v>0.57499999999999996</v>
      </c>
      <c r="N152" s="3" t="s">
        <v>33</v>
      </c>
      <c r="O152" s="2">
        <v>259.68</v>
      </c>
      <c r="P152" s="4">
        <v>4.7619047620000003</v>
      </c>
      <c r="Q152" s="2">
        <v>12.984</v>
      </c>
      <c r="R152" s="2">
        <v>4.9000000000000004</v>
      </c>
    </row>
    <row r="153" spans="2:18" x14ac:dyDescent="0.25">
      <c r="B153" s="2" t="s">
        <v>186</v>
      </c>
      <c r="C153" s="2" t="s">
        <v>42</v>
      </c>
      <c r="D153" s="2" t="s">
        <v>43</v>
      </c>
      <c r="E153" s="2" t="s">
        <v>20</v>
      </c>
      <c r="F153" s="2" t="s">
        <v>21</v>
      </c>
      <c r="G153" s="2" t="s">
        <v>46</v>
      </c>
      <c r="H153" s="2">
        <v>91.54</v>
      </c>
      <c r="I153" s="2">
        <v>4</v>
      </c>
      <c r="J153" s="2">
        <v>18.308</v>
      </c>
      <c r="K153" s="2">
        <v>384.46800000000002</v>
      </c>
      <c r="L153" s="2">
        <v>43547</v>
      </c>
      <c r="M153" s="2">
        <v>0.80555555555555558</v>
      </c>
      <c r="N153" s="3" t="s">
        <v>33</v>
      </c>
      <c r="O153" s="2">
        <v>366.16</v>
      </c>
      <c r="P153" s="4">
        <v>4.7619047620000003</v>
      </c>
      <c r="Q153" s="2">
        <v>18.308</v>
      </c>
      <c r="R153" s="2">
        <v>4.8</v>
      </c>
    </row>
    <row r="154" spans="2:18" x14ac:dyDescent="0.25">
      <c r="B154" s="2" t="s">
        <v>187</v>
      </c>
      <c r="C154" s="2" t="s">
        <v>25</v>
      </c>
      <c r="D154" s="2" t="s">
        <v>26</v>
      </c>
      <c r="E154" s="2" t="s">
        <v>20</v>
      </c>
      <c r="F154" s="2" t="s">
        <v>31</v>
      </c>
      <c r="G154" s="2" t="s">
        <v>36</v>
      </c>
      <c r="H154" s="2">
        <v>34.56</v>
      </c>
      <c r="I154" s="2">
        <v>7</v>
      </c>
      <c r="J154" s="2">
        <v>12.096</v>
      </c>
      <c r="K154" s="2">
        <v>254.01599999999999</v>
      </c>
      <c r="L154" s="2">
        <v>43535</v>
      </c>
      <c r="M154" s="2">
        <v>0.67152777777777772</v>
      </c>
      <c r="N154" s="3" t="s">
        <v>33</v>
      </c>
      <c r="O154" s="2">
        <v>241.92</v>
      </c>
      <c r="P154" s="4">
        <v>4.7619047620000003</v>
      </c>
      <c r="Q154" s="2">
        <v>12.096</v>
      </c>
      <c r="R154" s="2">
        <v>7.3</v>
      </c>
    </row>
    <row r="155" spans="2:18" x14ac:dyDescent="0.25">
      <c r="B155" s="2" t="s">
        <v>188</v>
      </c>
      <c r="C155" s="2" t="s">
        <v>18</v>
      </c>
      <c r="D155" s="2" t="s">
        <v>19</v>
      </c>
      <c r="E155" s="2" t="s">
        <v>27</v>
      </c>
      <c r="F155" s="2" t="s">
        <v>31</v>
      </c>
      <c r="G155" s="2" t="s">
        <v>46</v>
      </c>
      <c r="H155" s="2">
        <v>83.24</v>
      </c>
      <c r="I155" s="2">
        <v>9</v>
      </c>
      <c r="J155" s="2">
        <v>37.457999999999998</v>
      </c>
      <c r="K155" s="2">
        <v>786.61800000000005</v>
      </c>
      <c r="L155" s="2">
        <v>43494</v>
      </c>
      <c r="M155" s="2">
        <v>0.49722222222222223</v>
      </c>
      <c r="N155" s="3" t="s">
        <v>33</v>
      </c>
      <c r="O155" s="2">
        <v>749.16</v>
      </c>
      <c r="P155" s="4">
        <v>4.7619047620000003</v>
      </c>
      <c r="Q155" s="2">
        <v>37.457999999999998</v>
      </c>
      <c r="R155" s="2">
        <v>7.4</v>
      </c>
    </row>
    <row r="156" spans="2:18" x14ac:dyDescent="0.25">
      <c r="B156" s="2" t="s">
        <v>189</v>
      </c>
      <c r="C156" s="2" t="s">
        <v>25</v>
      </c>
      <c r="D156" s="2" t="s">
        <v>26</v>
      </c>
      <c r="E156" s="2" t="s">
        <v>27</v>
      </c>
      <c r="F156" s="2" t="s">
        <v>21</v>
      </c>
      <c r="G156" s="2" t="s">
        <v>44</v>
      </c>
      <c r="H156" s="2">
        <v>16.48</v>
      </c>
      <c r="I156" s="2">
        <v>6</v>
      </c>
      <c r="J156" s="2">
        <v>4.944</v>
      </c>
      <c r="K156" s="2">
        <v>103.824</v>
      </c>
      <c r="L156" s="2">
        <v>43503</v>
      </c>
      <c r="M156" s="2">
        <v>0.76597222222222228</v>
      </c>
      <c r="N156" s="3" t="s">
        <v>23</v>
      </c>
      <c r="O156" s="2">
        <v>98.88</v>
      </c>
      <c r="P156" s="4">
        <v>4.7619047620000003</v>
      </c>
      <c r="Q156" s="2">
        <v>4.944</v>
      </c>
      <c r="R156" s="2">
        <v>9.9</v>
      </c>
    </row>
    <row r="157" spans="2:18" x14ac:dyDescent="0.25">
      <c r="B157" s="2" t="s">
        <v>190</v>
      </c>
      <c r="C157" s="2" t="s">
        <v>25</v>
      </c>
      <c r="D157" s="2" t="s">
        <v>26</v>
      </c>
      <c r="E157" s="2" t="s">
        <v>27</v>
      </c>
      <c r="F157" s="2" t="s">
        <v>21</v>
      </c>
      <c r="G157" s="2" t="s">
        <v>36</v>
      </c>
      <c r="H157" s="2">
        <v>80.97</v>
      </c>
      <c r="I157" s="2">
        <v>8</v>
      </c>
      <c r="J157" s="2">
        <v>32.387999999999998</v>
      </c>
      <c r="K157" s="2">
        <v>680.14800000000002</v>
      </c>
      <c r="L157" s="2">
        <v>43493</v>
      </c>
      <c r="M157" s="2">
        <v>0.54513888888888884</v>
      </c>
      <c r="N157" s="3" t="s">
        <v>29</v>
      </c>
      <c r="O157" s="2">
        <v>647.76</v>
      </c>
      <c r="P157" s="4">
        <v>4.7619047620000003</v>
      </c>
      <c r="Q157" s="2">
        <v>32.387999999999998</v>
      </c>
      <c r="R157" s="2">
        <v>9.3000000000000007</v>
      </c>
    </row>
    <row r="158" spans="2:18" x14ac:dyDescent="0.25">
      <c r="B158" s="2" t="s">
        <v>191</v>
      </c>
      <c r="C158" s="2" t="s">
        <v>18</v>
      </c>
      <c r="D158" s="2" t="s">
        <v>19</v>
      </c>
      <c r="E158" s="2" t="s">
        <v>20</v>
      </c>
      <c r="F158" s="2" t="s">
        <v>31</v>
      </c>
      <c r="G158" s="2" t="s">
        <v>44</v>
      </c>
      <c r="H158" s="2">
        <v>92.29</v>
      </c>
      <c r="I158" s="2">
        <v>5</v>
      </c>
      <c r="J158" s="2">
        <v>23.072500000000002</v>
      </c>
      <c r="K158" s="2">
        <v>484.52249999999998</v>
      </c>
      <c r="L158" s="2">
        <v>43516</v>
      </c>
      <c r="M158" s="2">
        <v>0.66319444444444442</v>
      </c>
      <c r="N158" s="3" t="s">
        <v>33</v>
      </c>
      <c r="O158" s="2">
        <v>461.45</v>
      </c>
      <c r="P158" s="4">
        <v>4.7619047620000003</v>
      </c>
      <c r="Q158" s="2">
        <v>23.072500000000002</v>
      </c>
      <c r="R158" s="2">
        <v>9</v>
      </c>
    </row>
    <row r="159" spans="2:18" x14ac:dyDescent="0.25">
      <c r="B159" s="2" t="s">
        <v>192</v>
      </c>
      <c r="C159" s="2" t="s">
        <v>42</v>
      </c>
      <c r="D159" s="2" t="s">
        <v>43</v>
      </c>
      <c r="E159" s="2" t="s">
        <v>20</v>
      </c>
      <c r="F159" s="2" t="s">
        <v>31</v>
      </c>
      <c r="G159" s="2" t="s">
        <v>28</v>
      </c>
      <c r="H159" s="2">
        <v>72.17</v>
      </c>
      <c r="I159" s="2">
        <v>1</v>
      </c>
      <c r="J159" s="2">
        <v>3.6084999999999998</v>
      </c>
      <c r="K159" s="2">
        <v>75.778499999999994</v>
      </c>
      <c r="L159" s="2">
        <v>43469</v>
      </c>
      <c r="M159" s="2">
        <v>0.81944444444444442</v>
      </c>
      <c r="N159" s="3" t="s">
        <v>29</v>
      </c>
      <c r="O159" s="2">
        <v>72.17</v>
      </c>
      <c r="P159" s="4">
        <v>4.7619047620000003</v>
      </c>
      <c r="Q159" s="2">
        <v>3.6084999999999998</v>
      </c>
      <c r="R159" s="2">
        <v>6.1</v>
      </c>
    </row>
    <row r="160" spans="2:18" x14ac:dyDescent="0.25">
      <c r="B160" s="2" t="s">
        <v>193</v>
      </c>
      <c r="C160" s="2" t="s">
        <v>42</v>
      </c>
      <c r="D160" s="2" t="s">
        <v>43</v>
      </c>
      <c r="E160" s="2" t="s">
        <v>27</v>
      </c>
      <c r="F160" s="2" t="s">
        <v>31</v>
      </c>
      <c r="G160" s="2" t="s">
        <v>32</v>
      </c>
      <c r="H160" s="2">
        <v>50.28</v>
      </c>
      <c r="I160" s="2">
        <v>5</v>
      </c>
      <c r="J160" s="2">
        <v>12.57</v>
      </c>
      <c r="K160" s="2">
        <v>263.97000000000003</v>
      </c>
      <c r="L160" s="2">
        <v>43531</v>
      </c>
      <c r="M160" s="2">
        <v>0.58194444444444449</v>
      </c>
      <c r="N160" s="3" t="s">
        <v>23</v>
      </c>
      <c r="O160" s="2">
        <v>251.4</v>
      </c>
      <c r="P160" s="4">
        <v>4.7619047620000003</v>
      </c>
      <c r="Q160" s="2">
        <v>12.57</v>
      </c>
      <c r="R160" s="2">
        <v>9.6999999999999993</v>
      </c>
    </row>
    <row r="161" spans="2:18" x14ac:dyDescent="0.25">
      <c r="B161" s="2" t="s">
        <v>194</v>
      </c>
      <c r="C161" s="2" t="s">
        <v>42</v>
      </c>
      <c r="D161" s="2" t="s">
        <v>43</v>
      </c>
      <c r="E161" s="2" t="s">
        <v>20</v>
      </c>
      <c r="F161" s="2" t="s">
        <v>31</v>
      </c>
      <c r="G161" s="2" t="s">
        <v>22</v>
      </c>
      <c r="H161" s="2">
        <v>97.22</v>
      </c>
      <c r="I161" s="2">
        <v>9</v>
      </c>
      <c r="J161" s="2">
        <v>43.749000000000002</v>
      </c>
      <c r="K161" s="2">
        <v>918.72900000000004</v>
      </c>
      <c r="L161" s="2">
        <v>43554</v>
      </c>
      <c r="M161" s="2">
        <v>0.61319444444444449</v>
      </c>
      <c r="N161" s="3" t="s">
        <v>23</v>
      </c>
      <c r="O161" s="2">
        <v>874.98</v>
      </c>
      <c r="P161" s="4">
        <v>4.7619047620000003</v>
      </c>
      <c r="Q161" s="2">
        <v>43.749000000000002</v>
      </c>
      <c r="R161" s="2">
        <v>6</v>
      </c>
    </row>
    <row r="162" spans="2:18" x14ac:dyDescent="0.25">
      <c r="B162" s="2" t="s">
        <v>195</v>
      </c>
      <c r="C162" s="2" t="s">
        <v>42</v>
      </c>
      <c r="D162" s="2" t="s">
        <v>43</v>
      </c>
      <c r="E162" s="2" t="s">
        <v>27</v>
      </c>
      <c r="F162" s="2" t="s">
        <v>31</v>
      </c>
      <c r="G162" s="2" t="s">
        <v>36</v>
      </c>
      <c r="H162" s="2">
        <v>93.39</v>
      </c>
      <c r="I162" s="2">
        <v>6</v>
      </c>
      <c r="J162" s="2">
        <v>28.016999999999999</v>
      </c>
      <c r="K162" s="2">
        <v>588.35699999999997</v>
      </c>
      <c r="L162" s="2">
        <v>43551</v>
      </c>
      <c r="M162" s="2">
        <v>0.8041666666666667</v>
      </c>
      <c r="N162" s="3" t="s">
        <v>23</v>
      </c>
      <c r="O162" s="2">
        <v>560.34</v>
      </c>
      <c r="P162" s="4">
        <v>4.7619047620000003</v>
      </c>
      <c r="Q162" s="2">
        <v>28.016999999999999</v>
      </c>
      <c r="R162" s="2">
        <v>10</v>
      </c>
    </row>
    <row r="163" spans="2:18" x14ac:dyDescent="0.25">
      <c r="B163" s="2" t="s">
        <v>196</v>
      </c>
      <c r="C163" s="2" t="s">
        <v>25</v>
      </c>
      <c r="D163" s="2" t="s">
        <v>26</v>
      </c>
      <c r="E163" s="2" t="s">
        <v>27</v>
      </c>
      <c r="F163" s="2" t="s">
        <v>21</v>
      </c>
      <c r="G163" s="2" t="s">
        <v>44</v>
      </c>
      <c r="H163" s="2">
        <v>43.18</v>
      </c>
      <c r="I163" s="2">
        <v>8</v>
      </c>
      <c r="J163" s="2">
        <v>17.271999999999998</v>
      </c>
      <c r="K163" s="2">
        <v>362.71199999999999</v>
      </c>
      <c r="L163" s="2">
        <v>43484</v>
      </c>
      <c r="M163" s="2">
        <v>0.81874999999999998</v>
      </c>
      <c r="N163" s="3" t="s">
        <v>33</v>
      </c>
      <c r="O163" s="2">
        <v>345.44</v>
      </c>
      <c r="P163" s="4">
        <v>4.7619047620000003</v>
      </c>
      <c r="Q163" s="2">
        <v>17.271999999999998</v>
      </c>
      <c r="R163" s="2">
        <v>8.3000000000000007</v>
      </c>
    </row>
    <row r="164" spans="2:18" x14ac:dyDescent="0.25">
      <c r="B164" s="2" t="s">
        <v>197</v>
      </c>
      <c r="C164" s="2" t="s">
        <v>18</v>
      </c>
      <c r="D164" s="2" t="s">
        <v>19</v>
      </c>
      <c r="E164" s="2" t="s">
        <v>27</v>
      </c>
      <c r="F164" s="2" t="s">
        <v>31</v>
      </c>
      <c r="G164" s="2" t="s">
        <v>36</v>
      </c>
      <c r="H164" s="2">
        <v>63.69</v>
      </c>
      <c r="I164" s="2">
        <v>1</v>
      </c>
      <c r="J164" s="2">
        <v>3.1844999999999999</v>
      </c>
      <c r="K164" s="2">
        <v>66.874499999999998</v>
      </c>
      <c r="L164" s="2">
        <v>43521</v>
      </c>
      <c r="M164" s="2">
        <v>0.68125000000000002</v>
      </c>
      <c r="N164" s="3" t="s">
        <v>29</v>
      </c>
      <c r="O164" s="2">
        <v>63.69</v>
      </c>
      <c r="P164" s="4">
        <v>4.7619047620000003</v>
      </c>
      <c r="Q164" s="2">
        <v>3.1844999999999999</v>
      </c>
      <c r="R164" s="2">
        <v>6</v>
      </c>
    </row>
    <row r="165" spans="2:18" x14ac:dyDescent="0.25">
      <c r="B165" s="2" t="s">
        <v>198</v>
      </c>
      <c r="C165" s="2" t="s">
        <v>18</v>
      </c>
      <c r="D165" s="2" t="s">
        <v>19</v>
      </c>
      <c r="E165" s="2" t="s">
        <v>27</v>
      </c>
      <c r="F165" s="2" t="s">
        <v>31</v>
      </c>
      <c r="G165" s="2" t="s">
        <v>44</v>
      </c>
      <c r="H165" s="2">
        <v>45.79</v>
      </c>
      <c r="I165" s="2">
        <v>7</v>
      </c>
      <c r="J165" s="2">
        <v>16.026499999999999</v>
      </c>
      <c r="K165" s="2">
        <v>336.55650000000003</v>
      </c>
      <c r="L165" s="2">
        <v>43537</v>
      </c>
      <c r="M165" s="2">
        <v>0.82222222222222219</v>
      </c>
      <c r="N165" s="3" t="s">
        <v>33</v>
      </c>
      <c r="O165" s="2">
        <v>320.52999999999997</v>
      </c>
      <c r="P165" s="4">
        <v>4.7619047620000003</v>
      </c>
      <c r="Q165" s="2">
        <v>16.026499999999999</v>
      </c>
      <c r="R165" s="2">
        <v>7</v>
      </c>
    </row>
    <row r="166" spans="2:18" x14ac:dyDescent="0.25">
      <c r="B166" s="2" t="s">
        <v>199</v>
      </c>
      <c r="C166" s="2" t="s">
        <v>25</v>
      </c>
      <c r="D166" s="2" t="s">
        <v>26</v>
      </c>
      <c r="E166" s="2" t="s">
        <v>27</v>
      </c>
      <c r="F166" s="2" t="s">
        <v>31</v>
      </c>
      <c r="G166" s="2" t="s">
        <v>36</v>
      </c>
      <c r="H166" s="2">
        <v>76.400000000000006</v>
      </c>
      <c r="I166" s="2">
        <v>2</v>
      </c>
      <c r="J166" s="2">
        <v>7.64</v>
      </c>
      <c r="K166" s="2">
        <v>160.44</v>
      </c>
      <c r="L166" s="2">
        <v>43495</v>
      </c>
      <c r="M166" s="2">
        <v>0.8208333333333333</v>
      </c>
      <c r="N166" s="3" t="s">
        <v>23</v>
      </c>
      <c r="O166" s="2">
        <v>152.80000000000001</v>
      </c>
      <c r="P166" s="4">
        <v>4.7619047620000003</v>
      </c>
      <c r="Q166" s="2">
        <v>7.64</v>
      </c>
      <c r="R166" s="2">
        <v>6.5</v>
      </c>
    </row>
    <row r="167" spans="2:18" x14ac:dyDescent="0.25">
      <c r="B167" s="2" t="s">
        <v>200</v>
      </c>
      <c r="C167" s="2" t="s">
        <v>42</v>
      </c>
      <c r="D167" s="2" t="s">
        <v>43</v>
      </c>
      <c r="E167" s="2" t="s">
        <v>27</v>
      </c>
      <c r="F167" s="2" t="s">
        <v>31</v>
      </c>
      <c r="G167" s="2" t="s">
        <v>44</v>
      </c>
      <c r="H167" s="2">
        <v>39.9</v>
      </c>
      <c r="I167" s="2">
        <v>10</v>
      </c>
      <c r="J167" s="2">
        <v>19.95</v>
      </c>
      <c r="K167" s="2">
        <v>418.95</v>
      </c>
      <c r="L167" s="2">
        <v>43516</v>
      </c>
      <c r="M167" s="2">
        <v>0.64166666666666672</v>
      </c>
      <c r="N167" s="3" t="s">
        <v>33</v>
      </c>
      <c r="O167" s="2">
        <v>399</v>
      </c>
      <c r="P167" s="4">
        <v>4.7619047620000003</v>
      </c>
      <c r="Q167" s="2">
        <v>19.95</v>
      </c>
      <c r="R167" s="2">
        <v>5.9</v>
      </c>
    </row>
    <row r="168" spans="2:18" x14ac:dyDescent="0.25">
      <c r="B168" s="2" t="s">
        <v>201</v>
      </c>
      <c r="C168" s="2" t="s">
        <v>42</v>
      </c>
      <c r="D168" s="2" t="s">
        <v>43</v>
      </c>
      <c r="E168" s="2" t="s">
        <v>20</v>
      </c>
      <c r="F168" s="2" t="s">
        <v>31</v>
      </c>
      <c r="G168" s="2" t="s">
        <v>22</v>
      </c>
      <c r="H168" s="2">
        <v>42.57</v>
      </c>
      <c r="I168" s="2">
        <v>8</v>
      </c>
      <c r="J168" s="2">
        <v>17.027999999999999</v>
      </c>
      <c r="K168" s="2">
        <v>357.58800000000002</v>
      </c>
      <c r="L168" s="2">
        <v>43521</v>
      </c>
      <c r="M168" s="2">
        <v>0.59166666666666667</v>
      </c>
      <c r="N168" s="3" t="s">
        <v>23</v>
      </c>
      <c r="O168" s="2">
        <v>340.56</v>
      </c>
      <c r="P168" s="4">
        <v>4.7619047620000003</v>
      </c>
      <c r="Q168" s="2">
        <v>17.027999999999999</v>
      </c>
      <c r="R168" s="2">
        <v>5.6</v>
      </c>
    </row>
    <row r="169" spans="2:18" x14ac:dyDescent="0.25">
      <c r="B169" s="2" t="s">
        <v>202</v>
      </c>
      <c r="C169" s="2" t="s">
        <v>25</v>
      </c>
      <c r="D169" s="2" t="s">
        <v>26</v>
      </c>
      <c r="E169" s="2" t="s">
        <v>27</v>
      </c>
      <c r="F169" s="2" t="s">
        <v>31</v>
      </c>
      <c r="G169" s="2" t="s">
        <v>32</v>
      </c>
      <c r="H169" s="2">
        <v>95.58</v>
      </c>
      <c r="I169" s="2">
        <v>10</v>
      </c>
      <c r="J169" s="2">
        <v>47.79</v>
      </c>
      <c r="K169" s="2">
        <v>1003.59</v>
      </c>
      <c r="L169" s="2">
        <v>43481</v>
      </c>
      <c r="M169" s="2">
        <v>0.56388888888888888</v>
      </c>
      <c r="N169" s="3" t="s">
        <v>29</v>
      </c>
      <c r="O169" s="2">
        <v>955.8</v>
      </c>
      <c r="P169" s="4">
        <v>4.7619047620000003</v>
      </c>
      <c r="Q169" s="2">
        <v>47.79</v>
      </c>
      <c r="R169" s="2">
        <v>4.8</v>
      </c>
    </row>
    <row r="170" spans="2:18" x14ac:dyDescent="0.25">
      <c r="B170" s="2" t="s">
        <v>203</v>
      </c>
      <c r="C170" s="2" t="s">
        <v>18</v>
      </c>
      <c r="D170" s="2" t="s">
        <v>19</v>
      </c>
      <c r="E170" s="2" t="s">
        <v>27</v>
      </c>
      <c r="F170" s="2" t="s">
        <v>31</v>
      </c>
      <c r="G170" s="2" t="s">
        <v>46</v>
      </c>
      <c r="H170" s="2">
        <v>98.98</v>
      </c>
      <c r="I170" s="2">
        <v>10</v>
      </c>
      <c r="J170" s="2">
        <v>49.49</v>
      </c>
      <c r="K170" s="2">
        <v>1039.29</v>
      </c>
      <c r="L170" s="2">
        <v>43504</v>
      </c>
      <c r="M170" s="2">
        <v>0.68055555555555558</v>
      </c>
      <c r="N170" s="3" t="s">
        <v>33</v>
      </c>
      <c r="O170" s="2">
        <v>989.8</v>
      </c>
      <c r="P170" s="4">
        <v>4.7619047620000003</v>
      </c>
      <c r="Q170" s="2">
        <v>49.49</v>
      </c>
      <c r="R170" s="2">
        <v>8.6999999999999993</v>
      </c>
    </row>
    <row r="171" spans="2:18" x14ac:dyDescent="0.25">
      <c r="B171" s="2" t="s">
        <v>204</v>
      </c>
      <c r="C171" s="2" t="s">
        <v>18</v>
      </c>
      <c r="D171" s="2" t="s">
        <v>19</v>
      </c>
      <c r="E171" s="2" t="s">
        <v>27</v>
      </c>
      <c r="F171" s="2" t="s">
        <v>31</v>
      </c>
      <c r="G171" s="2" t="s">
        <v>44</v>
      </c>
      <c r="H171" s="2">
        <v>51.28</v>
      </c>
      <c r="I171" s="2">
        <v>6</v>
      </c>
      <c r="J171" s="2">
        <v>15.384</v>
      </c>
      <c r="K171" s="2">
        <v>323.06400000000002</v>
      </c>
      <c r="L171" s="2">
        <v>43484</v>
      </c>
      <c r="M171" s="2">
        <v>0.68819444444444444</v>
      </c>
      <c r="N171" s="3" t="s">
        <v>29</v>
      </c>
      <c r="O171" s="2">
        <v>307.68</v>
      </c>
      <c r="P171" s="4">
        <v>4.7619047620000003</v>
      </c>
      <c r="Q171" s="2">
        <v>15.384</v>
      </c>
      <c r="R171" s="2">
        <v>6.5</v>
      </c>
    </row>
    <row r="172" spans="2:18" x14ac:dyDescent="0.25">
      <c r="B172" s="2" t="s">
        <v>205</v>
      </c>
      <c r="C172" s="2" t="s">
        <v>18</v>
      </c>
      <c r="D172" s="2" t="s">
        <v>19</v>
      </c>
      <c r="E172" s="2" t="s">
        <v>20</v>
      </c>
      <c r="F172" s="2" t="s">
        <v>31</v>
      </c>
      <c r="G172" s="2" t="s">
        <v>36</v>
      </c>
      <c r="H172" s="2">
        <v>69.52</v>
      </c>
      <c r="I172" s="2">
        <v>7</v>
      </c>
      <c r="J172" s="2">
        <v>24.332000000000001</v>
      </c>
      <c r="K172" s="2">
        <v>510.97199999999998</v>
      </c>
      <c r="L172" s="2">
        <v>43497</v>
      </c>
      <c r="M172" s="2">
        <v>0.63194444444444442</v>
      </c>
      <c r="N172" s="3" t="s">
        <v>33</v>
      </c>
      <c r="O172" s="2">
        <v>486.64</v>
      </c>
      <c r="P172" s="4">
        <v>4.7619047620000003</v>
      </c>
      <c r="Q172" s="2">
        <v>24.332000000000001</v>
      </c>
      <c r="R172" s="2">
        <v>8.5</v>
      </c>
    </row>
    <row r="173" spans="2:18" x14ac:dyDescent="0.25">
      <c r="B173" s="2" t="s">
        <v>206</v>
      </c>
      <c r="C173" s="2" t="s">
        <v>18</v>
      </c>
      <c r="D173" s="2" t="s">
        <v>19</v>
      </c>
      <c r="E173" s="2" t="s">
        <v>27</v>
      </c>
      <c r="F173" s="2" t="s">
        <v>31</v>
      </c>
      <c r="G173" s="2" t="s">
        <v>22</v>
      </c>
      <c r="H173" s="2">
        <v>70.010000000000005</v>
      </c>
      <c r="I173" s="2">
        <v>5</v>
      </c>
      <c r="J173" s="2">
        <v>17.502500000000001</v>
      </c>
      <c r="K173" s="2">
        <v>367.55250000000001</v>
      </c>
      <c r="L173" s="2">
        <v>43468</v>
      </c>
      <c r="M173" s="2">
        <v>0.48333333333333334</v>
      </c>
      <c r="N173" s="3" t="s">
        <v>23</v>
      </c>
      <c r="O173" s="2">
        <v>350.05</v>
      </c>
      <c r="P173" s="4">
        <v>4.7619047620000003</v>
      </c>
      <c r="Q173" s="2">
        <v>17.502500000000001</v>
      </c>
      <c r="R173" s="2">
        <v>5.5</v>
      </c>
    </row>
    <row r="174" spans="2:18" x14ac:dyDescent="0.25">
      <c r="B174" s="2" t="s">
        <v>207</v>
      </c>
      <c r="C174" s="2" t="s">
        <v>42</v>
      </c>
      <c r="D174" s="2" t="s">
        <v>43</v>
      </c>
      <c r="E174" s="2" t="s">
        <v>20</v>
      </c>
      <c r="F174" s="2" t="s">
        <v>31</v>
      </c>
      <c r="G174" s="2" t="s">
        <v>44</v>
      </c>
      <c r="H174" s="2">
        <v>80.05</v>
      </c>
      <c r="I174" s="2">
        <v>5</v>
      </c>
      <c r="J174" s="2">
        <v>20.012499999999999</v>
      </c>
      <c r="K174" s="2">
        <v>420.26249999999999</v>
      </c>
      <c r="L174" s="2">
        <v>43491</v>
      </c>
      <c r="M174" s="2">
        <v>0.53125</v>
      </c>
      <c r="N174" s="3" t="s">
        <v>33</v>
      </c>
      <c r="O174" s="2">
        <v>400.25</v>
      </c>
      <c r="P174" s="4">
        <v>4.7619047620000003</v>
      </c>
      <c r="Q174" s="2">
        <v>20.012499999999999</v>
      </c>
      <c r="R174" s="2">
        <v>9.4</v>
      </c>
    </row>
    <row r="175" spans="2:18" x14ac:dyDescent="0.25">
      <c r="B175" s="2" t="s">
        <v>208</v>
      </c>
      <c r="C175" s="2" t="s">
        <v>25</v>
      </c>
      <c r="D175" s="2" t="s">
        <v>26</v>
      </c>
      <c r="E175" s="2" t="s">
        <v>27</v>
      </c>
      <c r="F175" s="2" t="s">
        <v>31</v>
      </c>
      <c r="G175" s="2" t="s">
        <v>28</v>
      </c>
      <c r="H175" s="2">
        <v>20.85</v>
      </c>
      <c r="I175" s="2">
        <v>8</v>
      </c>
      <c r="J175" s="2">
        <v>8.34</v>
      </c>
      <c r="K175" s="2">
        <v>175.14</v>
      </c>
      <c r="L175" s="2">
        <v>43527</v>
      </c>
      <c r="M175" s="2">
        <v>0.80347222222222225</v>
      </c>
      <c r="N175" s="3" t="s">
        <v>29</v>
      </c>
      <c r="O175" s="2">
        <v>166.8</v>
      </c>
      <c r="P175" s="4">
        <v>4.7619047620000003</v>
      </c>
      <c r="Q175" s="2">
        <v>8.34</v>
      </c>
      <c r="R175" s="2">
        <v>6.3</v>
      </c>
    </row>
    <row r="176" spans="2:18" x14ac:dyDescent="0.25">
      <c r="B176" s="2" t="s">
        <v>209</v>
      </c>
      <c r="C176" s="2" t="s">
        <v>42</v>
      </c>
      <c r="D176" s="2" t="s">
        <v>43</v>
      </c>
      <c r="E176" s="2" t="s">
        <v>20</v>
      </c>
      <c r="F176" s="2" t="s">
        <v>31</v>
      </c>
      <c r="G176" s="2" t="s">
        <v>28</v>
      </c>
      <c r="H176" s="2">
        <v>52.89</v>
      </c>
      <c r="I176" s="2">
        <v>6</v>
      </c>
      <c r="J176" s="2">
        <v>15.867000000000001</v>
      </c>
      <c r="K176" s="2">
        <v>333.20699999999999</v>
      </c>
      <c r="L176" s="2">
        <v>43484</v>
      </c>
      <c r="M176" s="2">
        <v>0.7319444444444444</v>
      </c>
      <c r="N176" s="3" t="s">
        <v>33</v>
      </c>
      <c r="O176" s="2">
        <v>317.33999999999997</v>
      </c>
      <c r="P176" s="4">
        <v>4.7619047620000003</v>
      </c>
      <c r="Q176" s="2">
        <v>15.867000000000001</v>
      </c>
      <c r="R176" s="2">
        <v>9.8000000000000007</v>
      </c>
    </row>
    <row r="177" spans="2:18" x14ac:dyDescent="0.25">
      <c r="B177" s="2" t="s">
        <v>210</v>
      </c>
      <c r="C177" s="2" t="s">
        <v>42</v>
      </c>
      <c r="D177" s="2" t="s">
        <v>43</v>
      </c>
      <c r="E177" s="2" t="s">
        <v>27</v>
      </c>
      <c r="F177" s="2" t="s">
        <v>31</v>
      </c>
      <c r="G177" s="2" t="s">
        <v>44</v>
      </c>
      <c r="H177" s="2">
        <v>19.79</v>
      </c>
      <c r="I177" s="2">
        <v>8</v>
      </c>
      <c r="J177" s="2">
        <v>7.9160000000000004</v>
      </c>
      <c r="K177" s="2">
        <v>166.23599999999999</v>
      </c>
      <c r="L177" s="2">
        <v>43483</v>
      </c>
      <c r="M177" s="2">
        <v>0.50277777777777777</v>
      </c>
      <c r="N177" s="3" t="s">
        <v>23</v>
      </c>
      <c r="O177" s="2">
        <v>158.32</v>
      </c>
      <c r="P177" s="4">
        <v>4.7619047620000003</v>
      </c>
      <c r="Q177" s="2">
        <v>7.9160000000000004</v>
      </c>
      <c r="R177" s="2">
        <v>8.6999999999999993</v>
      </c>
    </row>
    <row r="178" spans="2:18" x14ac:dyDescent="0.25">
      <c r="B178" s="2" t="s">
        <v>211</v>
      </c>
      <c r="C178" s="2" t="s">
        <v>18</v>
      </c>
      <c r="D178" s="2" t="s">
        <v>19</v>
      </c>
      <c r="E178" s="2" t="s">
        <v>20</v>
      </c>
      <c r="F178" s="2" t="s">
        <v>31</v>
      </c>
      <c r="G178" s="2" t="s">
        <v>32</v>
      </c>
      <c r="H178" s="2">
        <v>33.840000000000003</v>
      </c>
      <c r="I178" s="2">
        <v>9</v>
      </c>
      <c r="J178" s="2">
        <v>15.228</v>
      </c>
      <c r="K178" s="2">
        <v>319.78800000000001</v>
      </c>
      <c r="L178" s="2">
        <v>43545</v>
      </c>
      <c r="M178" s="2">
        <v>0.68125000000000002</v>
      </c>
      <c r="N178" s="3" t="s">
        <v>23</v>
      </c>
      <c r="O178" s="2">
        <v>304.56</v>
      </c>
      <c r="P178" s="4">
        <v>4.7619047620000003</v>
      </c>
      <c r="Q178" s="2">
        <v>15.228</v>
      </c>
      <c r="R178" s="2">
        <v>8.8000000000000007</v>
      </c>
    </row>
    <row r="179" spans="2:18" x14ac:dyDescent="0.25">
      <c r="B179" s="2" t="s">
        <v>212</v>
      </c>
      <c r="C179" s="2" t="s">
        <v>18</v>
      </c>
      <c r="D179" s="2" t="s">
        <v>19</v>
      </c>
      <c r="E179" s="2" t="s">
        <v>20</v>
      </c>
      <c r="F179" s="2" t="s">
        <v>31</v>
      </c>
      <c r="G179" s="2" t="s">
        <v>44</v>
      </c>
      <c r="H179" s="2">
        <v>22.17</v>
      </c>
      <c r="I179" s="2">
        <v>8</v>
      </c>
      <c r="J179" s="2">
        <v>8.8680000000000003</v>
      </c>
      <c r="K179" s="2">
        <v>186.22800000000001</v>
      </c>
      <c r="L179" s="2">
        <v>43527</v>
      </c>
      <c r="M179" s="2">
        <v>0.70902777777777781</v>
      </c>
      <c r="N179" s="3" t="s">
        <v>33</v>
      </c>
      <c r="O179" s="2">
        <v>177.36</v>
      </c>
      <c r="P179" s="4">
        <v>4.7619047620000003</v>
      </c>
      <c r="Q179" s="2">
        <v>8.8680000000000003</v>
      </c>
      <c r="R179" s="2">
        <v>9.6</v>
      </c>
    </row>
    <row r="180" spans="2:18" x14ac:dyDescent="0.25">
      <c r="B180" s="2" t="s">
        <v>213</v>
      </c>
      <c r="C180" s="2" t="s">
        <v>25</v>
      </c>
      <c r="D180" s="2" t="s">
        <v>26</v>
      </c>
      <c r="E180" s="2" t="s">
        <v>27</v>
      </c>
      <c r="F180" s="2" t="s">
        <v>21</v>
      </c>
      <c r="G180" s="2" t="s">
        <v>46</v>
      </c>
      <c r="H180" s="2">
        <v>22.51</v>
      </c>
      <c r="I180" s="2">
        <v>7</v>
      </c>
      <c r="J180" s="2">
        <v>7.8784999999999998</v>
      </c>
      <c r="K180" s="2">
        <v>165.4485</v>
      </c>
      <c r="L180" s="2">
        <v>43509</v>
      </c>
      <c r="M180" s="2">
        <v>0.4513888888888889</v>
      </c>
      <c r="N180" s="3" t="s">
        <v>33</v>
      </c>
      <c r="O180" s="2">
        <v>157.57</v>
      </c>
      <c r="P180" s="4">
        <v>4.7619047620000003</v>
      </c>
      <c r="Q180" s="2">
        <v>7.8784999999999998</v>
      </c>
      <c r="R180" s="2">
        <v>4.8</v>
      </c>
    </row>
    <row r="181" spans="2:18" x14ac:dyDescent="0.25">
      <c r="B181" s="2" t="s">
        <v>214</v>
      </c>
      <c r="C181" s="2" t="s">
        <v>18</v>
      </c>
      <c r="D181" s="2" t="s">
        <v>19</v>
      </c>
      <c r="E181" s="2" t="s">
        <v>27</v>
      </c>
      <c r="F181" s="2" t="s">
        <v>31</v>
      </c>
      <c r="G181" s="2" t="s">
        <v>44</v>
      </c>
      <c r="H181" s="2">
        <v>73.88</v>
      </c>
      <c r="I181" s="2">
        <v>6</v>
      </c>
      <c r="J181" s="2">
        <v>22.164000000000001</v>
      </c>
      <c r="K181" s="2">
        <v>465.44400000000002</v>
      </c>
      <c r="L181" s="2">
        <v>43547</v>
      </c>
      <c r="M181" s="2">
        <v>0.80277777777777781</v>
      </c>
      <c r="N181" s="3" t="s">
        <v>23</v>
      </c>
      <c r="O181" s="2">
        <v>443.28</v>
      </c>
      <c r="P181" s="4">
        <v>4.7619047620000003</v>
      </c>
      <c r="Q181" s="2">
        <v>22.164000000000001</v>
      </c>
      <c r="R181" s="2">
        <v>4.4000000000000004</v>
      </c>
    </row>
    <row r="182" spans="2:18" x14ac:dyDescent="0.25">
      <c r="B182" s="2" t="s">
        <v>215</v>
      </c>
      <c r="C182" s="2" t="s">
        <v>25</v>
      </c>
      <c r="D182" s="2" t="s">
        <v>26</v>
      </c>
      <c r="E182" s="2" t="s">
        <v>20</v>
      </c>
      <c r="F182" s="2" t="s">
        <v>31</v>
      </c>
      <c r="G182" s="2" t="s">
        <v>22</v>
      </c>
      <c r="H182" s="2">
        <v>86.8</v>
      </c>
      <c r="I182" s="2">
        <v>3</v>
      </c>
      <c r="J182" s="2">
        <v>13.02</v>
      </c>
      <c r="K182" s="2">
        <v>273.42</v>
      </c>
      <c r="L182" s="2">
        <v>43493</v>
      </c>
      <c r="M182" s="2">
        <v>0.69930555555555551</v>
      </c>
      <c r="N182" s="3" t="s">
        <v>23</v>
      </c>
      <c r="O182" s="2">
        <v>260.39999999999998</v>
      </c>
      <c r="P182" s="4">
        <v>4.7619047620000003</v>
      </c>
      <c r="Q182" s="2">
        <v>13.02</v>
      </c>
      <c r="R182" s="2">
        <v>9.9</v>
      </c>
    </row>
    <row r="183" spans="2:18" x14ac:dyDescent="0.25">
      <c r="B183" s="2" t="s">
        <v>216</v>
      </c>
      <c r="C183" s="2" t="s">
        <v>25</v>
      </c>
      <c r="D183" s="2" t="s">
        <v>26</v>
      </c>
      <c r="E183" s="2" t="s">
        <v>27</v>
      </c>
      <c r="F183" s="2" t="s">
        <v>31</v>
      </c>
      <c r="G183" s="2" t="s">
        <v>46</v>
      </c>
      <c r="H183" s="2">
        <v>64.260000000000005</v>
      </c>
      <c r="I183" s="2">
        <v>7</v>
      </c>
      <c r="J183" s="2">
        <v>22.491</v>
      </c>
      <c r="K183" s="2">
        <v>472.31099999999998</v>
      </c>
      <c r="L183" s="2">
        <v>43505</v>
      </c>
      <c r="M183" s="2">
        <v>0.41666666666666669</v>
      </c>
      <c r="N183" s="3" t="s">
        <v>29</v>
      </c>
      <c r="O183" s="2">
        <v>449.82</v>
      </c>
      <c r="P183" s="4">
        <v>4.7619047620000003</v>
      </c>
      <c r="Q183" s="2">
        <v>22.491</v>
      </c>
      <c r="R183" s="2">
        <v>5.7</v>
      </c>
    </row>
    <row r="184" spans="2:18" x14ac:dyDescent="0.25">
      <c r="B184" s="2" t="s">
        <v>217</v>
      </c>
      <c r="C184" s="2" t="s">
        <v>25</v>
      </c>
      <c r="D184" s="2" t="s">
        <v>26</v>
      </c>
      <c r="E184" s="2" t="s">
        <v>20</v>
      </c>
      <c r="F184" s="2" t="s">
        <v>31</v>
      </c>
      <c r="G184" s="2" t="s">
        <v>44</v>
      </c>
      <c r="H184" s="2">
        <v>38.47</v>
      </c>
      <c r="I184" s="2">
        <v>8</v>
      </c>
      <c r="J184" s="2">
        <v>15.388</v>
      </c>
      <c r="K184" s="2">
        <v>323.14800000000002</v>
      </c>
      <c r="L184" s="2">
        <v>43488</v>
      </c>
      <c r="M184" s="2">
        <v>0.49375000000000002</v>
      </c>
      <c r="N184" s="3" t="s">
        <v>29</v>
      </c>
      <c r="O184" s="2">
        <v>307.76</v>
      </c>
      <c r="P184" s="4">
        <v>4.7619047620000003</v>
      </c>
      <c r="Q184" s="2">
        <v>15.388</v>
      </c>
      <c r="R184" s="2">
        <v>7.7</v>
      </c>
    </row>
    <row r="185" spans="2:18" x14ac:dyDescent="0.25">
      <c r="B185" s="2" t="s">
        <v>218</v>
      </c>
      <c r="C185" s="2" t="s">
        <v>18</v>
      </c>
      <c r="D185" s="2" t="s">
        <v>19</v>
      </c>
      <c r="E185" s="2" t="s">
        <v>20</v>
      </c>
      <c r="F185" s="2" t="s">
        <v>31</v>
      </c>
      <c r="G185" s="2" t="s">
        <v>36</v>
      </c>
      <c r="H185" s="2">
        <v>15.5</v>
      </c>
      <c r="I185" s="2">
        <v>10</v>
      </c>
      <c r="J185" s="2">
        <v>7.75</v>
      </c>
      <c r="K185" s="2">
        <v>162.75</v>
      </c>
      <c r="L185" s="2">
        <v>43547</v>
      </c>
      <c r="M185" s="2">
        <v>0.4548611111111111</v>
      </c>
      <c r="N185" s="3" t="s">
        <v>23</v>
      </c>
      <c r="O185" s="2">
        <v>155</v>
      </c>
      <c r="P185" s="4">
        <v>4.7619047620000003</v>
      </c>
      <c r="Q185" s="2">
        <v>7.75</v>
      </c>
      <c r="R185" s="2">
        <v>8</v>
      </c>
    </row>
    <row r="186" spans="2:18" x14ac:dyDescent="0.25">
      <c r="B186" s="2" t="s">
        <v>219</v>
      </c>
      <c r="C186" s="2" t="s">
        <v>25</v>
      </c>
      <c r="D186" s="2" t="s">
        <v>26</v>
      </c>
      <c r="E186" s="2" t="s">
        <v>27</v>
      </c>
      <c r="F186" s="2" t="s">
        <v>31</v>
      </c>
      <c r="G186" s="2" t="s">
        <v>22</v>
      </c>
      <c r="H186" s="2">
        <v>34.31</v>
      </c>
      <c r="I186" s="2">
        <v>8</v>
      </c>
      <c r="J186" s="2">
        <v>13.724</v>
      </c>
      <c r="K186" s="2">
        <v>288.20400000000001</v>
      </c>
      <c r="L186" s="2">
        <v>43490</v>
      </c>
      <c r="M186" s="2">
        <v>0.625</v>
      </c>
      <c r="N186" s="3" t="s">
        <v>23</v>
      </c>
      <c r="O186" s="2">
        <v>274.48</v>
      </c>
      <c r="P186" s="4">
        <v>4.7619047620000003</v>
      </c>
      <c r="Q186" s="2">
        <v>13.724</v>
      </c>
      <c r="R186" s="2">
        <v>5.7</v>
      </c>
    </row>
    <row r="187" spans="2:18" x14ac:dyDescent="0.25">
      <c r="B187" s="2" t="s">
        <v>220</v>
      </c>
      <c r="C187" s="2" t="s">
        <v>18</v>
      </c>
      <c r="D187" s="2" t="s">
        <v>19</v>
      </c>
      <c r="E187" s="2" t="s">
        <v>27</v>
      </c>
      <c r="F187" s="2" t="s">
        <v>21</v>
      </c>
      <c r="G187" s="2" t="s">
        <v>36</v>
      </c>
      <c r="H187" s="2">
        <v>12.34</v>
      </c>
      <c r="I187" s="2">
        <v>7</v>
      </c>
      <c r="J187" s="2">
        <v>4.319</v>
      </c>
      <c r="K187" s="2">
        <v>90.698999999999998</v>
      </c>
      <c r="L187" s="2">
        <v>43528</v>
      </c>
      <c r="M187" s="2">
        <v>0.47152777777777777</v>
      </c>
      <c r="N187" s="3" t="s">
        <v>33</v>
      </c>
      <c r="O187" s="2">
        <v>86.38</v>
      </c>
      <c r="P187" s="4">
        <v>4.7619047620000003</v>
      </c>
      <c r="Q187" s="2">
        <v>4.319</v>
      </c>
      <c r="R187" s="2">
        <v>6.7</v>
      </c>
    </row>
    <row r="188" spans="2:18" x14ac:dyDescent="0.25">
      <c r="B188" s="2" t="s">
        <v>221</v>
      </c>
      <c r="C188" s="2" t="s">
        <v>42</v>
      </c>
      <c r="D188" s="2" t="s">
        <v>43</v>
      </c>
      <c r="E188" s="2" t="s">
        <v>20</v>
      </c>
      <c r="F188" s="2" t="s">
        <v>31</v>
      </c>
      <c r="G188" s="2" t="s">
        <v>44</v>
      </c>
      <c r="H188" s="2">
        <v>18.079999999999998</v>
      </c>
      <c r="I188" s="2">
        <v>3</v>
      </c>
      <c r="J188" s="2">
        <v>2.7120000000000002</v>
      </c>
      <c r="K188" s="2">
        <v>56.951999999999998</v>
      </c>
      <c r="L188" s="2">
        <v>43529</v>
      </c>
      <c r="M188" s="2">
        <v>0.82361111111111107</v>
      </c>
      <c r="N188" s="3" t="s">
        <v>23</v>
      </c>
      <c r="O188" s="2">
        <v>54.24</v>
      </c>
      <c r="P188" s="4">
        <v>4.7619047620000003</v>
      </c>
      <c r="Q188" s="2">
        <v>2.7120000000000002</v>
      </c>
      <c r="R188" s="2">
        <v>8</v>
      </c>
    </row>
    <row r="189" spans="2:18" x14ac:dyDescent="0.25">
      <c r="B189" s="2" t="s">
        <v>222</v>
      </c>
      <c r="C189" s="2" t="s">
        <v>42</v>
      </c>
      <c r="D189" s="2" t="s">
        <v>43</v>
      </c>
      <c r="E189" s="2" t="s">
        <v>20</v>
      </c>
      <c r="F189" s="2" t="s">
        <v>21</v>
      </c>
      <c r="G189" s="2" t="s">
        <v>32</v>
      </c>
      <c r="H189" s="2">
        <v>94.49</v>
      </c>
      <c r="I189" s="2">
        <v>8</v>
      </c>
      <c r="J189" s="2">
        <v>37.795999999999999</v>
      </c>
      <c r="K189" s="2">
        <v>793.71600000000001</v>
      </c>
      <c r="L189" s="2">
        <v>43527</v>
      </c>
      <c r="M189" s="2">
        <v>0.79166666666666663</v>
      </c>
      <c r="N189" s="3" t="s">
        <v>23</v>
      </c>
      <c r="O189" s="2">
        <v>755.92</v>
      </c>
      <c r="P189" s="4">
        <v>4.7619047620000003</v>
      </c>
      <c r="Q189" s="2">
        <v>37.795999999999999</v>
      </c>
      <c r="R189" s="2">
        <v>7.5</v>
      </c>
    </row>
    <row r="190" spans="2:18" x14ac:dyDescent="0.25">
      <c r="B190" s="2" t="s">
        <v>223</v>
      </c>
      <c r="C190" s="2" t="s">
        <v>42</v>
      </c>
      <c r="D190" s="2" t="s">
        <v>43</v>
      </c>
      <c r="E190" s="2" t="s">
        <v>20</v>
      </c>
      <c r="F190" s="2" t="s">
        <v>31</v>
      </c>
      <c r="G190" s="2" t="s">
        <v>32</v>
      </c>
      <c r="H190" s="2">
        <v>46.47</v>
      </c>
      <c r="I190" s="2">
        <v>4</v>
      </c>
      <c r="J190" s="2">
        <v>9.2940000000000005</v>
      </c>
      <c r="K190" s="2">
        <v>195.17400000000001</v>
      </c>
      <c r="L190" s="2">
        <v>43504</v>
      </c>
      <c r="M190" s="2">
        <v>0.45347222222222222</v>
      </c>
      <c r="N190" s="3" t="s">
        <v>29</v>
      </c>
      <c r="O190" s="2">
        <v>185.88</v>
      </c>
      <c r="P190" s="4">
        <v>4.7619047620000003</v>
      </c>
      <c r="Q190" s="2">
        <v>9.2940000000000005</v>
      </c>
      <c r="R190" s="2">
        <v>7</v>
      </c>
    </row>
    <row r="191" spans="2:18" x14ac:dyDescent="0.25">
      <c r="B191" s="2" t="s">
        <v>224</v>
      </c>
      <c r="C191" s="2" t="s">
        <v>18</v>
      </c>
      <c r="D191" s="2" t="s">
        <v>19</v>
      </c>
      <c r="E191" s="2" t="s">
        <v>27</v>
      </c>
      <c r="F191" s="2" t="s">
        <v>31</v>
      </c>
      <c r="G191" s="2" t="s">
        <v>32</v>
      </c>
      <c r="H191" s="2">
        <v>74.069999999999993</v>
      </c>
      <c r="I191" s="2">
        <v>1</v>
      </c>
      <c r="J191" s="2">
        <v>3.7035</v>
      </c>
      <c r="K191" s="2">
        <v>77.773499999999999</v>
      </c>
      <c r="L191" s="2">
        <v>43506</v>
      </c>
      <c r="M191" s="2">
        <v>0.53472222222222221</v>
      </c>
      <c r="N191" s="3" t="s">
        <v>23</v>
      </c>
      <c r="O191" s="2">
        <v>74.069999999999993</v>
      </c>
      <c r="P191" s="4">
        <v>4.7619047620000003</v>
      </c>
      <c r="Q191" s="2">
        <v>3.7035</v>
      </c>
      <c r="R191" s="2">
        <v>9.9</v>
      </c>
    </row>
    <row r="192" spans="2:18" x14ac:dyDescent="0.25">
      <c r="B192" s="2" t="s">
        <v>225</v>
      </c>
      <c r="C192" s="2" t="s">
        <v>25</v>
      </c>
      <c r="D192" s="2" t="s">
        <v>26</v>
      </c>
      <c r="E192" s="2" t="s">
        <v>27</v>
      </c>
      <c r="F192" s="2" t="s">
        <v>21</v>
      </c>
      <c r="G192" s="2" t="s">
        <v>32</v>
      </c>
      <c r="H192" s="2">
        <v>69.81</v>
      </c>
      <c r="I192" s="2">
        <v>4</v>
      </c>
      <c r="J192" s="2">
        <v>13.962</v>
      </c>
      <c r="K192" s="2">
        <v>293.202</v>
      </c>
      <c r="L192" s="2">
        <v>43493</v>
      </c>
      <c r="M192" s="2">
        <v>0.86805555555555558</v>
      </c>
      <c r="N192" s="3" t="s">
        <v>33</v>
      </c>
      <c r="O192" s="2">
        <v>279.24</v>
      </c>
      <c r="P192" s="4">
        <v>4.7619047620000003</v>
      </c>
      <c r="Q192" s="2">
        <v>13.962</v>
      </c>
      <c r="R192" s="2">
        <v>5.9</v>
      </c>
    </row>
    <row r="193" spans="2:18" x14ac:dyDescent="0.25">
      <c r="B193" s="2" t="s">
        <v>226</v>
      </c>
      <c r="C193" s="2" t="s">
        <v>42</v>
      </c>
      <c r="D193" s="2" t="s">
        <v>43</v>
      </c>
      <c r="E193" s="2" t="s">
        <v>27</v>
      </c>
      <c r="F193" s="2" t="s">
        <v>21</v>
      </c>
      <c r="G193" s="2" t="s">
        <v>32</v>
      </c>
      <c r="H193" s="2">
        <v>77.040000000000006</v>
      </c>
      <c r="I193" s="2">
        <v>3</v>
      </c>
      <c r="J193" s="2">
        <v>11.555999999999999</v>
      </c>
      <c r="K193" s="2">
        <v>242.67599999999999</v>
      </c>
      <c r="L193" s="2">
        <v>43507</v>
      </c>
      <c r="M193" s="2">
        <v>0.44374999999999998</v>
      </c>
      <c r="N193" s="3" t="s">
        <v>33</v>
      </c>
      <c r="O193" s="2">
        <v>231.12</v>
      </c>
      <c r="P193" s="4">
        <v>4.7619047620000003</v>
      </c>
      <c r="Q193" s="2">
        <v>11.555999999999999</v>
      </c>
      <c r="R193" s="2">
        <v>7.2</v>
      </c>
    </row>
    <row r="194" spans="2:18" x14ac:dyDescent="0.25">
      <c r="B194" s="2" t="s">
        <v>227</v>
      </c>
      <c r="C194" s="2" t="s">
        <v>42</v>
      </c>
      <c r="D194" s="2" t="s">
        <v>43</v>
      </c>
      <c r="E194" s="2" t="s">
        <v>27</v>
      </c>
      <c r="F194" s="2" t="s">
        <v>21</v>
      </c>
      <c r="G194" s="2" t="s">
        <v>46</v>
      </c>
      <c r="H194" s="2">
        <v>73.52</v>
      </c>
      <c r="I194" s="2">
        <v>2</v>
      </c>
      <c r="J194" s="2">
        <v>7.3520000000000003</v>
      </c>
      <c r="K194" s="2">
        <v>154.392</v>
      </c>
      <c r="L194" s="2">
        <v>43480</v>
      </c>
      <c r="M194" s="2">
        <v>0.57013888888888886</v>
      </c>
      <c r="N194" s="3" t="s">
        <v>23</v>
      </c>
      <c r="O194" s="2">
        <v>147.04</v>
      </c>
      <c r="P194" s="4">
        <v>4.7619047620000003</v>
      </c>
      <c r="Q194" s="2">
        <v>7.3520000000000003</v>
      </c>
      <c r="R194" s="2">
        <v>4.5999999999999996</v>
      </c>
    </row>
    <row r="195" spans="2:18" x14ac:dyDescent="0.25">
      <c r="B195" s="2" t="s">
        <v>228</v>
      </c>
      <c r="C195" s="2" t="s">
        <v>25</v>
      </c>
      <c r="D195" s="2" t="s">
        <v>26</v>
      </c>
      <c r="E195" s="2" t="s">
        <v>27</v>
      </c>
      <c r="F195" s="2" t="s">
        <v>21</v>
      </c>
      <c r="G195" s="2" t="s">
        <v>44</v>
      </c>
      <c r="H195" s="2">
        <v>87.8</v>
      </c>
      <c r="I195" s="2">
        <v>9</v>
      </c>
      <c r="J195" s="2">
        <v>39.51</v>
      </c>
      <c r="K195" s="2">
        <v>829.71</v>
      </c>
      <c r="L195" s="2">
        <v>43540</v>
      </c>
      <c r="M195" s="2">
        <v>0.79722222222222228</v>
      </c>
      <c r="N195" s="3" t="s">
        <v>29</v>
      </c>
      <c r="O195" s="2">
        <v>790.2</v>
      </c>
      <c r="P195" s="4">
        <v>4.7619047620000003</v>
      </c>
      <c r="Q195" s="2">
        <v>39.51</v>
      </c>
      <c r="R195" s="2">
        <v>9.1999999999999993</v>
      </c>
    </row>
    <row r="196" spans="2:18" x14ac:dyDescent="0.25">
      <c r="B196" s="2" t="s">
        <v>229</v>
      </c>
      <c r="C196" s="2" t="s">
        <v>42</v>
      </c>
      <c r="D196" s="2" t="s">
        <v>43</v>
      </c>
      <c r="E196" s="2" t="s">
        <v>27</v>
      </c>
      <c r="F196" s="2" t="s">
        <v>31</v>
      </c>
      <c r="G196" s="2" t="s">
        <v>32</v>
      </c>
      <c r="H196" s="2">
        <v>25.55</v>
      </c>
      <c r="I196" s="2">
        <v>4</v>
      </c>
      <c r="J196" s="2">
        <v>5.1100000000000003</v>
      </c>
      <c r="K196" s="2">
        <v>107.31</v>
      </c>
      <c r="L196" s="2">
        <v>43491</v>
      </c>
      <c r="M196" s="2">
        <v>0.84930555555555554</v>
      </c>
      <c r="N196" s="3" t="s">
        <v>23</v>
      </c>
      <c r="O196" s="2">
        <v>102.2</v>
      </c>
      <c r="P196" s="4">
        <v>4.7619047620000003</v>
      </c>
      <c r="Q196" s="2">
        <v>5.1100000000000003</v>
      </c>
      <c r="R196" s="2">
        <v>5.7</v>
      </c>
    </row>
    <row r="197" spans="2:18" x14ac:dyDescent="0.25">
      <c r="B197" s="2" t="s">
        <v>230</v>
      </c>
      <c r="C197" s="2" t="s">
        <v>18</v>
      </c>
      <c r="D197" s="2" t="s">
        <v>19</v>
      </c>
      <c r="E197" s="2" t="s">
        <v>27</v>
      </c>
      <c r="F197" s="2" t="s">
        <v>31</v>
      </c>
      <c r="G197" s="2" t="s">
        <v>28</v>
      </c>
      <c r="H197" s="2">
        <v>32.71</v>
      </c>
      <c r="I197" s="2">
        <v>5</v>
      </c>
      <c r="J197" s="2">
        <v>8.1775000000000002</v>
      </c>
      <c r="K197" s="2">
        <v>171.72749999999999</v>
      </c>
      <c r="L197" s="2">
        <v>43543</v>
      </c>
      <c r="M197" s="2">
        <v>0.47916666666666669</v>
      </c>
      <c r="N197" s="3" t="s">
        <v>33</v>
      </c>
      <c r="O197" s="2">
        <v>163.55000000000001</v>
      </c>
      <c r="P197" s="4">
        <v>4.7619047620000003</v>
      </c>
      <c r="Q197" s="2">
        <v>8.1775000000000002</v>
      </c>
      <c r="R197" s="2">
        <v>9.9</v>
      </c>
    </row>
    <row r="198" spans="2:18" x14ac:dyDescent="0.25">
      <c r="B198" s="2" t="s">
        <v>231</v>
      </c>
      <c r="C198" s="2" t="s">
        <v>25</v>
      </c>
      <c r="D198" s="2" t="s">
        <v>26</v>
      </c>
      <c r="E198" s="2" t="s">
        <v>20</v>
      </c>
      <c r="F198" s="2" t="s">
        <v>21</v>
      </c>
      <c r="G198" s="2" t="s">
        <v>46</v>
      </c>
      <c r="H198" s="2">
        <v>74.290000000000006</v>
      </c>
      <c r="I198" s="2">
        <v>1</v>
      </c>
      <c r="J198" s="2">
        <v>3.7145000000000001</v>
      </c>
      <c r="K198" s="2">
        <v>78.004499999999993</v>
      </c>
      <c r="L198" s="2">
        <v>43478</v>
      </c>
      <c r="M198" s="2">
        <v>0.8125</v>
      </c>
      <c r="N198" s="3" t="s">
        <v>29</v>
      </c>
      <c r="O198" s="2">
        <v>74.290000000000006</v>
      </c>
      <c r="P198" s="4">
        <v>4.7619047620000003</v>
      </c>
      <c r="Q198" s="2">
        <v>3.7145000000000001</v>
      </c>
      <c r="R198" s="2">
        <v>5</v>
      </c>
    </row>
    <row r="199" spans="2:18" x14ac:dyDescent="0.25">
      <c r="B199" s="2" t="s">
        <v>232</v>
      </c>
      <c r="C199" s="2" t="s">
        <v>25</v>
      </c>
      <c r="D199" s="2" t="s">
        <v>26</v>
      </c>
      <c r="E199" s="2" t="s">
        <v>20</v>
      </c>
      <c r="F199" s="2" t="s">
        <v>31</v>
      </c>
      <c r="G199" s="2" t="s">
        <v>22</v>
      </c>
      <c r="H199" s="2">
        <v>43.7</v>
      </c>
      <c r="I199" s="2">
        <v>2</v>
      </c>
      <c r="J199" s="2">
        <v>4.37</v>
      </c>
      <c r="K199" s="2">
        <v>91.77</v>
      </c>
      <c r="L199" s="2">
        <v>43550</v>
      </c>
      <c r="M199" s="2">
        <v>0.75208333333333333</v>
      </c>
      <c r="N199" s="3" t="s">
        <v>29</v>
      </c>
      <c r="O199" s="2">
        <v>87.4</v>
      </c>
      <c r="P199" s="4">
        <v>4.7619047620000003</v>
      </c>
      <c r="Q199" s="2">
        <v>4.37</v>
      </c>
      <c r="R199" s="2">
        <v>4.9000000000000004</v>
      </c>
    </row>
    <row r="200" spans="2:18" x14ac:dyDescent="0.25">
      <c r="B200" s="2" t="s">
        <v>233</v>
      </c>
      <c r="C200" s="2" t="s">
        <v>18</v>
      </c>
      <c r="D200" s="2" t="s">
        <v>19</v>
      </c>
      <c r="E200" s="2" t="s">
        <v>27</v>
      </c>
      <c r="F200" s="2" t="s">
        <v>21</v>
      </c>
      <c r="G200" s="2" t="s">
        <v>32</v>
      </c>
      <c r="H200" s="2">
        <v>25.29</v>
      </c>
      <c r="I200" s="2">
        <v>1</v>
      </c>
      <c r="J200" s="2">
        <v>1.2645</v>
      </c>
      <c r="K200" s="2">
        <v>26.554500000000001</v>
      </c>
      <c r="L200" s="2">
        <v>43547</v>
      </c>
      <c r="M200" s="2">
        <v>0.42569444444444443</v>
      </c>
      <c r="N200" s="3" t="s">
        <v>23</v>
      </c>
      <c r="O200" s="2">
        <v>25.29</v>
      </c>
      <c r="P200" s="4">
        <v>4.7619047620000003</v>
      </c>
      <c r="Q200" s="2">
        <v>1.2645</v>
      </c>
      <c r="R200" s="2">
        <v>6.1</v>
      </c>
    </row>
    <row r="201" spans="2:18" x14ac:dyDescent="0.25">
      <c r="B201" s="2" t="s">
        <v>234</v>
      </c>
      <c r="C201" s="2" t="s">
        <v>25</v>
      </c>
      <c r="D201" s="2" t="s">
        <v>26</v>
      </c>
      <c r="E201" s="2" t="s">
        <v>27</v>
      </c>
      <c r="F201" s="2" t="s">
        <v>31</v>
      </c>
      <c r="G201" s="2" t="s">
        <v>22</v>
      </c>
      <c r="H201" s="2">
        <v>41.5</v>
      </c>
      <c r="I201" s="2">
        <v>4</v>
      </c>
      <c r="J201" s="2">
        <v>8.3000000000000007</v>
      </c>
      <c r="K201" s="2">
        <v>174.3</v>
      </c>
      <c r="L201" s="2">
        <v>43536</v>
      </c>
      <c r="M201" s="2">
        <v>0.83194444444444449</v>
      </c>
      <c r="N201" s="3" t="s">
        <v>33</v>
      </c>
      <c r="O201" s="2">
        <v>166</v>
      </c>
      <c r="P201" s="4">
        <v>4.7619047620000003</v>
      </c>
      <c r="Q201" s="2">
        <v>8.3000000000000007</v>
      </c>
      <c r="R201" s="2">
        <v>8.1999999999999993</v>
      </c>
    </row>
    <row r="202" spans="2:18" x14ac:dyDescent="0.25">
      <c r="B202" s="2" t="s">
        <v>235</v>
      </c>
      <c r="C202" s="2" t="s">
        <v>25</v>
      </c>
      <c r="D202" s="2" t="s">
        <v>26</v>
      </c>
      <c r="E202" s="2" t="s">
        <v>20</v>
      </c>
      <c r="F202" s="2" t="s">
        <v>21</v>
      </c>
      <c r="G202" s="2" t="s">
        <v>44</v>
      </c>
      <c r="H202" s="2">
        <v>71.39</v>
      </c>
      <c r="I202" s="2">
        <v>5</v>
      </c>
      <c r="J202" s="2">
        <v>17.8475</v>
      </c>
      <c r="K202" s="2">
        <v>374.79750000000001</v>
      </c>
      <c r="L202" s="2">
        <v>43513</v>
      </c>
      <c r="M202" s="2">
        <v>0.83125000000000004</v>
      </c>
      <c r="N202" s="3" t="s">
        <v>33</v>
      </c>
      <c r="O202" s="2">
        <v>356.95</v>
      </c>
      <c r="P202" s="4">
        <v>4.7619047620000003</v>
      </c>
      <c r="Q202" s="2">
        <v>17.8475</v>
      </c>
      <c r="R202" s="2">
        <v>5.5</v>
      </c>
    </row>
    <row r="203" spans="2:18" x14ac:dyDescent="0.25">
      <c r="B203" s="2" t="s">
        <v>236</v>
      </c>
      <c r="C203" s="2" t="s">
        <v>25</v>
      </c>
      <c r="D203" s="2" t="s">
        <v>26</v>
      </c>
      <c r="E203" s="2" t="s">
        <v>20</v>
      </c>
      <c r="F203" s="2" t="s">
        <v>21</v>
      </c>
      <c r="G203" s="2" t="s">
        <v>36</v>
      </c>
      <c r="H203" s="2">
        <v>19.149999999999999</v>
      </c>
      <c r="I203" s="2">
        <v>6</v>
      </c>
      <c r="J203" s="2">
        <v>5.7450000000000001</v>
      </c>
      <c r="K203" s="2">
        <v>120.645</v>
      </c>
      <c r="L203" s="2">
        <v>43494</v>
      </c>
      <c r="M203" s="2">
        <v>0.41736111111111113</v>
      </c>
      <c r="N203" s="3" t="s">
        <v>33</v>
      </c>
      <c r="O203" s="2">
        <v>114.9</v>
      </c>
      <c r="P203" s="4">
        <v>4.7619047620000003</v>
      </c>
      <c r="Q203" s="2">
        <v>5.7450000000000001</v>
      </c>
      <c r="R203" s="2">
        <v>6.8</v>
      </c>
    </row>
    <row r="204" spans="2:18" x14ac:dyDescent="0.25">
      <c r="B204" s="2" t="s">
        <v>237</v>
      </c>
      <c r="C204" s="2" t="s">
        <v>42</v>
      </c>
      <c r="D204" s="2" t="s">
        <v>43</v>
      </c>
      <c r="E204" s="2" t="s">
        <v>20</v>
      </c>
      <c r="F204" s="2" t="s">
        <v>21</v>
      </c>
      <c r="G204" s="2" t="s">
        <v>28</v>
      </c>
      <c r="H204" s="2">
        <v>57.49</v>
      </c>
      <c r="I204" s="2">
        <v>4</v>
      </c>
      <c r="J204" s="2">
        <v>11.497999999999999</v>
      </c>
      <c r="K204" s="2">
        <v>241.458</v>
      </c>
      <c r="L204" s="2">
        <v>43539</v>
      </c>
      <c r="M204" s="2">
        <v>0.49791666666666667</v>
      </c>
      <c r="N204" s="3" t="s">
        <v>29</v>
      </c>
      <c r="O204" s="2">
        <v>229.96</v>
      </c>
      <c r="P204" s="4">
        <v>4.7619047620000003</v>
      </c>
      <c r="Q204" s="2">
        <v>11.497999999999999</v>
      </c>
      <c r="R204" s="2">
        <v>6.6</v>
      </c>
    </row>
    <row r="205" spans="2:18" x14ac:dyDescent="0.25">
      <c r="B205" s="2" t="s">
        <v>238</v>
      </c>
      <c r="C205" s="2" t="s">
        <v>25</v>
      </c>
      <c r="D205" s="2" t="s">
        <v>26</v>
      </c>
      <c r="E205" s="2" t="s">
        <v>27</v>
      </c>
      <c r="F205" s="2" t="s">
        <v>31</v>
      </c>
      <c r="G205" s="2" t="s">
        <v>28</v>
      </c>
      <c r="H205" s="2">
        <v>61.41</v>
      </c>
      <c r="I205" s="2">
        <v>7</v>
      </c>
      <c r="J205" s="2">
        <v>21.493500000000001</v>
      </c>
      <c r="K205" s="2">
        <v>451.36349999999999</v>
      </c>
      <c r="L205" s="2">
        <v>43479</v>
      </c>
      <c r="M205" s="2">
        <v>0.41805555555555557</v>
      </c>
      <c r="N205" s="3" t="s">
        <v>29</v>
      </c>
      <c r="O205" s="2">
        <v>429.87</v>
      </c>
      <c r="P205" s="4">
        <v>4.7619047620000003</v>
      </c>
      <c r="Q205" s="2">
        <v>21.493500000000001</v>
      </c>
      <c r="R205" s="2">
        <v>9.8000000000000007</v>
      </c>
    </row>
    <row r="206" spans="2:18" x14ac:dyDescent="0.25">
      <c r="B206" s="2" t="s">
        <v>239</v>
      </c>
      <c r="C206" s="2" t="s">
        <v>42</v>
      </c>
      <c r="D206" s="2" t="s">
        <v>43</v>
      </c>
      <c r="E206" s="2" t="s">
        <v>20</v>
      </c>
      <c r="F206" s="2" t="s">
        <v>31</v>
      </c>
      <c r="G206" s="2" t="s">
        <v>22</v>
      </c>
      <c r="H206" s="2">
        <v>25.9</v>
      </c>
      <c r="I206" s="2">
        <v>10</v>
      </c>
      <c r="J206" s="2">
        <v>12.95</v>
      </c>
      <c r="K206" s="2">
        <v>271.95</v>
      </c>
      <c r="L206" s="2">
        <v>43502</v>
      </c>
      <c r="M206" s="2">
        <v>0.61875000000000002</v>
      </c>
      <c r="N206" s="3" t="s">
        <v>23</v>
      </c>
      <c r="O206" s="2">
        <v>259</v>
      </c>
      <c r="P206" s="4">
        <v>4.7619047620000003</v>
      </c>
      <c r="Q206" s="2">
        <v>12.95</v>
      </c>
      <c r="R206" s="2">
        <v>8.6999999999999993</v>
      </c>
    </row>
    <row r="207" spans="2:18" x14ac:dyDescent="0.25">
      <c r="B207" s="2" t="s">
        <v>240</v>
      </c>
      <c r="C207" s="2" t="s">
        <v>42</v>
      </c>
      <c r="D207" s="2" t="s">
        <v>43</v>
      </c>
      <c r="E207" s="2" t="s">
        <v>20</v>
      </c>
      <c r="F207" s="2" t="s">
        <v>31</v>
      </c>
      <c r="G207" s="2" t="s">
        <v>32</v>
      </c>
      <c r="H207" s="2">
        <v>17.77</v>
      </c>
      <c r="I207" s="2">
        <v>5</v>
      </c>
      <c r="J207" s="2">
        <v>4.4424999999999999</v>
      </c>
      <c r="K207" s="2">
        <v>93.292500000000004</v>
      </c>
      <c r="L207" s="2">
        <v>43511</v>
      </c>
      <c r="M207" s="2">
        <v>0.52916666666666667</v>
      </c>
      <c r="N207" s="3" t="s">
        <v>33</v>
      </c>
      <c r="O207" s="2">
        <v>88.85</v>
      </c>
      <c r="P207" s="4">
        <v>4.7619047620000003</v>
      </c>
      <c r="Q207" s="2">
        <v>4.4424999999999999</v>
      </c>
      <c r="R207" s="2">
        <v>5.4</v>
      </c>
    </row>
    <row r="208" spans="2:18" x14ac:dyDescent="0.25">
      <c r="B208" s="2" t="s">
        <v>241</v>
      </c>
      <c r="C208" s="2" t="s">
        <v>18</v>
      </c>
      <c r="D208" s="2" t="s">
        <v>19</v>
      </c>
      <c r="E208" s="2" t="s">
        <v>27</v>
      </c>
      <c r="F208" s="2" t="s">
        <v>21</v>
      </c>
      <c r="G208" s="2" t="s">
        <v>22</v>
      </c>
      <c r="H208" s="2">
        <v>23.03</v>
      </c>
      <c r="I208" s="2">
        <v>9</v>
      </c>
      <c r="J208" s="2">
        <v>10.3635</v>
      </c>
      <c r="K208" s="2">
        <v>217.6335</v>
      </c>
      <c r="L208" s="2">
        <v>43468</v>
      </c>
      <c r="M208" s="2">
        <v>0.50138888888888888</v>
      </c>
      <c r="N208" s="3" t="s">
        <v>23</v>
      </c>
      <c r="O208" s="2">
        <v>207.27</v>
      </c>
      <c r="P208" s="4">
        <v>4.7619047620000003</v>
      </c>
      <c r="Q208" s="2">
        <v>10.3635</v>
      </c>
      <c r="R208" s="2">
        <v>7.9</v>
      </c>
    </row>
    <row r="209" spans="2:18" x14ac:dyDescent="0.25">
      <c r="B209" s="2" t="s">
        <v>242</v>
      </c>
      <c r="C209" s="2" t="s">
        <v>25</v>
      </c>
      <c r="D209" s="2" t="s">
        <v>26</v>
      </c>
      <c r="E209" s="2" t="s">
        <v>20</v>
      </c>
      <c r="F209" s="2" t="s">
        <v>21</v>
      </c>
      <c r="G209" s="2" t="s">
        <v>28</v>
      </c>
      <c r="H209" s="2">
        <v>66.650000000000006</v>
      </c>
      <c r="I209" s="2">
        <v>9</v>
      </c>
      <c r="J209" s="2">
        <v>29.9925</v>
      </c>
      <c r="K209" s="2">
        <v>629.84249999999997</v>
      </c>
      <c r="L209" s="2">
        <v>43469</v>
      </c>
      <c r="M209" s="2">
        <v>0.7631944444444444</v>
      </c>
      <c r="N209" s="3" t="s">
        <v>33</v>
      </c>
      <c r="O209" s="2">
        <v>599.85</v>
      </c>
      <c r="P209" s="4">
        <v>4.7619047620000003</v>
      </c>
      <c r="Q209" s="2">
        <v>29.9925</v>
      </c>
      <c r="R209" s="2">
        <v>9.6999999999999993</v>
      </c>
    </row>
    <row r="210" spans="2:18" x14ac:dyDescent="0.25">
      <c r="B210" s="2" t="s">
        <v>243</v>
      </c>
      <c r="C210" s="2" t="s">
        <v>25</v>
      </c>
      <c r="D210" s="2" t="s">
        <v>26</v>
      </c>
      <c r="E210" s="2" t="s">
        <v>20</v>
      </c>
      <c r="F210" s="2" t="s">
        <v>21</v>
      </c>
      <c r="G210" s="2" t="s">
        <v>32</v>
      </c>
      <c r="H210" s="2">
        <v>28.53</v>
      </c>
      <c r="I210" s="2">
        <v>10</v>
      </c>
      <c r="J210" s="2">
        <v>14.265000000000001</v>
      </c>
      <c r="K210" s="2">
        <v>299.565</v>
      </c>
      <c r="L210" s="2">
        <v>43542</v>
      </c>
      <c r="M210" s="2">
        <v>0.73472222222222228</v>
      </c>
      <c r="N210" s="3" t="s">
        <v>23</v>
      </c>
      <c r="O210" s="2">
        <v>285.3</v>
      </c>
      <c r="P210" s="4">
        <v>4.7619047620000003</v>
      </c>
      <c r="Q210" s="2">
        <v>14.265000000000001</v>
      </c>
      <c r="R210" s="2">
        <v>7.8</v>
      </c>
    </row>
    <row r="211" spans="2:18" x14ac:dyDescent="0.25">
      <c r="B211" s="2" t="s">
        <v>244</v>
      </c>
      <c r="C211" s="2" t="s">
        <v>42</v>
      </c>
      <c r="D211" s="2" t="s">
        <v>43</v>
      </c>
      <c r="E211" s="2" t="s">
        <v>27</v>
      </c>
      <c r="F211" s="2" t="s">
        <v>21</v>
      </c>
      <c r="G211" s="2" t="s">
        <v>46</v>
      </c>
      <c r="H211" s="2">
        <v>30.37</v>
      </c>
      <c r="I211" s="2">
        <v>3</v>
      </c>
      <c r="J211" s="2">
        <v>4.5555000000000003</v>
      </c>
      <c r="K211" s="2">
        <v>95.665499999999994</v>
      </c>
      <c r="L211" s="2">
        <v>43552</v>
      </c>
      <c r="M211" s="2">
        <v>0.57013888888888886</v>
      </c>
      <c r="N211" s="3" t="s">
        <v>23</v>
      </c>
      <c r="O211" s="2">
        <v>91.11</v>
      </c>
      <c r="P211" s="4">
        <v>4.7619047620000003</v>
      </c>
      <c r="Q211" s="2">
        <v>4.5555000000000003</v>
      </c>
      <c r="R211" s="2">
        <v>5.0999999999999996</v>
      </c>
    </row>
    <row r="212" spans="2:18" x14ac:dyDescent="0.25">
      <c r="B212" s="2" t="s">
        <v>245</v>
      </c>
      <c r="C212" s="2" t="s">
        <v>42</v>
      </c>
      <c r="D212" s="2" t="s">
        <v>43</v>
      </c>
      <c r="E212" s="2" t="s">
        <v>27</v>
      </c>
      <c r="F212" s="2" t="s">
        <v>21</v>
      </c>
      <c r="G212" s="2" t="s">
        <v>28</v>
      </c>
      <c r="H212" s="2">
        <v>99.73</v>
      </c>
      <c r="I212" s="2">
        <v>9</v>
      </c>
      <c r="J212" s="2">
        <v>44.878500000000003</v>
      </c>
      <c r="K212" s="2">
        <v>942.44849999999997</v>
      </c>
      <c r="L212" s="2">
        <v>43526</v>
      </c>
      <c r="M212" s="2">
        <v>0.8208333333333333</v>
      </c>
      <c r="N212" s="3" t="s">
        <v>33</v>
      </c>
      <c r="O212" s="2">
        <v>897.57</v>
      </c>
      <c r="P212" s="4">
        <v>4.7619047620000003</v>
      </c>
      <c r="Q212" s="2">
        <v>44.878500000000003</v>
      </c>
      <c r="R212" s="2">
        <v>6.5</v>
      </c>
    </row>
    <row r="213" spans="2:18" x14ac:dyDescent="0.25">
      <c r="B213" s="2" t="s">
        <v>246</v>
      </c>
      <c r="C213" s="2" t="s">
        <v>18</v>
      </c>
      <c r="D213" s="2" t="s">
        <v>19</v>
      </c>
      <c r="E213" s="2" t="s">
        <v>27</v>
      </c>
      <c r="F213" s="2" t="s">
        <v>31</v>
      </c>
      <c r="G213" s="2" t="s">
        <v>28</v>
      </c>
      <c r="H213" s="2">
        <v>26.23</v>
      </c>
      <c r="I213" s="2">
        <v>9</v>
      </c>
      <c r="J213" s="2">
        <v>11.8035</v>
      </c>
      <c r="K213" s="2">
        <v>247.87350000000001</v>
      </c>
      <c r="L213" s="2">
        <v>43490</v>
      </c>
      <c r="M213" s="2">
        <v>0.85</v>
      </c>
      <c r="N213" s="3" t="s">
        <v>23</v>
      </c>
      <c r="O213" s="2">
        <v>236.07</v>
      </c>
      <c r="P213" s="4">
        <v>4.7619047620000003</v>
      </c>
      <c r="Q213" s="2">
        <v>11.8035</v>
      </c>
      <c r="R213" s="2">
        <v>5.9</v>
      </c>
    </row>
    <row r="214" spans="2:18" x14ac:dyDescent="0.25">
      <c r="B214" s="2" t="s">
        <v>247</v>
      </c>
      <c r="C214" s="2" t="s">
        <v>25</v>
      </c>
      <c r="D214" s="2" t="s">
        <v>26</v>
      </c>
      <c r="E214" s="2" t="s">
        <v>27</v>
      </c>
      <c r="F214" s="2" t="s">
        <v>21</v>
      </c>
      <c r="G214" s="2" t="s">
        <v>44</v>
      </c>
      <c r="H214" s="2">
        <v>93.26</v>
      </c>
      <c r="I214" s="2">
        <v>9</v>
      </c>
      <c r="J214" s="2">
        <v>41.966999999999999</v>
      </c>
      <c r="K214" s="2">
        <v>881.30700000000002</v>
      </c>
      <c r="L214" s="2">
        <v>43481</v>
      </c>
      <c r="M214" s="2">
        <v>0.75555555555555554</v>
      </c>
      <c r="N214" s="3" t="s">
        <v>29</v>
      </c>
      <c r="O214" s="2">
        <v>839.34</v>
      </c>
      <c r="P214" s="4">
        <v>4.7619047620000003</v>
      </c>
      <c r="Q214" s="2">
        <v>41.966999999999999</v>
      </c>
      <c r="R214" s="2">
        <v>8.8000000000000007</v>
      </c>
    </row>
    <row r="215" spans="2:18" x14ac:dyDescent="0.25">
      <c r="B215" s="2" t="s">
        <v>248</v>
      </c>
      <c r="C215" s="2" t="s">
        <v>42</v>
      </c>
      <c r="D215" s="2" t="s">
        <v>43</v>
      </c>
      <c r="E215" s="2" t="s">
        <v>27</v>
      </c>
      <c r="F215" s="2" t="s">
        <v>31</v>
      </c>
      <c r="G215" s="2" t="s">
        <v>32</v>
      </c>
      <c r="H215" s="2">
        <v>92.36</v>
      </c>
      <c r="I215" s="2">
        <v>5</v>
      </c>
      <c r="J215" s="2">
        <v>23.09</v>
      </c>
      <c r="K215" s="2">
        <v>484.89</v>
      </c>
      <c r="L215" s="2">
        <v>43544</v>
      </c>
      <c r="M215" s="2">
        <v>0.80347222222222225</v>
      </c>
      <c r="N215" s="3" t="s">
        <v>23</v>
      </c>
      <c r="O215" s="2">
        <v>461.8</v>
      </c>
      <c r="P215" s="4">
        <v>4.7619047620000003</v>
      </c>
      <c r="Q215" s="2">
        <v>23.09</v>
      </c>
      <c r="R215" s="2">
        <v>4.9000000000000004</v>
      </c>
    </row>
    <row r="216" spans="2:18" x14ac:dyDescent="0.25">
      <c r="B216" s="2" t="s">
        <v>249</v>
      </c>
      <c r="C216" s="2" t="s">
        <v>42</v>
      </c>
      <c r="D216" s="2" t="s">
        <v>43</v>
      </c>
      <c r="E216" s="2" t="s">
        <v>27</v>
      </c>
      <c r="F216" s="2" t="s">
        <v>31</v>
      </c>
      <c r="G216" s="2" t="s">
        <v>36</v>
      </c>
      <c r="H216" s="2">
        <v>46.42</v>
      </c>
      <c r="I216" s="2">
        <v>3</v>
      </c>
      <c r="J216" s="2">
        <v>6.9630000000000001</v>
      </c>
      <c r="K216" s="2">
        <v>146.22300000000001</v>
      </c>
      <c r="L216" s="2">
        <v>43469</v>
      </c>
      <c r="M216" s="2">
        <v>0.55833333333333335</v>
      </c>
      <c r="N216" s="3" t="s">
        <v>33</v>
      </c>
      <c r="O216" s="2">
        <v>139.26</v>
      </c>
      <c r="P216" s="4">
        <v>4.7619047620000003</v>
      </c>
      <c r="Q216" s="2">
        <v>6.9630000000000001</v>
      </c>
      <c r="R216" s="2">
        <v>4.4000000000000004</v>
      </c>
    </row>
    <row r="217" spans="2:18" x14ac:dyDescent="0.25">
      <c r="B217" s="2" t="s">
        <v>250</v>
      </c>
      <c r="C217" s="2" t="s">
        <v>42</v>
      </c>
      <c r="D217" s="2" t="s">
        <v>43</v>
      </c>
      <c r="E217" s="2" t="s">
        <v>20</v>
      </c>
      <c r="F217" s="2" t="s">
        <v>21</v>
      </c>
      <c r="G217" s="2" t="s">
        <v>36</v>
      </c>
      <c r="H217" s="2">
        <v>29.61</v>
      </c>
      <c r="I217" s="2">
        <v>7</v>
      </c>
      <c r="J217" s="2">
        <v>10.3635</v>
      </c>
      <c r="K217" s="2">
        <v>217.6335</v>
      </c>
      <c r="L217" s="2">
        <v>43535</v>
      </c>
      <c r="M217" s="2">
        <v>0.66180555555555554</v>
      </c>
      <c r="N217" s="3" t="s">
        <v>29</v>
      </c>
      <c r="O217" s="2">
        <v>207.27</v>
      </c>
      <c r="P217" s="4">
        <v>4.7619047620000003</v>
      </c>
      <c r="Q217" s="2">
        <v>10.3635</v>
      </c>
      <c r="R217" s="2">
        <v>6.5</v>
      </c>
    </row>
    <row r="218" spans="2:18" x14ac:dyDescent="0.25">
      <c r="B218" s="2" t="s">
        <v>251</v>
      </c>
      <c r="C218" s="2" t="s">
        <v>18</v>
      </c>
      <c r="D218" s="2" t="s">
        <v>19</v>
      </c>
      <c r="E218" s="2" t="s">
        <v>27</v>
      </c>
      <c r="F218" s="2" t="s">
        <v>31</v>
      </c>
      <c r="G218" s="2" t="s">
        <v>32</v>
      </c>
      <c r="H218" s="2">
        <v>18.28</v>
      </c>
      <c r="I218" s="2">
        <v>1</v>
      </c>
      <c r="J218" s="2">
        <v>0.91400000000000003</v>
      </c>
      <c r="K218" s="2">
        <v>19.193999999999999</v>
      </c>
      <c r="L218" s="2">
        <v>43546</v>
      </c>
      <c r="M218" s="2">
        <v>0.62847222222222221</v>
      </c>
      <c r="N218" s="3" t="s">
        <v>33</v>
      </c>
      <c r="O218" s="2">
        <v>18.28</v>
      </c>
      <c r="P218" s="4">
        <v>4.7619047620000003</v>
      </c>
      <c r="Q218" s="2">
        <v>0.91400000000000003</v>
      </c>
      <c r="R218" s="2">
        <v>8.3000000000000007</v>
      </c>
    </row>
    <row r="219" spans="2:18" x14ac:dyDescent="0.25">
      <c r="B219" s="2" t="s">
        <v>252</v>
      </c>
      <c r="C219" s="2" t="s">
        <v>42</v>
      </c>
      <c r="D219" s="2" t="s">
        <v>43</v>
      </c>
      <c r="E219" s="2" t="s">
        <v>27</v>
      </c>
      <c r="F219" s="2" t="s">
        <v>21</v>
      </c>
      <c r="G219" s="2" t="s">
        <v>36</v>
      </c>
      <c r="H219" s="2">
        <v>24.77</v>
      </c>
      <c r="I219" s="2">
        <v>5</v>
      </c>
      <c r="J219" s="2">
        <v>6.1924999999999999</v>
      </c>
      <c r="K219" s="2">
        <v>130.04249999999999</v>
      </c>
      <c r="L219" s="2">
        <v>43548</v>
      </c>
      <c r="M219" s="2">
        <v>0.76875000000000004</v>
      </c>
      <c r="N219" s="3" t="s">
        <v>29</v>
      </c>
      <c r="O219" s="2">
        <v>123.85</v>
      </c>
      <c r="P219" s="4">
        <v>4.7619047620000003</v>
      </c>
      <c r="Q219" s="2">
        <v>6.1924999999999999</v>
      </c>
      <c r="R219" s="2">
        <v>8.5</v>
      </c>
    </row>
    <row r="220" spans="2:18" x14ac:dyDescent="0.25">
      <c r="B220" s="2" t="s">
        <v>253</v>
      </c>
      <c r="C220" s="2" t="s">
        <v>18</v>
      </c>
      <c r="D220" s="2" t="s">
        <v>19</v>
      </c>
      <c r="E220" s="2" t="s">
        <v>20</v>
      </c>
      <c r="F220" s="2" t="s">
        <v>21</v>
      </c>
      <c r="G220" s="2" t="s">
        <v>28</v>
      </c>
      <c r="H220" s="2">
        <v>94.64</v>
      </c>
      <c r="I220" s="2">
        <v>3</v>
      </c>
      <c r="J220" s="2">
        <v>14.196</v>
      </c>
      <c r="K220" s="2">
        <v>298.11599999999999</v>
      </c>
      <c r="L220" s="2">
        <v>43517</v>
      </c>
      <c r="M220" s="2">
        <v>0.70486111111111116</v>
      </c>
      <c r="N220" s="3" t="s">
        <v>29</v>
      </c>
      <c r="O220" s="2">
        <v>283.92</v>
      </c>
      <c r="P220" s="4">
        <v>4.7619047620000003</v>
      </c>
      <c r="Q220" s="2">
        <v>14.196</v>
      </c>
      <c r="R220" s="2">
        <v>5.5</v>
      </c>
    </row>
    <row r="221" spans="2:18" x14ac:dyDescent="0.25">
      <c r="B221" s="2" t="s">
        <v>254</v>
      </c>
      <c r="C221" s="2" t="s">
        <v>42</v>
      </c>
      <c r="D221" s="2" t="s">
        <v>43</v>
      </c>
      <c r="E221" s="2" t="s">
        <v>27</v>
      </c>
      <c r="F221" s="2" t="s">
        <v>31</v>
      </c>
      <c r="G221" s="2" t="s">
        <v>46</v>
      </c>
      <c r="H221" s="2">
        <v>94.87</v>
      </c>
      <c r="I221" s="2">
        <v>8</v>
      </c>
      <c r="J221" s="2">
        <v>37.948</v>
      </c>
      <c r="K221" s="2">
        <v>796.90800000000002</v>
      </c>
      <c r="L221" s="2">
        <v>43508</v>
      </c>
      <c r="M221" s="2">
        <v>0.54027777777777775</v>
      </c>
      <c r="N221" s="3" t="s">
        <v>23</v>
      </c>
      <c r="O221" s="2">
        <v>758.96</v>
      </c>
      <c r="P221" s="4">
        <v>4.7619047620000003</v>
      </c>
      <c r="Q221" s="2">
        <v>37.948</v>
      </c>
      <c r="R221" s="2">
        <v>8.6999999999999993</v>
      </c>
    </row>
    <row r="222" spans="2:18" x14ac:dyDescent="0.25">
      <c r="B222" s="2" t="s">
        <v>255</v>
      </c>
      <c r="C222" s="2" t="s">
        <v>42</v>
      </c>
      <c r="D222" s="2" t="s">
        <v>43</v>
      </c>
      <c r="E222" s="2" t="s">
        <v>27</v>
      </c>
      <c r="F222" s="2" t="s">
        <v>21</v>
      </c>
      <c r="G222" s="2" t="s">
        <v>44</v>
      </c>
      <c r="H222" s="2">
        <v>57.34</v>
      </c>
      <c r="I222" s="2">
        <v>3</v>
      </c>
      <c r="J222" s="2">
        <v>8.6010000000000009</v>
      </c>
      <c r="K222" s="2">
        <v>180.62100000000001</v>
      </c>
      <c r="L222" s="2">
        <v>43534</v>
      </c>
      <c r="M222" s="2">
        <v>0.79097222222222219</v>
      </c>
      <c r="N222" s="3" t="s">
        <v>33</v>
      </c>
      <c r="O222" s="2">
        <v>172.02</v>
      </c>
      <c r="P222" s="4">
        <v>4.7619047620000003</v>
      </c>
      <c r="Q222" s="2">
        <v>8.6010000000000009</v>
      </c>
      <c r="R222" s="2">
        <v>7.9</v>
      </c>
    </row>
    <row r="223" spans="2:18" x14ac:dyDescent="0.25">
      <c r="B223" s="2" t="s">
        <v>256</v>
      </c>
      <c r="C223" s="2" t="s">
        <v>42</v>
      </c>
      <c r="D223" s="2" t="s">
        <v>43</v>
      </c>
      <c r="E223" s="2" t="s">
        <v>27</v>
      </c>
      <c r="F223" s="2" t="s">
        <v>31</v>
      </c>
      <c r="G223" s="2" t="s">
        <v>28</v>
      </c>
      <c r="H223" s="2">
        <v>45.35</v>
      </c>
      <c r="I223" s="2">
        <v>6</v>
      </c>
      <c r="J223" s="2">
        <v>13.605</v>
      </c>
      <c r="K223" s="2">
        <v>285.70499999999998</v>
      </c>
      <c r="L223" s="2">
        <v>43496</v>
      </c>
      <c r="M223" s="2">
        <v>0.57222222222222219</v>
      </c>
      <c r="N223" s="3" t="s">
        <v>23</v>
      </c>
      <c r="O223" s="2">
        <v>272.10000000000002</v>
      </c>
      <c r="P223" s="4">
        <v>4.7619047620000003</v>
      </c>
      <c r="Q223" s="2">
        <v>13.605</v>
      </c>
      <c r="R223" s="2">
        <v>6.1</v>
      </c>
    </row>
    <row r="224" spans="2:18" x14ac:dyDescent="0.25">
      <c r="B224" s="2" t="s">
        <v>257</v>
      </c>
      <c r="C224" s="2" t="s">
        <v>42</v>
      </c>
      <c r="D224" s="2" t="s">
        <v>43</v>
      </c>
      <c r="E224" s="2" t="s">
        <v>27</v>
      </c>
      <c r="F224" s="2" t="s">
        <v>31</v>
      </c>
      <c r="G224" s="2" t="s">
        <v>44</v>
      </c>
      <c r="H224" s="2">
        <v>62.08</v>
      </c>
      <c r="I224" s="2">
        <v>7</v>
      </c>
      <c r="J224" s="2">
        <v>21.728000000000002</v>
      </c>
      <c r="K224" s="2">
        <v>456.28800000000001</v>
      </c>
      <c r="L224" s="2">
        <v>43530</v>
      </c>
      <c r="M224" s="2">
        <v>0.57361111111111107</v>
      </c>
      <c r="N224" s="3" t="s">
        <v>23</v>
      </c>
      <c r="O224" s="2">
        <v>434.56</v>
      </c>
      <c r="P224" s="4">
        <v>4.7619047620000003</v>
      </c>
      <c r="Q224" s="2">
        <v>21.728000000000002</v>
      </c>
      <c r="R224" s="2">
        <v>5.4</v>
      </c>
    </row>
    <row r="225" spans="2:18" x14ac:dyDescent="0.25">
      <c r="B225" s="2" t="s">
        <v>258</v>
      </c>
      <c r="C225" s="2" t="s">
        <v>25</v>
      </c>
      <c r="D225" s="2" t="s">
        <v>26</v>
      </c>
      <c r="E225" s="2" t="s">
        <v>27</v>
      </c>
      <c r="F225" s="2" t="s">
        <v>31</v>
      </c>
      <c r="G225" s="2" t="s">
        <v>28</v>
      </c>
      <c r="H225" s="2">
        <v>11.81</v>
      </c>
      <c r="I225" s="2">
        <v>5</v>
      </c>
      <c r="J225" s="2">
        <v>2.9525000000000001</v>
      </c>
      <c r="K225" s="2">
        <v>62.002499999999998</v>
      </c>
      <c r="L225" s="2">
        <v>43513</v>
      </c>
      <c r="M225" s="2">
        <v>0.75416666666666665</v>
      </c>
      <c r="N225" s="3" t="s">
        <v>29</v>
      </c>
      <c r="O225" s="2">
        <v>59.05</v>
      </c>
      <c r="P225" s="4">
        <v>4.7619047620000003</v>
      </c>
      <c r="Q225" s="2">
        <v>2.9525000000000001</v>
      </c>
      <c r="R225" s="2">
        <v>9.4</v>
      </c>
    </row>
    <row r="226" spans="2:18" x14ac:dyDescent="0.25">
      <c r="B226" s="2" t="s">
        <v>259</v>
      </c>
      <c r="C226" s="2" t="s">
        <v>25</v>
      </c>
      <c r="D226" s="2" t="s">
        <v>26</v>
      </c>
      <c r="E226" s="2" t="s">
        <v>20</v>
      </c>
      <c r="F226" s="2" t="s">
        <v>21</v>
      </c>
      <c r="G226" s="2" t="s">
        <v>46</v>
      </c>
      <c r="H226" s="2">
        <v>12.54</v>
      </c>
      <c r="I226" s="2">
        <v>1</v>
      </c>
      <c r="J226" s="2">
        <v>0.627</v>
      </c>
      <c r="K226" s="2">
        <v>13.167</v>
      </c>
      <c r="L226" s="2">
        <v>43517</v>
      </c>
      <c r="M226" s="2">
        <v>0.52638888888888891</v>
      </c>
      <c r="N226" s="3" t="s">
        <v>29</v>
      </c>
      <c r="O226" s="2">
        <v>12.54</v>
      </c>
      <c r="P226" s="4">
        <v>4.7619047620000003</v>
      </c>
      <c r="Q226" s="2">
        <v>0.627</v>
      </c>
      <c r="R226" s="2">
        <v>8.1999999999999993</v>
      </c>
    </row>
    <row r="227" spans="2:18" x14ac:dyDescent="0.25">
      <c r="B227" s="2" t="s">
        <v>260</v>
      </c>
      <c r="C227" s="2" t="s">
        <v>18</v>
      </c>
      <c r="D227" s="2" t="s">
        <v>19</v>
      </c>
      <c r="E227" s="2" t="s">
        <v>27</v>
      </c>
      <c r="F227" s="2" t="s">
        <v>31</v>
      </c>
      <c r="G227" s="2" t="s">
        <v>44</v>
      </c>
      <c r="H227" s="2">
        <v>43.25</v>
      </c>
      <c r="I227" s="2">
        <v>2</v>
      </c>
      <c r="J227" s="2">
        <v>4.3250000000000002</v>
      </c>
      <c r="K227" s="2">
        <v>90.825000000000003</v>
      </c>
      <c r="L227" s="2">
        <v>43544</v>
      </c>
      <c r="M227" s="2">
        <v>0.66388888888888886</v>
      </c>
      <c r="N227" s="3" t="s">
        <v>29</v>
      </c>
      <c r="O227" s="2">
        <v>86.5</v>
      </c>
      <c r="P227" s="4">
        <v>4.7619047620000003</v>
      </c>
      <c r="Q227" s="2">
        <v>4.3250000000000002</v>
      </c>
      <c r="R227" s="2">
        <v>6.2</v>
      </c>
    </row>
    <row r="228" spans="2:18" x14ac:dyDescent="0.25">
      <c r="B228" s="2" t="s">
        <v>261</v>
      </c>
      <c r="C228" s="2" t="s">
        <v>25</v>
      </c>
      <c r="D228" s="2" t="s">
        <v>26</v>
      </c>
      <c r="E228" s="2" t="s">
        <v>20</v>
      </c>
      <c r="F228" s="2" t="s">
        <v>21</v>
      </c>
      <c r="G228" s="2" t="s">
        <v>36</v>
      </c>
      <c r="H228" s="2">
        <v>87.16</v>
      </c>
      <c r="I228" s="2">
        <v>2</v>
      </c>
      <c r="J228" s="2">
        <v>8.7159999999999993</v>
      </c>
      <c r="K228" s="2">
        <v>183.036</v>
      </c>
      <c r="L228" s="2">
        <v>43476</v>
      </c>
      <c r="M228" s="2">
        <v>0.60347222222222219</v>
      </c>
      <c r="N228" s="3" t="s">
        <v>33</v>
      </c>
      <c r="O228" s="2">
        <v>174.32</v>
      </c>
      <c r="P228" s="4">
        <v>4.7619047620000003</v>
      </c>
      <c r="Q228" s="2">
        <v>8.7159999999999993</v>
      </c>
      <c r="R228" s="2">
        <v>9.6999999999999993</v>
      </c>
    </row>
    <row r="229" spans="2:18" x14ac:dyDescent="0.25">
      <c r="B229" s="2" t="s">
        <v>262</v>
      </c>
      <c r="C229" s="2" t="s">
        <v>42</v>
      </c>
      <c r="D229" s="2" t="s">
        <v>43</v>
      </c>
      <c r="E229" s="2" t="s">
        <v>20</v>
      </c>
      <c r="F229" s="2" t="s">
        <v>31</v>
      </c>
      <c r="G229" s="2" t="s">
        <v>22</v>
      </c>
      <c r="H229" s="2">
        <v>69.37</v>
      </c>
      <c r="I229" s="2">
        <v>9</v>
      </c>
      <c r="J229" s="2">
        <v>31.2165</v>
      </c>
      <c r="K229" s="2">
        <v>655.54650000000004</v>
      </c>
      <c r="L229" s="2">
        <v>43491</v>
      </c>
      <c r="M229" s="2">
        <v>0.80138888888888893</v>
      </c>
      <c r="N229" s="3" t="s">
        <v>23</v>
      </c>
      <c r="O229" s="2">
        <v>624.33000000000004</v>
      </c>
      <c r="P229" s="4">
        <v>4.7619047620000003</v>
      </c>
      <c r="Q229" s="2">
        <v>31.2165</v>
      </c>
      <c r="R229" s="2">
        <v>4</v>
      </c>
    </row>
    <row r="230" spans="2:18" x14ac:dyDescent="0.25">
      <c r="B230" s="2" t="s">
        <v>263</v>
      </c>
      <c r="C230" s="2" t="s">
        <v>25</v>
      </c>
      <c r="D230" s="2" t="s">
        <v>26</v>
      </c>
      <c r="E230" s="2" t="s">
        <v>20</v>
      </c>
      <c r="F230" s="2" t="s">
        <v>31</v>
      </c>
      <c r="G230" s="2" t="s">
        <v>28</v>
      </c>
      <c r="H230" s="2">
        <v>37.06</v>
      </c>
      <c r="I230" s="2">
        <v>4</v>
      </c>
      <c r="J230" s="2">
        <v>7.4119999999999999</v>
      </c>
      <c r="K230" s="2">
        <v>155.65199999999999</v>
      </c>
      <c r="L230" s="2">
        <v>43496</v>
      </c>
      <c r="M230" s="2">
        <v>0.68333333333333335</v>
      </c>
      <c r="N230" s="3" t="s">
        <v>23</v>
      </c>
      <c r="O230" s="2">
        <v>148.24</v>
      </c>
      <c r="P230" s="4">
        <v>4.7619047620000003</v>
      </c>
      <c r="Q230" s="2">
        <v>7.4119999999999999</v>
      </c>
      <c r="R230" s="2">
        <v>9.6999999999999993</v>
      </c>
    </row>
    <row r="231" spans="2:18" x14ac:dyDescent="0.25">
      <c r="B231" s="2" t="s">
        <v>264</v>
      </c>
      <c r="C231" s="2" t="s">
        <v>42</v>
      </c>
      <c r="D231" s="2" t="s">
        <v>43</v>
      </c>
      <c r="E231" s="2" t="s">
        <v>20</v>
      </c>
      <c r="F231" s="2" t="s">
        <v>21</v>
      </c>
      <c r="G231" s="2" t="s">
        <v>28</v>
      </c>
      <c r="H231" s="2">
        <v>90.7</v>
      </c>
      <c r="I231" s="2">
        <v>6</v>
      </c>
      <c r="J231" s="2">
        <v>27.21</v>
      </c>
      <c r="K231" s="2">
        <v>571.41</v>
      </c>
      <c r="L231" s="2">
        <v>43522</v>
      </c>
      <c r="M231" s="2">
        <v>0.45277777777777778</v>
      </c>
      <c r="N231" s="3" t="s">
        <v>29</v>
      </c>
      <c r="O231" s="2">
        <v>544.20000000000005</v>
      </c>
      <c r="P231" s="4">
        <v>4.7619047620000003</v>
      </c>
      <c r="Q231" s="2">
        <v>27.21</v>
      </c>
      <c r="R231" s="2">
        <v>5.3</v>
      </c>
    </row>
    <row r="232" spans="2:18" x14ac:dyDescent="0.25">
      <c r="B232" s="2" t="s">
        <v>265</v>
      </c>
      <c r="C232" s="2" t="s">
        <v>18</v>
      </c>
      <c r="D232" s="2" t="s">
        <v>19</v>
      </c>
      <c r="E232" s="2" t="s">
        <v>27</v>
      </c>
      <c r="F232" s="2" t="s">
        <v>21</v>
      </c>
      <c r="G232" s="2" t="s">
        <v>32</v>
      </c>
      <c r="H232" s="2">
        <v>63.42</v>
      </c>
      <c r="I232" s="2">
        <v>8</v>
      </c>
      <c r="J232" s="2">
        <v>25.367999999999999</v>
      </c>
      <c r="K232" s="2">
        <v>532.72799999999995</v>
      </c>
      <c r="L232" s="2">
        <v>43535</v>
      </c>
      <c r="M232" s="2">
        <v>0.53819444444444442</v>
      </c>
      <c r="N232" s="3" t="s">
        <v>23</v>
      </c>
      <c r="O232" s="2">
        <v>507.36</v>
      </c>
      <c r="P232" s="4">
        <v>4.7619047620000003</v>
      </c>
      <c r="Q232" s="2">
        <v>25.367999999999999</v>
      </c>
      <c r="R232" s="2">
        <v>7.4</v>
      </c>
    </row>
    <row r="233" spans="2:18" x14ac:dyDescent="0.25">
      <c r="B233" s="2" t="s">
        <v>266</v>
      </c>
      <c r="C233" s="2" t="s">
        <v>42</v>
      </c>
      <c r="D233" s="2" t="s">
        <v>43</v>
      </c>
      <c r="E233" s="2" t="s">
        <v>27</v>
      </c>
      <c r="F233" s="2" t="s">
        <v>21</v>
      </c>
      <c r="G233" s="2" t="s">
        <v>46</v>
      </c>
      <c r="H233" s="2">
        <v>81.37</v>
      </c>
      <c r="I233" s="2">
        <v>2</v>
      </c>
      <c r="J233" s="2">
        <v>8.1370000000000005</v>
      </c>
      <c r="K233" s="2">
        <v>170.87700000000001</v>
      </c>
      <c r="L233" s="2">
        <v>43491</v>
      </c>
      <c r="M233" s="2">
        <v>0.81111111111111112</v>
      </c>
      <c r="N233" s="3" t="s">
        <v>29</v>
      </c>
      <c r="O233" s="2">
        <v>162.74</v>
      </c>
      <c r="P233" s="4">
        <v>4.7619047620000003</v>
      </c>
      <c r="Q233" s="2">
        <v>8.1370000000000005</v>
      </c>
      <c r="R233" s="2">
        <v>6.5</v>
      </c>
    </row>
    <row r="234" spans="2:18" x14ac:dyDescent="0.25">
      <c r="B234" s="2" t="s">
        <v>267</v>
      </c>
      <c r="C234" s="2" t="s">
        <v>42</v>
      </c>
      <c r="D234" s="2" t="s">
        <v>43</v>
      </c>
      <c r="E234" s="2" t="s">
        <v>20</v>
      </c>
      <c r="F234" s="2" t="s">
        <v>21</v>
      </c>
      <c r="G234" s="2" t="s">
        <v>28</v>
      </c>
      <c r="H234" s="2">
        <v>10.59</v>
      </c>
      <c r="I234" s="2">
        <v>3</v>
      </c>
      <c r="J234" s="2">
        <v>1.5885</v>
      </c>
      <c r="K234" s="2">
        <v>33.358499999999999</v>
      </c>
      <c r="L234" s="2">
        <v>43536</v>
      </c>
      <c r="M234" s="2">
        <v>0.57777777777777772</v>
      </c>
      <c r="N234" s="3" t="s">
        <v>33</v>
      </c>
      <c r="O234" s="2">
        <v>31.77</v>
      </c>
      <c r="P234" s="4">
        <v>4.7619047620000003</v>
      </c>
      <c r="Q234" s="2">
        <v>1.5885</v>
      </c>
      <c r="R234" s="2">
        <v>8.6999999999999993</v>
      </c>
    </row>
    <row r="235" spans="2:18" x14ac:dyDescent="0.25">
      <c r="B235" s="2" t="s">
        <v>268</v>
      </c>
      <c r="C235" s="2" t="s">
        <v>42</v>
      </c>
      <c r="D235" s="2" t="s">
        <v>43</v>
      </c>
      <c r="E235" s="2" t="s">
        <v>27</v>
      </c>
      <c r="F235" s="2" t="s">
        <v>21</v>
      </c>
      <c r="G235" s="2" t="s">
        <v>22</v>
      </c>
      <c r="H235" s="2">
        <v>84.09</v>
      </c>
      <c r="I235" s="2">
        <v>9</v>
      </c>
      <c r="J235" s="2">
        <v>37.840499999999999</v>
      </c>
      <c r="K235" s="2">
        <v>794.65049999999997</v>
      </c>
      <c r="L235" s="2">
        <v>43507</v>
      </c>
      <c r="M235" s="2">
        <v>0.45416666666666666</v>
      </c>
      <c r="N235" s="3" t="s">
        <v>29</v>
      </c>
      <c r="O235" s="2">
        <v>756.81</v>
      </c>
      <c r="P235" s="4">
        <v>4.7619047620000003</v>
      </c>
      <c r="Q235" s="2">
        <v>37.840499999999999</v>
      </c>
      <c r="R235" s="2">
        <v>8</v>
      </c>
    </row>
    <row r="236" spans="2:18" x14ac:dyDescent="0.25">
      <c r="B236" s="2" t="s">
        <v>269</v>
      </c>
      <c r="C236" s="2" t="s">
        <v>42</v>
      </c>
      <c r="D236" s="2" t="s">
        <v>43</v>
      </c>
      <c r="E236" s="2" t="s">
        <v>20</v>
      </c>
      <c r="F236" s="2" t="s">
        <v>31</v>
      </c>
      <c r="G236" s="2" t="s">
        <v>46</v>
      </c>
      <c r="H236" s="2">
        <v>73.819999999999993</v>
      </c>
      <c r="I236" s="2">
        <v>4</v>
      </c>
      <c r="J236" s="2">
        <v>14.763999999999999</v>
      </c>
      <c r="K236" s="2">
        <v>310.04399999999998</v>
      </c>
      <c r="L236" s="2">
        <v>43517</v>
      </c>
      <c r="M236" s="2">
        <v>0.77152777777777781</v>
      </c>
      <c r="N236" s="3" t="s">
        <v>29</v>
      </c>
      <c r="O236" s="2">
        <v>295.27999999999997</v>
      </c>
      <c r="P236" s="4">
        <v>4.7619047620000003</v>
      </c>
      <c r="Q236" s="2">
        <v>14.763999999999999</v>
      </c>
      <c r="R236" s="2">
        <v>6.7</v>
      </c>
    </row>
    <row r="237" spans="2:18" x14ac:dyDescent="0.25">
      <c r="B237" s="2" t="s">
        <v>270</v>
      </c>
      <c r="C237" s="2" t="s">
        <v>18</v>
      </c>
      <c r="D237" s="2" t="s">
        <v>19</v>
      </c>
      <c r="E237" s="2" t="s">
        <v>20</v>
      </c>
      <c r="F237" s="2" t="s">
        <v>31</v>
      </c>
      <c r="G237" s="2" t="s">
        <v>22</v>
      </c>
      <c r="H237" s="2">
        <v>51.94</v>
      </c>
      <c r="I237" s="2">
        <v>10</v>
      </c>
      <c r="J237" s="2">
        <v>25.97</v>
      </c>
      <c r="K237" s="2">
        <v>545.37</v>
      </c>
      <c r="L237" s="2">
        <v>43533</v>
      </c>
      <c r="M237" s="2">
        <v>0.76666666666666672</v>
      </c>
      <c r="N237" s="3" t="s">
        <v>23</v>
      </c>
      <c r="O237" s="2">
        <v>519.4</v>
      </c>
      <c r="P237" s="4">
        <v>4.7619047620000003</v>
      </c>
      <c r="Q237" s="2">
        <v>25.97</v>
      </c>
      <c r="R237" s="2">
        <v>6.5</v>
      </c>
    </row>
    <row r="238" spans="2:18" x14ac:dyDescent="0.25">
      <c r="B238" s="2" t="s">
        <v>271</v>
      </c>
      <c r="C238" s="2" t="s">
        <v>18</v>
      </c>
      <c r="D238" s="2" t="s">
        <v>19</v>
      </c>
      <c r="E238" s="2" t="s">
        <v>27</v>
      </c>
      <c r="F238" s="2" t="s">
        <v>21</v>
      </c>
      <c r="G238" s="2" t="s">
        <v>36</v>
      </c>
      <c r="H238" s="2">
        <v>93.14</v>
      </c>
      <c r="I238" s="2">
        <v>2</v>
      </c>
      <c r="J238" s="2">
        <v>9.3140000000000001</v>
      </c>
      <c r="K238" s="2">
        <v>195.59399999999999</v>
      </c>
      <c r="L238" s="2">
        <v>43485</v>
      </c>
      <c r="M238" s="2">
        <v>0.75624999999999998</v>
      </c>
      <c r="N238" s="3" t="s">
        <v>23</v>
      </c>
      <c r="O238" s="2">
        <v>186.28</v>
      </c>
      <c r="P238" s="4">
        <v>4.7619047620000003</v>
      </c>
      <c r="Q238" s="2">
        <v>9.3140000000000001</v>
      </c>
      <c r="R238" s="2">
        <v>4.0999999999999996</v>
      </c>
    </row>
    <row r="239" spans="2:18" x14ac:dyDescent="0.25">
      <c r="B239" s="2" t="s">
        <v>272</v>
      </c>
      <c r="C239" s="2" t="s">
        <v>25</v>
      </c>
      <c r="D239" s="2" t="s">
        <v>26</v>
      </c>
      <c r="E239" s="2" t="s">
        <v>27</v>
      </c>
      <c r="F239" s="2" t="s">
        <v>31</v>
      </c>
      <c r="G239" s="2" t="s">
        <v>22</v>
      </c>
      <c r="H239" s="2">
        <v>17.41</v>
      </c>
      <c r="I239" s="2">
        <v>5</v>
      </c>
      <c r="J239" s="2">
        <v>4.3525</v>
      </c>
      <c r="K239" s="2">
        <v>91.402500000000003</v>
      </c>
      <c r="L239" s="2">
        <v>43493</v>
      </c>
      <c r="M239" s="2">
        <v>0.63611111111111107</v>
      </c>
      <c r="N239" s="3" t="s">
        <v>33</v>
      </c>
      <c r="O239" s="2">
        <v>87.05</v>
      </c>
      <c r="P239" s="4">
        <v>4.7619047620000003</v>
      </c>
      <c r="Q239" s="2">
        <v>4.3525</v>
      </c>
      <c r="R239" s="2">
        <v>4.9000000000000004</v>
      </c>
    </row>
    <row r="240" spans="2:18" x14ac:dyDescent="0.25">
      <c r="B240" s="2" t="s">
        <v>273</v>
      </c>
      <c r="C240" s="2" t="s">
        <v>25</v>
      </c>
      <c r="D240" s="2" t="s">
        <v>26</v>
      </c>
      <c r="E240" s="2" t="s">
        <v>20</v>
      </c>
      <c r="F240" s="2" t="s">
        <v>21</v>
      </c>
      <c r="G240" s="2" t="s">
        <v>46</v>
      </c>
      <c r="H240" s="2">
        <v>44.22</v>
      </c>
      <c r="I240" s="2">
        <v>5</v>
      </c>
      <c r="J240" s="2">
        <v>11.055</v>
      </c>
      <c r="K240" s="2">
        <v>232.155</v>
      </c>
      <c r="L240" s="2">
        <v>43529</v>
      </c>
      <c r="M240" s="2">
        <v>0.71319444444444446</v>
      </c>
      <c r="N240" s="3" t="s">
        <v>33</v>
      </c>
      <c r="O240" s="2">
        <v>221.1</v>
      </c>
      <c r="P240" s="4">
        <v>4.7619047620000003</v>
      </c>
      <c r="Q240" s="2">
        <v>11.055</v>
      </c>
      <c r="R240" s="2">
        <v>8.6</v>
      </c>
    </row>
    <row r="241" spans="2:18" x14ac:dyDescent="0.25">
      <c r="B241" s="2" t="s">
        <v>274</v>
      </c>
      <c r="C241" s="2" t="s">
        <v>42</v>
      </c>
      <c r="D241" s="2" t="s">
        <v>43</v>
      </c>
      <c r="E241" s="2" t="s">
        <v>20</v>
      </c>
      <c r="F241" s="2" t="s">
        <v>21</v>
      </c>
      <c r="G241" s="2" t="s">
        <v>28</v>
      </c>
      <c r="H241" s="2">
        <v>13.22</v>
      </c>
      <c r="I241" s="2">
        <v>5</v>
      </c>
      <c r="J241" s="2">
        <v>3.3050000000000002</v>
      </c>
      <c r="K241" s="2">
        <v>69.405000000000001</v>
      </c>
      <c r="L241" s="2">
        <v>43526</v>
      </c>
      <c r="M241" s="2">
        <v>0.80972222222222223</v>
      </c>
      <c r="N241" s="3" t="s">
        <v>29</v>
      </c>
      <c r="O241" s="2">
        <v>66.099999999999994</v>
      </c>
      <c r="P241" s="4">
        <v>4.7619047620000003</v>
      </c>
      <c r="Q241" s="2">
        <v>3.3050000000000002</v>
      </c>
      <c r="R241" s="2">
        <v>4.3</v>
      </c>
    </row>
    <row r="242" spans="2:18" x14ac:dyDescent="0.25">
      <c r="B242" s="2" t="s">
        <v>275</v>
      </c>
      <c r="C242" s="2" t="s">
        <v>18</v>
      </c>
      <c r="D242" s="2" t="s">
        <v>19</v>
      </c>
      <c r="E242" s="2" t="s">
        <v>27</v>
      </c>
      <c r="F242" s="2" t="s">
        <v>31</v>
      </c>
      <c r="G242" s="2" t="s">
        <v>46</v>
      </c>
      <c r="H242" s="2">
        <v>89.69</v>
      </c>
      <c r="I242" s="2">
        <v>1</v>
      </c>
      <c r="J242" s="2">
        <v>4.4844999999999997</v>
      </c>
      <c r="K242" s="2">
        <v>94.174499999999995</v>
      </c>
      <c r="L242" s="2">
        <v>43476</v>
      </c>
      <c r="M242" s="2">
        <v>0.47222222222222221</v>
      </c>
      <c r="N242" s="3" t="s">
        <v>23</v>
      </c>
      <c r="O242" s="2">
        <v>89.69</v>
      </c>
      <c r="P242" s="4">
        <v>4.7619047620000003</v>
      </c>
      <c r="Q242" s="2">
        <v>4.4844999999999997</v>
      </c>
      <c r="R242" s="2">
        <v>4.9000000000000004</v>
      </c>
    </row>
    <row r="243" spans="2:18" x14ac:dyDescent="0.25">
      <c r="B243" s="2" t="s">
        <v>276</v>
      </c>
      <c r="C243" s="2" t="s">
        <v>18</v>
      </c>
      <c r="D243" s="2" t="s">
        <v>19</v>
      </c>
      <c r="E243" s="2" t="s">
        <v>27</v>
      </c>
      <c r="F243" s="2" t="s">
        <v>31</v>
      </c>
      <c r="G243" s="2" t="s">
        <v>44</v>
      </c>
      <c r="H243" s="2">
        <v>24.94</v>
      </c>
      <c r="I243" s="2">
        <v>9</v>
      </c>
      <c r="J243" s="2">
        <v>11.223000000000001</v>
      </c>
      <c r="K243" s="2">
        <v>235.68299999999999</v>
      </c>
      <c r="L243" s="2">
        <v>43476</v>
      </c>
      <c r="M243" s="2">
        <v>0.7006944444444444</v>
      </c>
      <c r="N243" s="3" t="s">
        <v>33</v>
      </c>
      <c r="O243" s="2">
        <v>224.46</v>
      </c>
      <c r="P243" s="4">
        <v>4.7619047620000003</v>
      </c>
      <c r="Q243" s="2">
        <v>11.223000000000001</v>
      </c>
      <c r="R243" s="2">
        <v>5.6</v>
      </c>
    </row>
    <row r="244" spans="2:18" x14ac:dyDescent="0.25">
      <c r="B244" s="2" t="s">
        <v>277</v>
      </c>
      <c r="C244" s="2" t="s">
        <v>18</v>
      </c>
      <c r="D244" s="2" t="s">
        <v>19</v>
      </c>
      <c r="E244" s="2" t="s">
        <v>27</v>
      </c>
      <c r="F244" s="2" t="s">
        <v>31</v>
      </c>
      <c r="G244" s="2" t="s">
        <v>22</v>
      </c>
      <c r="H244" s="2">
        <v>59.77</v>
      </c>
      <c r="I244" s="2">
        <v>2</v>
      </c>
      <c r="J244" s="2">
        <v>5.9770000000000003</v>
      </c>
      <c r="K244" s="2">
        <v>125.517</v>
      </c>
      <c r="L244" s="2">
        <v>43535</v>
      </c>
      <c r="M244" s="2">
        <v>0.50069444444444444</v>
      </c>
      <c r="N244" s="3" t="s">
        <v>33</v>
      </c>
      <c r="O244" s="2">
        <v>119.54</v>
      </c>
      <c r="P244" s="4">
        <v>4.7619047620000003</v>
      </c>
      <c r="Q244" s="2">
        <v>5.9770000000000003</v>
      </c>
      <c r="R244" s="2">
        <v>5.8</v>
      </c>
    </row>
    <row r="245" spans="2:18" x14ac:dyDescent="0.25">
      <c r="B245" s="2" t="s">
        <v>278</v>
      </c>
      <c r="C245" s="2" t="s">
        <v>25</v>
      </c>
      <c r="D245" s="2" t="s">
        <v>26</v>
      </c>
      <c r="E245" s="2" t="s">
        <v>20</v>
      </c>
      <c r="F245" s="2" t="s">
        <v>31</v>
      </c>
      <c r="G245" s="2" t="s">
        <v>46</v>
      </c>
      <c r="H245" s="2">
        <v>93.2</v>
      </c>
      <c r="I245" s="2">
        <v>2</v>
      </c>
      <c r="J245" s="2">
        <v>9.32</v>
      </c>
      <c r="K245" s="2">
        <v>195.72</v>
      </c>
      <c r="L245" s="2">
        <v>43524</v>
      </c>
      <c r="M245" s="2">
        <v>0.77569444444444446</v>
      </c>
      <c r="N245" s="3" t="s">
        <v>33</v>
      </c>
      <c r="O245" s="2">
        <v>186.4</v>
      </c>
      <c r="P245" s="4">
        <v>4.7619047620000003</v>
      </c>
      <c r="Q245" s="2">
        <v>9.32</v>
      </c>
      <c r="R245" s="2">
        <v>6</v>
      </c>
    </row>
    <row r="246" spans="2:18" x14ac:dyDescent="0.25">
      <c r="B246" s="2" t="s">
        <v>279</v>
      </c>
      <c r="C246" s="2" t="s">
        <v>18</v>
      </c>
      <c r="D246" s="2" t="s">
        <v>19</v>
      </c>
      <c r="E246" s="2" t="s">
        <v>20</v>
      </c>
      <c r="F246" s="2" t="s">
        <v>31</v>
      </c>
      <c r="G246" s="2" t="s">
        <v>32</v>
      </c>
      <c r="H246" s="2">
        <v>62.65</v>
      </c>
      <c r="I246" s="2">
        <v>4</v>
      </c>
      <c r="J246" s="2">
        <v>12.53</v>
      </c>
      <c r="K246" s="2">
        <v>263.13</v>
      </c>
      <c r="L246" s="2">
        <v>43470</v>
      </c>
      <c r="M246" s="2">
        <v>0.47569444444444442</v>
      </c>
      <c r="N246" s="3" t="s">
        <v>29</v>
      </c>
      <c r="O246" s="2">
        <v>250.6</v>
      </c>
      <c r="P246" s="4">
        <v>4.7619047620000003</v>
      </c>
      <c r="Q246" s="2">
        <v>12.53</v>
      </c>
      <c r="R246" s="2">
        <v>4.2</v>
      </c>
    </row>
    <row r="247" spans="2:18" x14ac:dyDescent="0.25">
      <c r="B247" s="2" t="s">
        <v>280</v>
      </c>
      <c r="C247" s="2" t="s">
        <v>42</v>
      </c>
      <c r="D247" s="2" t="s">
        <v>43</v>
      </c>
      <c r="E247" s="2" t="s">
        <v>27</v>
      </c>
      <c r="F247" s="2" t="s">
        <v>31</v>
      </c>
      <c r="G247" s="2" t="s">
        <v>32</v>
      </c>
      <c r="H247" s="2">
        <v>93.87</v>
      </c>
      <c r="I247" s="2">
        <v>8</v>
      </c>
      <c r="J247" s="2">
        <v>37.548000000000002</v>
      </c>
      <c r="K247" s="2">
        <v>788.50800000000004</v>
      </c>
      <c r="L247" s="2">
        <v>43498</v>
      </c>
      <c r="M247" s="2">
        <v>0.77916666666666667</v>
      </c>
      <c r="N247" s="3" t="s">
        <v>33</v>
      </c>
      <c r="O247" s="2">
        <v>750.96</v>
      </c>
      <c r="P247" s="4">
        <v>4.7619047620000003</v>
      </c>
      <c r="Q247" s="2">
        <v>37.548000000000002</v>
      </c>
      <c r="R247" s="2">
        <v>8.3000000000000007</v>
      </c>
    </row>
    <row r="248" spans="2:18" x14ac:dyDescent="0.25">
      <c r="B248" s="2" t="s">
        <v>281</v>
      </c>
      <c r="C248" s="2" t="s">
        <v>18</v>
      </c>
      <c r="D248" s="2" t="s">
        <v>19</v>
      </c>
      <c r="E248" s="2" t="s">
        <v>20</v>
      </c>
      <c r="F248" s="2" t="s">
        <v>31</v>
      </c>
      <c r="G248" s="2" t="s">
        <v>32</v>
      </c>
      <c r="H248" s="2">
        <v>47.59</v>
      </c>
      <c r="I248" s="2">
        <v>8</v>
      </c>
      <c r="J248" s="2">
        <v>19.036000000000001</v>
      </c>
      <c r="K248" s="2">
        <v>399.75599999999997</v>
      </c>
      <c r="L248" s="2">
        <v>43466</v>
      </c>
      <c r="M248" s="2">
        <v>0.61597222222222225</v>
      </c>
      <c r="N248" s="3" t="s">
        <v>29</v>
      </c>
      <c r="O248" s="2">
        <v>380.72</v>
      </c>
      <c r="P248" s="4">
        <v>4.7619047620000003</v>
      </c>
      <c r="Q248" s="2">
        <v>19.036000000000001</v>
      </c>
      <c r="R248" s="2">
        <v>5.7</v>
      </c>
    </row>
    <row r="249" spans="2:18" x14ac:dyDescent="0.25">
      <c r="B249" s="2" t="s">
        <v>282</v>
      </c>
      <c r="C249" s="2" t="s">
        <v>42</v>
      </c>
      <c r="D249" s="2" t="s">
        <v>43</v>
      </c>
      <c r="E249" s="2" t="s">
        <v>20</v>
      </c>
      <c r="F249" s="2" t="s">
        <v>21</v>
      </c>
      <c r="G249" s="2" t="s">
        <v>28</v>
      </c>
      <c r="H249" s="2">
        <v>81.400000000000006</v>
      </c>
      <c r="I249" s="2">
        <v>3</v>
      </c>
      <c r="J249" s="2">
        <v>12.21</v>
      </c>
      <c r="K249" s="2">
        <v>256.41000000000003</v>
      </c>
      <c r="L249" s="2">
        <v>43505</v>
      </c>
      <c r="M249" s="2">
        <v>0.82152777777777775</v>
      </c>
      <c r="N249" s="3" t="s">
        <v>29</v>
      </c>
      <c r="O249" s="2">
        <v>244.2</v>
      </c>
      <c r="P249" s="4">
        <v>4.7619047620000003</v>
      </c>
      <c r="Q249" s="2">
        <v>12.21</v>
      </c>
      <c r="R249" s="2">
        <v>4.8</v>
      </c>
    </row>
    <row r="250" spans="2:18" x14ac:dyDescent="0.25">
      <c r="B250" s="2" t="s">
        <v>283</v>
      </c>
      <c r="C250" s="2" t="s">
        <v>18</v>
      </c>
      <c r="D250" s="2" t="s">
        <v>19</v>
      </c>
      <c r="E250" s="2" t="s">
        <v>20</v>
      </c>
      <c r="F250" s="2" t="s">
        <v>31</v>
      </c>
      <c r="G250" s="2" t="s">
        <v>46</v>
      </c>
      <c r="H250" s="2">
        <v>17.940000000000001</v>
      </c>
      <c r="I250" s="2">
        <v>5</v>
      </c>
      <c r="J250" s="2">
        <v>4.4850000000000003</v>
      </c>
      <c r="K250" s="2">
        <v>94.185000000000002</v>
      </c>
      <c r="L250" s="2">
        <v>43488</v>
      </c>
      <c r="M250" s="2">
        <v>0.58611111111111114</v>
      </c>
      <c r="N250" s="3" t="s">
        <v>23</v>
      </c>
      <c r="O250" s="2">
        <v>89.7</v>
      </c>
      <c r="P250" s="4">
        <v>4.7619047620000003</v>
      </c>
      <c r="Q250" s="2">
        <v>4.4850000000000003</v>
      </c>
      <c r="R250" s="2">
        <v>6.8</v>
      </c>
    </row>
    <row r="251" spans="2:18" x14ac:dyDescent="0.25">
      <c r="B251" s="2" t="s">
        <v>284</v>
      </c>
      <c r="C251" s="2" t="s">
        <v>18</v>
      </c>
      <c r="D251" s="2" t="s">
        <v>19</v>
      </c>
      <c r="E251" s="2" t="s">
        <v>20</v>
      </c>
      <c r="F251" s="2" t="s">
        <v>31</v>
      </c>
      <c r="G251" s="2" t="s">
        <v>28</v>
      </c>
      <c r="H251" s="2">
        <v>77.72</v>
      </c>
      <c r="I251" s="2">
        <v>4</v>
      </c>
      <c r="J251" s="2">
        <v>15.544</v>
      </c>
      <c r="K251" s="2">
        <v>326.42399999999998</v>
      </c>
      <c r="L251" s="2">
        <v>43472</v>
      </c>
      <c r="M251" s="2">
        <v>0.6743055555555556</v>
      </c>
      <c r="N251" s="3" t="s">
        <v>33</v>
      </c>
      <c r="O251" s="2">
        <v>310.88</v>
      </c>
      <c r="P251" s="4">
        <v>4.7619047620000003</v>
      </c>
      <c r="Q251" s="2">
        <v>15.544</v>
      </c>
      <c r="R251" s="2">
        <v>8.8000000000000007</v>
      </c>
    </row>
    <row r="252" spans="2:18" x14ac:dyDescent="0.25">
      <c r="B252" s="2" t="s">
        <v>285</v>
      </c>
      <c r="C252" s="2" t="s">
        <v>42</v>
      </c>
      <c r="D252" s="2" t="s">
        <v>43</v>
      </c>
      <c r="E252" s="2" t="s">
        <v>27</v>
      </c>
      <c r="F252" s="2" t="s">
        <v>31</v>
      </c>
      <c r="G252" s="2" t="s">
        <v>44</v>
      </c>
      <c r="H252" s="2">
        <v>73.06</v>
      </c>
      <c r="I252" s="2">
        <v>7</v>
      </c>
      <c r="J252" s="2">
        <v>25.571000000000002</v>
      </c>
      <c r="K252" s="2">
        <v>536.99099999999999</v>
      </c>
      <c r="L252" s="2">
        <v>43479</v>
      </c>
      <c r="M252" s="2">
        <v>0.79583333333333328</v>
      </c>
      <c r="N252" s="3" t="s">
        <v>33</v>
      </c>
      <c r="O252" s="2">
        <v>511.42</v>
      </c>
      <c r="P252" s="4">
        <v>4.7619047620000003</v>
      </c>
      <c r="Q252" s="2">
        <v>25.571000000000002</v>
      </c>
      <c r="R252" s="2">
        <v>4.2</v>
      </c>
    </row>
    <row r="253" spans="2:18" x14ac:dyDescent="0.25">
      <c r="B253" s="2" t="s">
        <v>286</v>
      </c>
      <c r="C253" s="2" t="s">
        <v>42</v>
      </c>
      <c r="D253" s="2" t="s">
        <v>43</v>
      </c>
      <c r="E253" s="2" t="s">
        <v>20</v>
      </c>
      <c r="F253" s="2" t="s">
        <v>31</v>
      </c>
      <c r="G253" s="2" t="s">
        <v>44</v>
      </c>
      <c r="H253" s="2">
        <v>46.55</v>
      </c>
      <c r="I253" s="2">
        <v>9</v>
      </c>
      <c r="J253" s="2">
        <v>20.947500000000002</v>
      </c>
      <c r="K253" s="2">
        <v>439.89749999999998</v>
      </c>
      <c r="L253" s="2">
        <v>43498</v>
      </c>
      <c r="M253" s="2">
        <v>0.64861111111111114</v>
      </c>
      <c r="N253" s="3" t="s">
        <v>23</v>
      </c>
      <c r="O253" s="2">
        <v>418.95</v>
      </c>
      <c r="P253" s="4">
        <v>4.7619047620000003</v>
      </c>
      <c r="Q253" s="2">
        <v>20.947500000000002</v>
      </c>
      <c r="R253" s="2">
        <v>6.4</v>
      </c>
    </row>
    <row r="254" spans="2:18" x14ac:dyDescent="0.25">
      <c r="B254" s="2" t="s">
        <v>287</v>
      </c>
      <c r="C254" s="2" t="s">
        <v>25</v>
      </c>
      <c r="D254" s="2" t="s">
        <v>26</v>
      </c>
      <c r="E254" s="2" t="s">
        <v>20</v>
      </c>
      <c r="F254" s="2" t="s">
        <v>31</v>
      </c>
      <c r="G254" s="2" t="s">
        <v>46</v>
      </c>
      <c r="H254" s="2">
        <v>35.19</v>
      </c>
      <c r="I254" s="2">
        <v>10</v>
      </c>
      <c r="J254" s="2">
        <v>17.594999999999999</v>
      </c>
      <c r="K254" s="2">
        <v>369.495</v>
      </c>
      <c r="L254" s="2">
        <v>43541</v>
      </c>
      <c r="M254" s="2">
        <v>0.79583333333333328</v>
      </c>
      <c r="N254" s="3" t="s">
        <v>33</v>
      </c>
      <c r="O254" s="2">
        <v>351.9</v>
      </c>
      <c r="P254" s="4">
        <v>4.7619047620000003</v>
      </c>
      <c r="Q254" s="2">
        <v>17.594999999999999</v>
      </c>
      <c r="R254" s="2">
        <v>8.4</v>
      </c>
    </row>
    <row r="255" spans="2:18" x14ac:dyDescent="0.25">
      <c r="B255" s="2" t="s">
        <v>288</v>
      </c>
      <c r="C255" s="2" t="s">
        <v>25</v>
      </c>
      <c r="D255" s="2" t="s">
        <v>26</v>
      </c>
      <c r="E255" s="2" t="s">
        <v>27</v>
      </c>
      <c r="F255" s="2" t="s">
        <v>21</v>
      </c>
      <c r="G255" s="2" t="s">
        <v>36</v>
      </c>
      <c r="H255" s="2">
        <v>14.39</v>
      </c>
      <c r="I255" s="2">
        <v>2</v>
      </c>
      <c r="J255" s="2">
        <v>1.4390000000000001</v>
      </c>
      <c r="K255" s="2">
        <v>30.219000000000001</v>
      </c>
      <c r="L255" s="2">
        <v>43526</v>
      </c>
      <c r="M255" s="2">
        <v>0.82222222222222219</v>
      </c>
      <c r="N255" s="3" t="s">
        <v>33</v>
      </c>
      <c r="O255" s="2">
        <v>28.78</v>
      </c>
      <c r="P255" s="4">
        <v>4.7619047620000003</v>
      </c>
      <c r="Q255" s="2">
        <v>1.4390000000000001</v>
      </c>
      <c r="R255" s="2">
        <v>7.2</v>
      </c>
    </row>
    <row r="256" spans="2:18" x14ac:dyDescent="0.25">
      <c r="B256" s="2" t="s">
        <v>289</v>
      </c>
      <c r="C256" s="2" t="s">
        <v>18</v>
      </c>
      <c r="D256" s="2" t="s">
        <v>19</v>
      </c>
      <c r="E256" s="2" t="s">
        <v>27</v>
      </c>
      <c r="F256" s="2" t="s">
        <v>31</v>
      </c>
      <c r="G256" s="2" t="s">
        <v>32</v>
      </c>
      <c r="H256" s="2">
        <v>23.75</v>
      </c>
      <c r="I256" s="2">
        <v>4</v>
      </c>
      <c r="J256" s="2">
        <v>4.75</v>
      </c>
      <c r="K256" s="2">
        <v>99.75</v>
      </c>
      <c r="L256" s="2">
        <v>43540</v>
      </c>
      <c r="M256" s="2">
        <v>0.47361111111111109</v>
      </c>
      <c r="N256" s="3" t="s">
        <v>29</v>
      </c>
      <c r="O256" s="2">
        <v>95</v>
      </c>
      <c r="P256" s="4">
        <v>4.7619047620000003</v>
      </c>
      <c r="Q256" s="2">
        <v>4.75</v>
      </c>
      <c r="R256" s="2">
        <v>5.2</v>
      </c>
    </row>
    <row r="257" spans="2:18" x14ac:dyDescent="0.25">
      <c r="B257" s="2" t="s">
        <v>290</v>
      </c>
      <c r="C257" s="2" t="s">
        <v>18</v>
      </c>
      <c r="D257" s="2" t="s">
        <v>19</v>
      </c>
      <c r="E257" s="2" t="s">
        <v>20</v>
      </c>
      <c r="F257" s="2" t="s">
        <v>31</v>
      </c>
      <c r="G257" s="2" t="s">
        <v>32</v>
      </c>
      <c r="H257" s="2">
        <v>58.9</v>
      </c>
      <c r="I257" s="2">
        <v>8</v>
      </c>
      <c r="J257" s="2">
        <v>23.56</v>
      </c>
      <c r="K257" s="2">
        <v>494.76</v>
      </c>
      <c r="L257" s="2">
        <v>43471</v>
      </c>
      <c r="M257" s="2">
        <v>0.47430555555555554</v>
      </c>
      <c r="N257" s="3" t="s">
        <v>29</v>
      </c>
      <c r="O257" s="2">
        <v>471.2</v>
      </c>
      <c r="P257" s="4">
        <v>4.7619047620000003</v>
      </c>
      <c r="Q257" s="2">
        <v>23.56</v>
      </c>
      <c r="R257" s="2">
        <v>8.9</v>
      </c>
    </row>
    <row r="258" spans="2:18" x14ac:dyDescent="0.25">
      <c r="B258" s="2" t="s">
        <v>291</v>
      </c>
      <c r="C258" s="2" t="s">
        <v>42</v>
      </c>
      <c r="D258" s="2" t="s">
        <v>43</v>
      </c>
      <c r="E258" s="2" t="s">
        <v>20</v>
      </c>
      <c r="F258" s="2" t="s">
        <v>31</v>
      </c>
      <c r="G258" s="2" t="s">
        <v>46</v>
      </c>
      <c r="H258" s="2">
        <v>32.619999999999997</v>
      </c>
      <c r="I258" s="2">
        <v>4</v>
      </c>
      <c r="J258" s="2">
        <v>6.524</v>
      </c>
      <c r="K258" s="2">
        <v>137.00399999999999</v>
      </c>
      <c r="L258" s="2">
        <v>43494</v>
      </c>
      <c r="M258" s="2">
        <v>0.59166666666666667</v>
      </c>
      <c r="N258" s="3" t="s">
        <v>29</v>
      </c>
      <c r="O258" s="2">
        <v>130.47999999999999</v>
      </c>
      <c r="P258" s="4">
        <v>4.7619047620000003</v>
      </c>
      <c r="Q258" s="2">
        <v>6.524</v>
      </c>
      <c r="R258" s="2">
        <v>9</v>
      </c>
    </row>
    <row r="259" spans="2:18" x14ac:dyDescent="0.25">
      <c r="B259" s="2" t="s">
        <v>292</v>
      </c>
      <c r="C259" s="2" t="s">
        <v>18</v>
      </c>
      <c r="D259" s="2" t="s">
        <v>19</v>
      </c>
      <c r="E259" s="2" t="s">
        <v>20</v>
      </c>
      <c r="F259" s="2" t="s">
        <v>31</v>
      </c>
      <c r="G259" s="2" t="s">
        <v>28</v>
      </c>
      <c r="H259" s="2">
        <v>66.349999999999994</v>
      </c>
      <c r="I259" s="2">
        <v>1</v>
      </c>
      <c r="J259" s="2">
        <v>3.3174999999999999</v>
      </c>
      <c r="K259" s="2">
        <v>69.667500000000004</v>
      </c>
      <c r="L259" s="2">
        <v>43496</v>
      </c>
      <c r="M259" s="2">
        <v>0.44861111111111113</v>
      </c>
      <c r="N259" s="3" t="s">
        <v>33</v>
      </c>
      <c r="O259" s="2">
        <v>66.349999999999994</v>
      </c>
      <c r="P259" s="4">
        <v>4.7619047620000003</v>
      </c>
      <c r="Q259" s="2">
        <v>3.3174999999999999</v>
      </c>
      <c r="R259" s="2">
        <v>9.6999999999999993</v>
      </c>
    </row>
    <row r="260" spans="2:18" x14ac:dyDescent="0.25">
      <c r="B260" s="2" t="s">
        <v>293</v>
      </c>
      <c r="C260" s="2" t="s">
        <v>18</v>
      </c>
      <c r="D260" s="2" t="s">
        <v>19</v>
      </c>
      <c r="E260" s="2" t="s">
        <v>20</v>
      </c>
      <c r="F260" s="2" t="s">
        <v>31</v>
      </c>
      <c r="G260" s="2" t="s">
        <v>32</v>
      </c>
      <c r="H260" s="2">
        <v>25.91</v>
      </c>
      <c r="I260" s="2">
        <v>6</v>
      </c>
      <c r="J260" s="2">
        <v>7.7729999999999997</v>
      </c>
      <c r="K260" s="2">
        <v>163.233</v>
      </c>
      <c r="L260" s="2">
        <v>43501</v>
      </c>
      <c r="M260" s="2">
        <v>0.42777777777777776</v>
      </c>
      <c r="N260" s="3" t="s">
        <v>23</v>
      </c>
      <c r="O260" s="2">
        <v>155.46</v>
      </c>
      <c r="P260" s="4">
        <v>4.7619047620000003</v>
      </c>
      <c r="Q260" s="2">
        <v>7.7729999999999997</v>
      </c>
      <c r="R260" s="2">
        <v>8.6999999999999993</v>
      </c>
    </row>
    <row r="261" spans="2:18" x14ac:dyDescent="0.25">
      <c r="B261" s="2" t="s">
        <v>294</v>
      </c>
      <c r="C261" s="2" t="s">
        <v>18</v>
      </c>
      <c r="D261" s="2" t="s">
        <v>19</v>
      </c>
      <c r="E261" s="2" t="s">
        <v>20</v>
      </c>
      <c r="F261" s="2" t="s">
        <v>31</v>
      </c>
      <c r="G261" s="2" t="s">
        <v>28</v>
      </c>
      <c r="H261" s="2">
        <v>32.25</v>
      </c>
      <c r="I261" s="2">
        <v>4</v>
      </c>
      <c r="J261" s="2">
        <v>6.45</v>
      </c>
      <c r="K261" s="2">
        <v>135.44999999999999</v>
      </c>
      <c r="L261" s="2">
        <v>43509</v>
      </c>
      <c r="M261" s="2">
        <v>0.52638888888888891</v>
      </c>
      <c r="N261" s="3" t="s">
        <v>23</v>
      </c>
      <c r="O261" s="2">
        <v>129</v>
      </c>
      <c r="P261" s="4">
        <v>4.7619047620000003</v>
      </c>
      <c r="Q261" s="2">
        <v>6.45</v>
      </c>
      <c r="R261" s="2">
        <v>6.5</v>
      </c>
    </row>
    <row r="262" spans="2:18" x14ac:dyDescent="0.25">
      <c r="B262" s="2" t="s">
        <v>295</v>
      </c>
      <c r="C262" s="2" t="s">
        <v>25</v>
      </c>
      <c r="D262" s="2" t="s">
        <v>26</v>
      </c>
      <c r="E262" s="2" t="s">
        <v>20</v>
      </c>
      <c r="F262" s="2" t="s">
        <v>31</v>
      </c>
      <c r="G262" s="2" t="s">
        <v>28</v>
      </c>
      <c r="H262" s="2">
        <v>65.94</v>
      </c>
      <c r="I262" s="2">
        <v>4</v>
      </c>
      <c r="J262" s="2">
        <v>13.188000000000001</v>
      </c>
      <c r="K262" s="2">
        <v>276.94799999999998</v>
      </c>
      <c r="L262" s="2">
        <v>43503</v>
      </c>
      <c r="M262" s="2">
        <v>0.54513888888888884</v>
      </c>
      <c r="N262" s="3" t="s">
        <v>33</v>
      </c>
      <c r="O262" s="2">
        <v>263.76</v>
      </c>
      <c r="P262" s="4">
        <v>4.7619047620000003</v>
      </c>
      <c r="Q262" s="2">
        <v>13.188000000000001</v>
      </c>
      <c r="R262" s="2">
        <v>6.9</v>
      </c>
    </row>
    <row r="263" spans="2:18" x14ac:dyDescent="0.25">
      <c r="B263" s="2" t="s">
        <v>296</v>
      </c>
      <c r="C263" s="2" t="s">
        <v>18</v>
      </c>
      <c r="D263" s="2" t="s">
        <v>19</v>
      </c>
      <c r="E263" s="2" t="s">
        <v>27</v>
      </c>
      <c r="F263" s="2" t="s">
        <v>21</v>
      </c>
      <c r="G263" s="2" t="s">
        <v>28</v>
      </c>
      <c r="H263" s="2">
        <v>75.06</v>
      </c>
      <c r="I263" s="2">
        <v>9</v>
      </c>
      <c r="J263" s="2">
        <v>33.777000000000001</v>
      </c>
      <c r="K263" s="2">
        <v>709.31700000000001</v>
      </c>
      <c r="L263" s="2">
        <v>43543</v>
      </c>
      <c r="M263" s="2">
        <v>0.55902777777777779</v>
      </c>
      <c r="N263" s="3" t="s">
        <v>23</v>
      </c>
      <c r="O263" s="2">
        <v>675.54</v>
      </c>
      <c r="P263" s="4">
        <v>4.7619047620000003</v>
      </c>
      <c r="Q263" s="2">
        <v>33.777000000000001</v>
      </c>
      <c r="R263" s="2">
        <v>6.2</v>
      </c>
    </row>
    <row r="264" spans="2:18" x14ac:dyDescent="0.25">
      <c r="B264" s="2" t="s">
        <v>297</v>
      </c>
      <c r="C264" s="2" t="s">
        <v>25</v>
      </c>
      <c r="D264" s="2" t="s">
        <v>26</v>
      </c>
      <c r="E264" s="2" t="s">
        <v>27</v>
      </c>
      <c r="F264" s="2" t="s">
        <v>21</v>
      </c>
      <c r="G264" s="2" t="s">
        <v>46</v>
      </c>
      <c r="H264" s="2">
        <v>16.45</v>
      </c>
      <c r="I264" s="2">
        <v>4</v>
      </c>
      <c r="J264" s="2">
        <v>3.29</v>
      </c>
      <c r="K264" s="2">
        <v>69.09</v>
      </c>
      <c r="L264" s="2">
        <v>43531</v>
      </c>
      <c r="M264" s="2">
        <v>0.62013888888888891</v>
      </c>
      <c r="N264" s="3" t="s">
        <v>23</v>
      </c>
      <c r="O264" s="2">
        <v>65.8</v>
      </c>
      <c r="P264" s="4">
        <v>4.7619047620000003</v>
      </c>
      <c r="Q264" s="2">
        <v>3.29</v>
      </c>
      <c r="R264" s="2">
        <v>5.6</v>
      </c>
    </row>
    <row r="265" spans="2:18" x14ac:dyDescent="0.25">
      <c r="B265" s="2" t="s">
        <v>298</v>
      </c>
      <c r="C265" s="2" t="s">
        <v>42</v>
      </c>
      <c r="D265" s="2" t="s">
        <v>43</v>
      </c>
      <c r="E265" s="2" t="s">
        <v>20</v>
      </c>
      <c r="F265" s="2" t="s">
        <v>21</v>
      </c>
      <c r="G265" s="2" t="s">
        <v>46</v>
      </c>
      <c r="H265" s="2">
        <v>38.299999999999997</v>
      </c>
      <c r="I265" s="2">
        <v>4</v>
      </c>
      <c r="J265" s="2">
        <v>7.66</v>
      </c>
      <c r="K265" s="2">
        <v>160.86000000000001</v>
      </c>
      <c r="L265" s="2">
        <v>43537</v>
      </c>
      <c r="M265" s="2">
        <v>0.80694444444444446</v>
      </c>
      <c r="N265" s="3" t="s">
        <v>29</v>
      </c>
      <c r="O265" s="2">
        <v>153.19999999999999</v>
      </c>
      <c r="P265" s="4">
        <v>4.7619047620000003</v>
      </c>
      <c r="Q265" s="2">
        <v>7.66</v>
      </c>
      <c r="R265" s="2">
        <v>5.7</v>
      </c>
    </row>
    <row r="266" spans="2:18" x14ac:dyDescent="0.25">
      <c r="B266" s="2" t="s">
        <v>299</v>
      </c>
      <c r="C266" s="2" t="s">
        <v>18</v>
      </c>
      <c r="D266" s="2" t="s">
        <v>19</v>
      </c>
      <c r="E266" s="2" t="s">
        <v>20</v>
      </c>
      <c r="F266" s="2" t="s">
        <v>21</v>
      </c>
      <c r="G266" s="2" t="s">
        <v>36</v>
      </c>
      <c r="H266" s="2">
        <v>22.24</v>
      </c>
      <c r="I266" s="2">
        <v>10</v>
      </c>
      <c r="J266" s="2">
        <v>11.12</v>
      </c>
      <c r="K266" s="2">
        <v>233.52</v>
      </c>
      <c r="L266" s="2">
        <v>43505</v>
      </c>
      <c r="M266" s="2">
        <v>0.45833333333333331</v>
      </c>
      <c r="N266" s="3" t="s">
        <v>29</v>
      </c>
      <c r="O266" s="2">
        <v>222.4</v>
      </c>
      <c r="P266" s="4">
        <v>4.7619047620000003</v>
      </c>
      <c r="Q266" s="2">
        <v>11.12</v>
      </c>
      <c r="R266" s="2">
        <v>4.2</v>
      </c>
    </row>
    <row r="267" spans="2:18" x14ac:dyDescent="0.25">
      <c r="B267" s="2" t="s">
        <v>300</v>
      </c>
      <c r="C267" s="2" t="s">
        <v>42</v>
      </c>
      <c r="D267" s="2" t="s">
        <v>43</v>
      </c>
      <c r="E267" s="2" t="s">
        <v>27</v>
      </c>
      <c r="F267" s="2" t="s">
        <v>31</v>
      </c>
      <c r="G267" s="2" t="s">
        <v>36</v>
      </c>
      <c r="H267" s="2">
        <v>54.45</v>
      </c>
      <c r="I267" s="2">
        <v>1</v>
      </c>
      <c r="J267" s="2">
        <v>2.7225000000000001</v>
      </c>
      <c r="K267" s="2">
        <v>57.172499999999999</v>
      </c>
      <c r="L267" s="2">
        <v>43522</v>
      </c>
      <c r="M267" s="2">
        <v>0.80833333333333335</v>
      </c>
      <c r="N267" s="3" t="s">
        <v>23</v>
      </c>
      <c r="O267" s="2">
        <v>54.45</v>
      </c>
      <c r="P267" s="4">
        <v>4.7619047620000003</v>
      </c>
      <c r="Q267" s="2">
        <v>2.7225000000000001</v>
      </c>
      <c r="R267" s="2">
        <v>7.9</v>
      </c>
    </row>
    <row r="268" spans="2:18" x14ac:dyDescent="0.25">
      <c r="B268" s="2" t="s">
        <v>301</v>
      </c>
      <c r="C268" s="2" t="s">
        <v>18</v>
      </c>
      <c r="D268" s="2" t="s">
        <v>19</v>
      </c>
      <c r="E268" s="2" t="s">
        <v>20</v>
      </c>
      <c r="F268" s="2" t="s">
        <v>21</v>
      </c>
      <c r="G268" s="2" t="s">
        <v>36</v>
      </c>
      <c r="H268" s="2">
        <v>98.4</v>
      </c>
      <c r="I268" s="2">
        <v>7</v>
      </c>
      <c r="J268" s="2">
        <v>34.44</v>
      </c>
      <c r="K268" s="2">
        <v>723.24</v>
      </c>
      <c r="L268" s="2">
        <v>43536</v>
      </c>
      <c r="M268" s="2">
        <v>0.52986111111111112</v>
      </c>
      <c r="N268" s="3" t="s">
        <v>33</v>
      </c>
      <c r="O268" s="2">
        <v>688.8</v>
      </c>
      <c r="P268" s="4">
        <v>4.7619047620000003</v>
      </c>
      <c r="Q268" s="2">
        <v>34.44</v>
      </c>
      <c r="R268" s="2">
        <v>8.6999999999999993</v>
      </c>
    </row>
    <row r="269" spans="2:18" x14ac:dyDescent="0.25">
      <c r="B269" s="2" t="s">
        <v>302</v>
      </c>
      <c r="C269" s="2" t="s">
        <v>25</v>
      </c>
      <c r="D269" s="2" t="s">
        <v>26</v>
      </c>
      <c r="E269" s="2" t="s">
        <v>27</v>
      </c>
      <c r="F269" s="2" t="s">
        <v>31</v>
      </c>
      <c r="G269" s="2" t="s">
        <v>32</v>
      </c>
      <c r="H269" s="2">
        <v>35.47</v>
      </c>
      <c r="I269" s="2">
        <v>4</v>
      </c>
      <c r="J269" s="2">
        <v>7.0940000000000003</v>
      </c>
      <c r="K269" s="2">
        <v>148.97399999999999</v>
      </c>
      <c r="L269" s="2">
        <v>43538</v>
      </c>
      <c r="M269" s="2">
        <v>0.72361111111111109</v>
      </c>
      <c r="N269" s="3" t="s">
        <v>33</v>
      </c>
      <c r="O269" s="2">
        <v>141.88</v>
      </c>
      <c r="P269" s="4">
        <v>4.7619047620000003</v>
      </c>
      <c r="Q269" s="2">
        <v>7.0940000000000003</v>
      </c>
      <c r="R269" s="2">
        <v>6.9</v>
      </c>
    </row>
    <row r="270" spans="2:18" x14ac:dyDescent="0.25">
      <c r="B270" s="2" t="s">
        <v>303</v>
      </c>
      <c r="C270" s="2" t="s">
        <v>42</v>
      </c>
      <c r="D270" s="2" t="s">
        <v>43</v>
      </c>
      <c r="E270" s="2" t="s">
        <v>20</v>
      </c>
      <c r="F270" s="2" t="s">
        <v>21</v>
      </c>
      <c r="G270" s="2" t="s">
        <v>44</v>
      </c>
      <c r="H270" s="2">
        <v>74.599999999999994</v>
      </c>
      <c r="I270" s="2">
        <v>10</v>
      </c>
      <c r="J270" s="2">
        <v>37.299999999999997</v>
      </c>
      <c r="K270" s="2">
        <v>783.3</v>
      </c>
      <c r="L270" s="2">
        <v>43473</v>
      </c>
      <c r="M270" s="2">
        <v>0.87152777777777779</v>
      </c>
      <c r="N270" s="3" t="s">
        <v>29</v>
      </c>
      <c r="O270" s="2">
        <v>746</v>
      </c>
      <c r="P270" s="4">
        <v>4.7619047620000003</v>
      </c>
      <c r="Q270" s="2">
        <v>37.299999999999997</v>
      </c>
      <c r="R270" s="2">
        <v>9.5</v>
      </c>
    </row>
    <row r="271" spans="2:18" x14ac:dyDescent="0.25">
      <c r="B271" s="2" t="s">
        <v>304</v>
      </c>
      <c r="C271" s="2" t="s">
        <v>18</v>
      </c>
      <c r="D271" s="2" t="s">
        <v>19</v>
      </c>
      <c r="E271" s="2" t="s">
        <v>20</v>
      </c>
      <c r="F271" s="2" t="s">
        <v>31</v>
      </c>
      <c r="G271" s="2" t="s">
        <v>32</v>
      </c>
      <c r="H271" s="2">
        <v>70.739999999999995</v>
      </c>
      <c r="I271" s="2">
        <v>4</v>
      </c>
      <c r="J271" s="2">
        <v>14.148</v>
      </c>
      <c r="K271" s="2">
        <v>297.108</v>
      </c>
      <c r="L271" s="2">
        <v>43470</v>
      </c>
      <c r="M271" s="2">
        <v>0.67013888888888884</v>
      </c>
      <c r="N271" s="3" t="s">
        <v>33</v>
      </c>
      <c r="O271" s="2">
        <v>282.95999999999998</v>
      </c>
      <c r="P271" s="4">
        <v>4.7619047620000003</v>
      </c>
      <c r="Q271" s="2">
        <v>14.148</v>
      </c>
      <c r="R271" s="2">
        <v>4.4000000000000004</v>
      </c>
    </row>
    <row r="272" spans="2:18" x14ac:dyDescent="0.25">
      <c r="B272" s="2" t="s">
        <v>305</v>
      </c>
      <c r="C272" s="2" t="s">
        <v>18</v>
      </c>
      <c r="D272" s="2" t="s">
        <v>19</v>
      </c>
      <c r="E272" s="2" t="s">
        <v>20</v>
      </c>
      <c r="F272" s="2" t="s">
        <v>21</v>
      </c>
      <c r="G272" s="2" t="s">
        <v>32</v>
      </c>
      <c r="H272" s="2">
        <v>35.54</v>
      </c>
      <c r="I272" s="2">
        <v>10</v>
      </c>
      <c r="J272" s="2">
        <v>17.77</v>
      </c>
      <c r="K272" s="2">
        <v>373.17</v>
      </c>
      <c r="L272" s="2">
        <v>43469</v>
      </c>
      <c r="M272" s="2">
        <v>0.56527777777777777</v>
      </c>
      <c r="N272" s="3" t="s">
        <v>23</v>
      </c>
      <c r="O272" s="2">
        <v>355.4</v>
      </c>
      <c r="P272" s="4">
        <v>4.7619047620000003</v>
      </c>
      <c r="Q272" s="2">
        <v>17.77</v>
      </c>
      <c r="R272" s="2">
        <v>7</v>
      </c>
    </row>
    <row r="273" spans="2:18" x14ac:dyDescent="0.25">
      <c r="B273" s="2" t="s">
        <v>306</v>
      </c>
      <c r="C273" s="2" t="s">
        <v>42</v>
      </c>
      <c r="D273" s="2" t="s">
        <v>43</v>
      </c>
      <c r="E273" s="2" t="s">
        <v>27</v>
      </c>
      <c r="F273" s="2" t="s">
        <v>21</v>
      </c>
      <c r="G273" s="2" t="s">
        <v>36</v>
      </c>
      <c r="H273" s="2">
        <v>67.430000000000007</v>
      </c>
      <c r="I273" s="2">
        <v>5</v>
      </c>
      <c r="J273" s="2">
        <v>16.857500000000002</v>
      </c>
      <c r="K273" s="2">
        <v>354.00749999999999</v>
      </c>
      <c r="L273" s="2">
        <v>43530</v>
      </c>
      <c r="M273" s="2">
        <v>0.75902777777777775</v>
      </c>
      <c r="N273" s="3" t="s">
        <v>23</v>
      </c>
      <c r="O273" s="2">
        <v>337.15</v>
      </c>
      <c r="P273" s="4">
        <v>4.7619047620000003</v>
      </c>
      <c r="Q273" s="2">
        <v>16.857500000000002</v>
      </c>
      <c r="R273" s="2">
        <v>6.3</v>
      </c>
    </row>
    <row r="274" spans="2:18" x14ac:dyDescent="0.25">
      <c r="B274" s="2" t="s">
        <v>307</v>
      </c>
      <c r="C274" s="2" t="s">
        <v>25</v>
      </c>
      <c r="D274" s="2" t="s">
        <v>26</v>
      </c>
      <c r="E274" s="2" t="s">
        <v>20</v>
      </c>
      <c r="F274" s="2" t="s">
        <v>21</v>
      </c>
      <c r="G274" s="2" t="s">
        <v>22</v>
      </c>
      <c r="H274" s="2">
        <v>21.12</v>
      </c>
      <c r="I274" s="2">
        <v>2</v>
      </c>
      <c r="J274" s="2">
        <v>2.1120000000000001</v>
      </c>
      <c r="K274" s="2">
        <v>44.351999999999997</v>
      </c>
      <c r="L274" s="2">
        <v>43468</v>
      </c>
      <c r="M274" s="2">
        <v>0.80347222222222225</v>
      </c>
      <c r="N274" s="3" t="s">
        <v>29</v>
      </c>
      <c r="O274" s="2">
        <v>42.24</v>
      </c>
      <c r="P274" s="4">
        <v>4.7619047620000003</v>
      </c>
      <c r="Q274" s="2">
        <v>2.1120000000000001</v>
      </c>
      <c r="R274" s="2">
        <v>9.6999999999999993</v>
      </c>
    </row>
    <row r="275" spans="2:18" x14ac:dyDescent="0.25">
      <c r="B275" s="2" t="s">
        <v>308</v>
      </c>
      <c r="C275" s="2" t="s">
        <v>18</v>
      </c>
      <c r="D275" s="2" t="s">
        <v>19</v>
      </c>
      <c r="E275" s="2" t="s">
        <v>20</v>
      </c>
      <c r="F275" s="2" t="s">
        <v>21</v>
      </c>
      <c r="G275" s="2" t="s">
        <v>32</v>
      </c>
      <c r="H275" s="2">
        <v>21.54</v>
      </c>
      <c r="I275" s="2">
        <v>9</v>
      </c>
      <c r="J275" s="2">
        <v>9.6929999999999996</v>
      </c>
      <c r="K275" s="2">
        <v>203.553</v>
      </c>
      <c r="L275" s="2">
        <v>43472</v>
      </c>
      <c r="M275" s="2">
        <v>0.48888888888888887</v>
      </c>
      <c r="N275" s="3" t="s">
        <v>33</v>
      </c>
      <c r="O275" s="2">
        <v>193.86</v>
      </c>
      <c r="P275" s="4">
        <v>4.7619047620000003</v>
      </c>
      <c r="Q275" s="2">
        <v>9.6929999999999996</v>
      </c>
      <c r="R275" s="2">
        <v>8.8000000000000007</v>
      </c>
    </row>
    <row r="276" spans="2:18" x14ac:dyDescent="0.25">
      <c r="B276" s="2" t="s">
        <v>309</v>
      </c>
      <c r="C276" s="2" t="s">
        <v>18</v>
      </c>
      <c r="D276" s="2" t="s">
        <v>19</v>
      </c>
      <c r="E276" s="2" t="s">
        <v>27</v>
      </c>
      <c r="F276" s="2" t="s">
        <v>21</v>
      </c>
      <c r="G276" s="2" t="s">
        <v>32</v>
      </c>
      <c r="H276" s="2">
        <v>12.03</v>
      </c>
      <c r="I276" s="2">
        <v>2</v>
      </c>
      <c r="J276" s="2">
        <v>1.2030000000000001</v>
      </c>
      <c r="K276" s="2">
        <v>25.263000000000002</v>
      </c>
      <c r="L276" s="2">
        <v>43492</v>
      </c>
      <c r="M276" s="2">
        <v>0.66041666666666665</v>
      </c>
      <c r="N276" s="3" t="s">
        <v>29</v>
      </c>
      <c r="O276" s="2">
        <v>24.06</v>
      </c>
      <c r="P276" s="4">
        <v>4.7619047620000003</v>
      </c>
      <c r="Q276" s="2">
        <v>1.2030000000000001</v>
      </c>
      <c r="R276" s="2">
        <v>5.0999999999999996</v>
      </c>
    </row>
    <row r="277" spans="2:18" x14ac:dyDescent="0.25">
      <c r="B277" s="2" t="s">
        <v>310</v>
      </c>
      <c r="C277" s="2" t="s">
        <v>42</v>
      </c>
      <c r="D277" s="2" t="s">
        <v>43</v>
      </c>
      <c r="E277" s="2" t="s">
        <v>27</v>
      </c>
      <c r="F277" s="2" t="s">
        <v>21</v>
      </c>
      <c r="G277" s="2" t="s">
        <v>22</v>
      </c>
      <c r="H277" s="2">
        <v>99.71</v>
      </c>
      <c r="I277" s="2">
        <v>6</v>
      </c>
      <c r="J277" s="2">
        <v>29.913</v>
      </c>
      <c r="K277" s="2">
        <v>628.173</v>
      </c>
      <c r="L277" s="2">
        <v>43522</v>
      </c>
      <c r="M277" s="2">
        <v>0.70277777777777772</v>
      </c>
      <c r="N277" s="3" t="s">
        <v>23</v>
      </c>
      <c r="O277" s="2">
        <v>598.26</v>
      </c>
      <c r="P277" s="4">
        <v>4.7619047620000003</v>
      </c>
      <c r="Q277" s="2">
        <v>29.913</v>
      </c>
      <c r="R277" s="2">
        <v>7.9</v>
      </c>
    </row>
    <row r="278" spans="2:18" x14ac:dyDescent="0.25">
      <c r="B278" s="2" t="s">
        <v>311</v>
      </c>
      <c r="C278" s="2" t="s">
        <v>42</v>
      </c>
      <c r="D278" s="2" t="s">
        <v>43</v>
      </c>
      <c r="E278" s="2" t="s">
        <v>27</v>
      </c>
      <c r="F278" s="2" t="s">
        <v>31</v>
      </c>
      <c r="G278" s="2" t="s">
        <v>46</v>
      </c>
      <c r="H278" s="2">
        <v>47.97</v>
      </c>
      <c r="I278" s="2">
        <v>7</v>
      </c>
      <c r="J278" s="2">
        <v>16.7895</v>
      </c>
      <c r="K278" s="2">
        <v>352.5795</v>
      </c>
      <c r="L278" s="2">
        <v>43472</v>
      </c>
      <c r="M278" s="2">
        <v>0.86944444444444446</v>
      </c>
      <c r="N278" s="3" t="s">
        <v>29</v>
      </c>
      <c r="O278" s="2">
        <v>335.79</v>
      </c>
      <c r="P278" s="4">
        <v>4.7619047620000003</v>
      </c>
      <c r="Q278" s="2">
        <v>16.7895</v>
      </c>
      <c r="R278" s="2">
        <v>6.2</v>
      </c>
    </row>
    <row r="279" spans="2:18" x14ac:dyDescent="0.25">
      <c r="B279" s="2" t="s">
        <v>312</v>
      </c>
      <c r="C279" s="2" t="s">
        <v>25</v>
      </c>
      <c r="D279" s="2" t="s">
        <v>26</v>
      </c>
      <c r="E279" s="2" t="s">
        <v>20</v>
      </c>
      <c r="F279" s="2" t="s">
        <v>21</v>
      </c>
      <c r="G279" s="2" t="s">
        <v>32</v>
      </c>
      <c r="H279" s="2">
        <v>21.82</v>
      </c>
      <c r="I279" s="2">
        <v>10</v>
      </c>
      <c r="J279" s="2">
        <v>10.91</v>
      </c>
      <c r="K279" s="2">
        <v>229.11</v>
      </c>
      <c r="L279" s="2">
        <v>43472</v>
      </c>
      <c r="M279" s="2">
        <v>0.73333333333333328</v>
      </c>
      <c r="N279" s="3" t="s">
        <v>29</v>
      </c>
      <c r="O279" s="2">
        <v>218.2</v>
      </c>
      <c r="P279" s="4">
        <v>4.7619047620000003</v>
      </c>
      <c r="Q279" s="2">
        <v>10.91</v>
      </c>
      <c r="R279" s="2">
        <v>7.1</v>
      </c>
    </row>
    <row r="280" spans="2:18" x14ac:dyDescent="0.25">
      <c r="B280" s="2" t="s">
        <v>313</v>
      </c>
      <c r="C280" s="2" t="s">
        <v>25</v>
      </c>
      <c r="D280" s="2" t="s">
        <v>26</v>
      </c>
      <c r="E280" s="2" t="s">
        <v>27</v>
      </c>
      <c r="F280" s="2" t="s">
        <v>21</v>
      </c>
      <c r="G280" s="2" t="s">
        <v>46</v>
      </c>
      <c r="H280" s="2">
        <v>95.42</v>
      </c>
      <c r="I280" s="2">
        <v>4</v>
      </c>
      <c r="J280" s="2">
        <v>19.084</v>
      </c>
      <c r="K280" s="2">
        <v>400.76400000000001</v>
      </c>
      <c r="L280" s="2">
        <v>43498</v>
      </c>
      <c r="M280" s="2">
        <v>0.55763888888888891</v>
      </c>
      <c r="N280" s="3" t="s">
        <v>23</v>
      </c>
      <c r="O280" s="2">
        <v>381.68</v>
      </c>
      <c r="P280" s="4">
        <v>4.7619047620000003</v>
      </c>
      <c r="Q280" s="2">
        <v>19.084</v>
      </c>
      <c r="R280" s="2">
        <v>6.4</v>
      </c>
    </row>
    <row r="281" spans="2:18" x14ac:dyDescent="0.25">
      <c r="B281" s="2" t="s">
        <v>314</v>
      </c>
      <c r="C281" s="2" t="s">
        <v>25</v>
      </c>
      <c r="D281" s="2" t="s">
        <v>26</v>
      </c>
      <c r="E281" s="2" t="s">
        <v>20</v>
      </c>
      <c r="F281" s="2" t="s">
        <v>31</v>
      </c>
      <c r="G281" s="2" t="s">
        <v>46</v>
      </c>
      <c r="H281" s="2">
        <v>70.989999999999995</v>
      </c>
      <c r="I281" s="2">
        <v>10</v>
      </c>
      <c r="J281" s="2">
        <v>35.494999999999997</v>
      </c>
      <c r="K281" s="2">
        <v>745.39499999999998</v>
      </c>
      <c r="L281" s="2">
        <v>43544</v>
      </c>
      <c r="M281" s="2">
        <v>0.68611111111111112</v>
      </c>
      <c r="N281" s="3" t="s">
        <v>29</v>
      </c>
      <c r="O281" s="2">
        <v>709.9</v>
      </c>
      <c r="P281" s="4">
        <v>4.7619047620000003</v>
      </c>
      <c r="Q281" s="2">
        <v>35.494999999999997</v>
      </c>
      <c r="R281" s="2">
        <v>5.7</v>
      </c>
    </row>
    <row r="282" spans="2:18" x14ac:dyDescent="0.25">
      <c r="B282" s="2" t="s">
        <v>315</v>
      </c>
      <c r="C282" s="2" t="s">
        <v>18</v>
      </c>
      <c r="D282" s="2" t="s">
        <v>19</v>
      </c>
      <c r="E282" s="2" t="s">
        <v>20</v>
      </c>
      <c r="F282" s="2" t="s">
        <v>31</v>
      </c>
      <c r="G282" s="2" t="s">
        <v>36</v>
      </c>
      <c r="H282" s="2">
        <v>44.02</v>
      </c>
      <c r="I282" s="2">
        <v>10</v>
      </c>
      <c r="J282" s="2">
        <v>22.01</v>
      </c>
      <c r="K282" s="2">
        <v>462.21</v>
      </c>
      <c r="L282" s="2">
        <v>43544</v>
      </c>
      <c r="M282" s="2">
        <v>0.83125000000000004</v>
      </c>
      <c r="N282" s="3" t="s">
        <v>33</v>
      </c>
      <c r="O282" s="2">
        <v>440.2</v>
      </c>
      <c r="P282" s="4">
        <v>4.7619047620000003</v>
      </c>
      <c r="Q282" s="2">
        <v>22.01</v>
      </c>
      <c r="R282" s="2">
        <v>9.6</v>
      </c>
    </row>
    <row r="283" spans="2:18" x14ac:dyDescent="0.25">
      <c r="B283" s="2" t="s">
        <v>316</v>
      </c>
      <c r="C283" s="2" t="s">
        <v>18</v>
      </c>
      <c r="D283" s="2" t="s">
        <v>19</v>
      </c>
      <c r="E283" s="2" t="s">
        <v>27</v>
      </c>
      <c r="F283" s="2" t="s">
        <v>21</v>
      </c>
      <c r="G283" s="2" t="s">
        <v>32</v>
      </c>
      <c r="H283" s="2">
        <v>69.959999999999994</v>
      </c>
      <c r="I283" s="2">
        <v>8</v>
      </c>
      <c r="J283" s="2">
        <v>27.984000000000002</v>
      </c>
      <c r="K283" s="2">
        <v>587.66399999999999</v>
      </c>
      <c r="L283" s="2">
        <v>43511</v>
      </c>
      <c r="M283" s="2">
        <v>0.70902777777777781</v>
      </c>
      <c r="N283" s="3" t="s">
        <v>33</v>
      </c>
      <c r="O283" s="2">
        <v>559.67999999999995</v>
      </c>
      <c r="P283" s="4">
        <v>4.7619047620000003</v>
      </c>
      <c r="Q283" s="2">
        <v>27.984000000000002</v>
      </c>
      <c r="R283" s="2">
        <v>6.4</v>
      </c>
    </row>
    <row r="284" spans="2:18" x14ac:dyDescent="0.25">
      <c r="B284" s="2" t="s">
        <v>317</v>
      </c>
      <c r="C284" s="2" t="s">
        <v>25</v>
      </c>
      <c r="D284" s="2" t="s">
        <v>26</v>
      </c>
      <c r="E284" s="2" t="s">
        <v>27</v>
      </c>
      <c r="F284" s="2" t="s">
        <v>31</v>
      </c>
      <c r="G284" s="2" t="s">
        <v>32</v>
      </c>
      <c r="H284" s="2">
        <v>37</v>
      </c>
      <c r="I284" s="2">
        <v>1</v>
      </c>
      <c r="J284" s="2">
        <v>1.85</v>
      </c>
      <c r="K284" s="2">
        <v>38.85</v>
      </c>
      <c r="L284" s="2">
        <v>43530</v>
      </c>
      <c r="M284" s="2">
        <v>0.56180555555555556</v>
      </c>
      <c r="N284" s="3" t="s">
        <v>33</v>
      </c>
      <c r="O284" s="2">
        <v>37</v>
      </c>
      <c r="P284" s="4">
        <v>4.7619047620000003</v>
      </c>
      <c r="Q284" s="2">
        <v>1.85</v>
      </c>
      <c r="R284" s="2">
        <v>7.9</v>
      </c>
    </row>
    <row r="285" spans="2:18" x14ac:dyDescent="0.25">
      <c r="B285" s="2" t="s">
        <v>318</v>
      </c>
      <c r="C285" s="2" t="s">
        <v>18</v>
      </c>
      <c r="D285" s="2" t="s">
        <v>19</v>
      </c>
      <c r="E285" s="2" t="s">
        <v>27</v>
      </c>
      <c r="F285" s="2" t="s">
        <v>21</v>
      </c>
      <c r="G285" s="2" t="s">
        <v>36</v>
      </c>
      <c r="H285" s="2">
        <v>15.34</v>
      </c>
      <c r="I285" s="2">
        <v>1</v>
      </c>
      <c r="J285" s="2">
        <v>0.76700000000000002</v>
      </c>
      <c r="K285" s="2">
        <v>16.106999999999999</v>
      </c>
      <c r="L285" s="2">
        <v>43471</v>
      </c>
      <c r="M285" s="2">
        <v>0.46458333333333335</v>
      </c>
      <c r="N285" s="3" t="s">
        <v>29</v>
      </c>
      <c r="O285" s="2">
        <v>15.34</v>
      </c>
      <c r="P285" s="4">
        <v>4.7619047620000003</v>
      </c>
      <c r="Q285" s="2">
        <v>0.76700000000000002</v>
      </c>
      <c r="R285" s="2">
        <v>6.5</v>
      </c>
    </row>
    <row r="286" spans="2:18" x14ac:dyDescent="0.25">
      <c r="B286" s="2" t="s">
        <v>319</v>
      </c>
      <c r="C286" s="2" t="s">
        <v>18</v>
      </c>
      <c r="D286" s="2" t="s">
        <v>19</v>
      </c>
      <c r="E286" s="2" t="s">
        <v>20</v>
      </c>
      <c r="F286" s="2" t="s">
        <v>31</v>
      </c>
      <c r="G286" s="2" t="s">
        <v>22</v>
      </c>
      <c r="H286" s="2">
        <v>99.83</v>
      </c>
      <c r="I286" s="2">
        <v>6</v>
      </c>
      <c r="J286" s="2">
        <v>29.949000000000002</v>
      </c>
      <c r="K286" s="2">
        <v>628.92899999999997</v>
      </c>
      <c r="L286" s="2">
        <v>43528</v>
      </c>
      <c r="M286" s="2">
        <v>0.62638888888888888</v>
      </c>
      <c r="N286" s="3" t="s">
        <v>23</v>
      </c>
      <c r="O286" s="2">
        <v>598.98</v>
      </c>
      <c r="P286" s="4">
        <v>4.7619047620000003</v>
      </c>
      <c r="Q286" s="2">
        <v>29.949000000000002</v>
      </c>
      <c r="R286" s="2">
        <v>8.5</v>
      </c>
    </row>
    <row r="287" spans="2:18" x14ac:dyDescent="0.25">
      <c r="B287" s="2" t="s">
        <v>320</v>
      </c>
      <c r="C287" s="2" t="s">
        <v>18</v>
      </c>
      <c r="D287" s="2" t="s">
        <v>19</v>
      </c>
      <c r="E287" s="2" t="s">
        <v>20</v>
      </c>
      <c r="F287" s="2" t="s">
        <v>21</v>
      </c>
      <c r="G287" s="2" t="s">
        <v>22</v>
      </c>
      <c r="H287" s="2">
        <v>47.67</v>
      </c>
      <c r="I287" s="2">
        <v>4</v>
      </c>
      <c r="J287" s="2">
        <v>9.5340000000000007</v>
      </c>
      <c r="K287" s="2">
        <v>200.214</v>
      </c>
      <c r="L287" s="2">
        <v>43536</v>
      </c>
      <c r="M287" s="2">
        <v>0.59791666666666665</v>
      </c>
      <c r="N287" s="3" t="s">
        <v>29</v>
      </c>
      <c r="O287" s="2">
        <v>190.68</v>
      </c>
      <c r="P287" s="4">
        <v>4.7619047620000003</v>
      </c>
      <c r="Q287" s="2">
        <v>9.5340000000000007</v>
      </c>
      <c r="R287" s="2">
        <v>9.1</v>
      </c>
    </row>
    <row r="288" spans="2:18" x14ac:dyDescent="0.25">
      <c r="B288" s="2" t="s">
        <v>321</v>
      </c>
      <c r="C288" s="2" t="s">
        <v>42</v>
      </c>
      <c r="D288" s="2" t="s">
        <v>43</v>
      </c>
      <c r="E288" s="2" t="s">
        <v>27</v>
      </c>
      <c r="F288" s="2" t="s">
        <v>31</v>
      </c>
      <c r="G288" s="2" t="s">
        <v>22</v>
      </c>
      <c r="H288" s="2">
        <v>66.680000000000007</v>
      </c>
      <c r="I288" s="2">
        <v>5</v>
      </c>
      <c r="J288" s="2">
        <v>16.670000000000002</v>
      </c>
      <c r="K288" s="2">
        <v>350.07</v>
      </c>
      <c r="L288" s="2">
        <v>43516</v>
      </c>
      <c r="M288" s="2">
        <v>0.75069444444444444</v>
      </c>
      <c r="N288" s="3" t="s">
        <v>29</v>
      </c>
      <c r="O288" s="2">
        <v>333.4</v>
      </c>
      <c r="P288" s="4">
        <v>4.7619047620000003</v>
      </c>
      <c r="Q288" s="2">
        <v>16.670000000000002</v>
      </c>
      <c r="R288" s="2">
        <v>7.6</v>
      </c>
    </row>
    <row r="289" spans="2:18" x14ac:dyDescent="0.25">
      <c r="B289" s="2" t="s">
        <v>322</v>
      </c>
      <c r="C289" s="2" t="s">
        <v>25</v>
      </c>
      <c r="D289" s="2" t="s">
        <v>26</v>
      </c>
      <c r="E289" s="2" t="s">
        <v>20</v>
      </c>
      <c r="F289" s="2" t="s">
        <v>31</v>
      </c>
      <c r="G289" s="2" t="s">
        <v>32</v>
      </c>
      <c r="H289" s="2">
        <v>74.86</v>
      </c>
      <c r="I289" s="2">
        <v>1</v>
      </c>
      <c r="J289" s="2">
        <v>3.7429999999999999</v>
      </c>
      <c r="K289" s="2">
        <v>78.602999999999994</v>
      </c>
      <c r="L289" s="2">
        <v>43548</v>
      </c>
      <c r="M289" s="2">
        <v>0.61736111111111114</v>
      </c>
      <c r="N289" s="3" t="s">
        <v>29</v>
      </c>
      <c r="O289" s="2">
        <v>74.86</v>
      </c>
      <c r="P289" s="4">
        <v>4.7619047620000003</v>
      </c>
      <c r="Q289" s="2">
        <v>3.7429999999999999</v>
      </c>
      <c r="R289" s="2">
        <v>6.9</v>
      </c>
    </row>
    <row r="290" spans="2:18" x14ac:dyDescent="0.25">
      <c r="B290" s="2" t="s">
        <v>323</v>
      </c>
      <c r="C290" s="2" t="s">
        <v>25</v>
      </c>
      <c r="D290" s="2" t="s">
        <v>26</v>
      </c>
      <c r="E290" s="2" t="s">
        <v>27</v>
      </c>
      <c r="F290" s="2" t="s">
        <v>21</v>
      </c>
      <c r="G290" s="2" t="s">
        <v>36</v>
      </c>
      <c r="H290" s="2">
        <v>23.75</v>
      </c>
      <c r="I290" s="2">
        <v>9</v>
      </c>
      <c r="J290" s="2">
        <v>10.6875</v>
      </c>
      <c r="K290" s="2">
        <v>224.4375</v>
      </c>
      <c r="L290" s="2">
        <v>43496</v>
      </c>
      <c r="M290" s="2">
        <v>0.50138888888888888</v>
      </c>
      <c r="N290" s="3" t="s">
        <v>29</v>
      </c>
      <c r="O290" s="2">
        <v>213.75</v>
      </c>
      <c r="P290" s="4">
        <v>4.7619047620000003</v>
      </c>
      <c r="Q290" s="2">
        <v>10.6875</v>
      </c>
      <c r="R290" s="2">
        <v>9.5</v>
      </c>
    </row>
    <row r="291" spans="2:18" x14ac:dyDescent="0.25">
      <c r="B291" s="2" t="s">
        <v>324</v>
      </c>
      <c r="C291" s="2" t="s">
        <v>42</v>
      </c>
      <c r="D291" s="2" t="s">
        <v>43</v>
      </c>
      <c r="E291" s="2" t="s">
        <v>27</v>
      </c>
      <c r="F291" s="2" t="s">
        <v>21</v>
      </c>
      <c r="G291" s="2" t="s">
        <v>44</v>
      </c>
      <c r="H291" s="2">
        <v>48.51</v>
      </c>
      <c r="I291" s="2">
        <v>7</v>
      </c>
      <c r="J291" s="2">
        <v>16.9785</v>
      </c>
      <c r="K291" s="2">
        <v>356.54849999999999</v>
      </c>
      <c r="L291" s="2">
        <v>43490</v>
      </c>
      <c r="M291" s="2">
        <v>0.5625</v>
      </c>
      <c r="N291" s="3" t="s">
        <v>33</v>
      </c>
      <c r="O291" s="2">
        <v>339.57</v>
      </c>
      <c r="P291" s="4">
        <v>4.7619047620000003</v>
      </c>
      <c r="Q291" s="2">
        <v>16.9785</v>
      </c>
      <c r="R291" s="2">
        <v>5.2</v>
      </c>
    </row>
    <row r="292" spans="2:18" x14ac:dyDescent="0.25">
      <c r="B292" s="2" t="s">
        <v>325</v>
      </c>
      <c r="C292" s="2" t="s">
        <v>18</v>
      </c>
      <c r="D292" s="2" t="s">
        <v>19</v>
      </c>
      <c r="E292" s="2" t="s">
        <v>20</v>
      </c>
      <c r="F292" s="2" t="s">
        <v>21</v>
      </c>
      <c r="G292" s="2" t="s">
        <v>32</v>
      </c>
      <c r="H292" s="2">
        <v>94.88</v>
      </c>
      <c r="I292" s="2">
        <v>7</v>
      </c>
      <c r="J292" s="2">
        <v>33.207999999999998</v>
      </c>
      <c r="K292" s="2">
        <v>697.36800000000005</v>
      </c>
      <c r="L292" s="2">
        <v>43499</v>
      </c>
      <c r="M292" s="2">
        <v>0.60972222222222228</v>
      </c>
      <c r="N292" s="3" t="s">
        <v>29</v>
      </c>
      <c r="O292" s="2">
        <v>664.16</v>
      </c>
      <c r="P292" s="4">
        <v>4.7619047620000003</v>
      </c>
      <c r="Q292" s="2">
        <v>33.207999999999998</v>
      </c>
      <c r="R292" s="2">
        <v>4.2</v>
      </c>
    </row>
    <row r="293" spans="2:18" x14ac:dyDescent="0.25">
      <c r="B293" s="2" t="s">
        <v>326</v>
      </c>
      <c r="C293" s="2" t="s">
        <v>42</v>
      </c>
      <c r="D293" s="2" t="s">
        <v>43</v>
      </c>
      <c r="E293" s="2" t="s">
        <v>20</v>
      </c>
      <c r="F293" s="2" t="s">
        <v>31</v>
      </c>
      <c r="G293" s="2" t="s">
        <v>28</v>
      </c>
      <c r="H293" s="2">
        <v>40.299999999999997</v>
      </c>
      <c r="I293" s="2">
        <v>10</v>
      </c>
      <c r="J293" s="2">
        <v>20.149999999999999</v>
      </c>
      <c r="K293" s="2">
        <v>423.15</v>
      </c>
      <c r="L293" s="2">
        <v>43489</v>
      </c>
      <c r="M293" s="2">
        <v>0.73402777777777772</v>
      </c>
      <c r="N293" s="3" t="s">
        <v>33</v>
      </c>
      <c r="O293" s="2">
        <v>403</v>
      </c>
      <c r="P293" s="4">
        <v>4.7619047620000003</v>
      </c>
      <c r="Q293" s="2">
        <v>20.149999999999999</v>
      </c>
      <c r="R293" s="2">
        <v>7</v>
      </c>
    </row>
    <row r="294" spans="2:18" x14ac:dyDescent="0.25">
      <c r="B294" s="2" t="s">
        <v>327</v>
      </c>
      <c r="C294" s="2" t="s">
        <v>25</v>
      </c>
      <c r="D294" s="2" t="s">
        <v>26</v>
      </c>
      <c r="E294" s="2" t="s">
        <v>27</v>
      </c>
      <c r="F294" s="2" t="s">
        <v>31</v>
      </c>
      <c r="G294" s="2" t="s">
        <v>28</v>
      </c>
      <c r="H294" s="2">
        <v>27.85</v>
      </c>
      <c r="I294" s="2">
        <v>7</v>
      </c>
      <c r="J294" s="2">
        <v>9.7475000000000005</v>
      </c>
      <c r="K294" s="2">
        <v>204.69749999999999</v>
      </c>
      <c r="L294" s="2">
        <v>43538</v>
      </c>
      <c r="M294" s="2">
        <v>0.72222222222222221</v>
      </c>
      <c r="N294" s="3" t="s">
        <v>23</v>
      </c>
      <c r="O294" s="2">
        <v>194.95</v>
      </c>
      <c r="P294" s="4">
        <v>4.7619047620000003</v>
      </c>
      <c r="Q294" s="2">
        <v>9.7475000000000005</v>
      </c>
      <c r="R294" s="2">
        <v>6</v>
      </c>
    </row>
    <row r="295" spans="2:18" x14ac:dyDescent="0.25">
      <c r="B295" s="2" t="s">
        <v>328</v>
      </c>
      <c r="C295" s="2" t="s">
        <v>18</v>
      </c>
      <c r="D295" s="2" t="s">
        <v>19</v>
      </c>
      <c r="E295" s="2" t="s">
        <v>20</v>
      </c>
      <c r="F295" s="2" t="s">
        <v>21</v>
      </c>
      <c r="G295" s="2" t="s">
        <v>28</v>
      </c>
      <c r="H295" s="2">
        <v>62.48</v>
      </c>
      <c r="I295" s="2">
        <v>1</v>
      </c>
      <c r="J295" s="2">
        <v>3.1240000000000001</v>
      </c>
      <c r="K295" s="2">
        <v>65.603999999999999</v>
      </c>
      <c r="L295" s="2">
        <v>43514</v>
      </c>
      <c r="M295" s="2">
        <v>0.85347222222222219</v>
      </c>
      <c r="N295" s="3" t="s">
        <v>29</v>
      </c>
      <c r="O295" s="2">
        <v>62.48</v>
      </c>
      <c r="P295" s="4">
        <v>4.7619047620000003</v>
      </c>
      <c r="Q295" s="2">
        <v>3.1240000000000001</v>
      </c>
      <c r="R295" s="2">
        <v>4.7</v>
      </c>
    </row>
    <row r="296" spans="2:18" x14ac:dyDescent="0.25">
      <c r="B296" s="2" t="s">
        <v>329</v>
      </c>
      <c r="C296" s="2" t="s">
        <v>18</v>
      </c>
      <c r="D296" s="2" t="s">
        <v>19</v>
      </c>
      <c r="E296" s="2" t="s">
        <v>20</v>
      </c>
      <c r="F296" s="2" t="s">
        <v>21</v>
      </c>
      <c r="G296" s="2" t="s">
        <v>44</v>
      </c>
      <c r="H296" s="2">
        <v>36.36</v>
      </c>
      <c r="I296" s="2">
        <v>2</v>
      </c>
      <c r="J296" s="2">
        <v>3.6360000000000001</v>
      </c>
      <c r="K296" s="2">
        <v>76.355999999999995</v>
      </c>
      <c r="L296" s="2">
        <v>43486</v>
      </c>
      <c r="M296" s="2">
        <v>0.41666666666666669</v>
      </c>
      <c r="N296" s="3" t="s">
        <v>29</v>
      </c>
      <c r="O296" s="2">
        <v>72.72</v>
      </c>
      <c r="P296" s="4">
        <v>4.7619047620000003</v>
      </c>
      <c r="Q296" s="2">
        <v>3.6360000000000001</v>
      </c>
      <c r="R296" s="2">
        <v>7.1</v>
      </c>
    </row>
    <row r="297" spans="2:18" x14ac:dyDescent="0.25">
      <c r="B297" s="2" t="s">
        <v>330</v>
      </c>
      <c r="C297" s="2" t="s">
        <v>42</v>
      </c>
      <c r="D297" s="2" t="s">
        <v>43</v>
      </c>
      <c r="E297" s="2" t="s">
        <v>27</v>
      </c>
      <c r="F297" s="2" t="s">
        <v>31</v>
      </c>
      <c r="G297" s="2" t="s">
        <v>22</v>
      </c>
      <c r="H297" s="2">
        <v>18.11</v>
      </c>
      <c r="I297" s="2">
        <v>10</v>
      </c>
      <c r="J297" s="2">
        <v>9.0549999999999997</v>
      </c>
      <c r="K297" s="2">
        <v>190.155</v>
      </c>
      <c r="L297" s="2">
        <v>43537</v>
      </c>
      <c r="M297" s="2">
        <v>0.49027777777777776</v>
      </c>
      <c r="N297" s="3" t="s">
        <v>23</v>
      </c>
      <c r="O297" s="2">
        <v>181.1</v>
      </c>
      <c r="P297" s="4">
        <v>4.7619047620000003</v>
      </c>
      <c r="Q297" s="2">
        <v>9.0549999999999997</v>
      </c>
      <c r="R297" s="2">
        <v>5.9</v>
      </c>
    </row>
    <row r="298" spans="2:18" x14ac:dyDescent="0.25">
      <c r="B298" s="2" t="s">
        <v>331</v>
      </c>
      <c r="C298" s="2" t="s">
        <v>25</v>
      </c>
      <c r="D298" s="2" t="s">
        <v>26</v>
      </c>
      <c r="E298" s="2" t="s">
        <v>20</v>
      </c>
      <c r="F298" s="2" t="s">
        <v>21</v>
      </c>
      <c r="G298" s="2" t="s">
        <v>28</v>
      </c>
      <c r="H298" s="2">
        <v>51.92</v>
      </c>
      <c r="I298" s="2">
        <v>5</v>
      </c>
      <c r="J298" s="2">
        <v>12.98</v>
      </c>
      <c r="K298" s="2">
        <v>272.58</v>
      </c>
      <c r="L298" s="2">
        <v>43527</v>
      </c>
      <c r="M298" s="2">
        <v>0.5708333333333333</v>
      </c>
      <c r="N298" s="3" t="s">
        <v>29</v>
      </c>
      <c r="O298" s="2">
        <v>259.60000000000002</v>
      </c>
      <c r="P298" s="4">
        <v>4.7619047620000003</v>
      </c>
      <c r="Q298" s="2">
        <v>12.98</v>
      </c>
      <c r="R298" s="2">
        <v>7.5</v>
      </c>
    </row>
    <row r="299" spans="2:18" x14ac:dyDescent="0.25">
      <c r="B299" s="2" t="s">
        <v>332</v>
      </c>
      <c r="C299" s="2" t="s">
        <v>25</v>
      </c>
      <c r="D299" s="2" t="s">
        <v>26</v>
      </c>
      <c r="E299" s="2" t="s">
        <v>27</v>
      </c>
      <c r="F299" s="2" t="s">
        <v>31</v>
      </c>
      <c r="G299" s="2" t="s">
        <v>28</v>
      </c>
      <c r="H299" s="2">
        <v>28.84</v>
      </c>
      <c r="I299" s="2">
        <v>4</v>
      </c>
      <c r="J299" s="2">
        <v>5.7679999999999998</v>
      </c>
      <c r="K299" s="2">
        <v>121.128</v>
      </c>
      <c r="L299" s="2">
        <v>43553</v>
      </c>
      <c r="M299" s="2">
        <v>0.61388888888888893</v>
      </c>
      <c r="N299" s="3" t="s">
        <v>29</v>
      </c>
      <c r="O299" s="2">
        <v>115.36</v>
      </c>
      <c r="P299" s="4">
        <v>4.7619047620000003</v>
      </c>
      <c r="Q299" s="2">
        <v>5.7679999999999998</v>
      </c>
      <c r="R299" s="2">
        <v>6.4</v>
      </c>
    </row>
    <row r="300" spans="2:18" x14ac:dyDescent="0.25">
      <c r="B300" s="2" t="s">
        <v>333</v>
      </c>
      <c r="C300" s="2" t="s">
        <v>18</v>
      </c>
      <c r="D300" s="2" t="s">
        <v>19</v>
      </c>
      <c r="E300" s="2" t="s">
        <v>20</v>
      </c>
      <c r="F300" s="2" t="s">
        <v>31</v>
      </c>
      <c r="G300" s="2" t="s">
        <v>32</v>
      </c>
      <c r="H300" s="2">
        <v>78.38</v>
      </c>
      <c r="I300" s="2">
        <v>6</v>
      </c>
      <c r="J300" s="2">
        <v>23.513999999999999</v>
      </c>
      <c r="K300" s="2">
        <v>493.79399999999998</v>
      </c>
      <c r="L300" s="2">
        <v>43475</v>
      </c>
      <c r="M300" s="2">
        <v>0.59444444444444444</v>
      </c>
      <c r="N300" s="3" t="s">
        <v>23</v>
      </c>
      <c r="O300" s="2">
        <v>470.28</v>
      </c>
      <c r="P300" s="4">
        <v>4.7619047620000003</v>
      </c>
      <c r="Q300" s="2">
        <v>23.513999999999999</v>
      </c>
      <c r="R300" s="2">
        <v>5.8</v>
      </c>
    </row>
    <row r="301" spans="2:18" x14ac:dyDescent="0.25">
      <c r="B301" s="2" t="s">
        <v>334</v>
      </c>
      <c r="C301" s="2" t="s">
        <v>18</v>
      </c>
      <c r="D301" s="2" t="s">
        <v>19</v>
      </c>
      <c r="E301" s="2" t="s">
        <v>20</v>
      </c>
      <c r="F301" s="2" t="s">
        <v>31</v>
      </c>
      <c r="G301" s="2" t="s">
        <v>32</v>
      </c>
      <c r="H301" s="2">
        <v>60.01</v>
      </c>
      <c r="I301" s="2">
        <v>4</v>
      </c>
      <c r="J301" s="2">
        <v>12.002000000000001</v>
      </c>
      <c r="K301" s="2">
        <v>252.042</v>
      </c>
      <c r="L301" s="2">
        <v>43490</v>
      </c>
      <c r="M301" s="2">
        <v>0.66249999999999998</v>
      </c>
      <c r="N301" s="3" t="s">
        <v>29</v>
      </c>
      <c r="O301" s="2">
        <v>240.04</v>
      </c>
      <c r="P301" s="4">
        <v>4.7619047620000003</v>
      </c>
      <c r="Q301" s="2">
        <v>12.002000000000001</v>
      </c>
      <c r="R301" s="2">
        <v>4.5</v>
      </c>
    </row>
    <row r="302" spans="2:18" x14ac:dyDescent="0.25">
      <c r="B302" s="2" t="s">
        <v>335</v>
      </c>
      <c r="C302" s="2" t="s">
        <v>25</v>
      </c>
      <c r="D302" s="2" t="s">
        <v>26</v>
      </c>
      <c r="E302" s="2" t="s">
        <v>20</v>
      </c>
      <c r="F302" s="2" t="s">
        <v>21</v>
      </c>
      <c r="G302" s="2" t="s">
        <v>32</v>
      </c>
      <c r="H302" s="2">
        <v>88.61</v>
      </c>
      <c r="I302" s="2">
        <v>1</v>
      </c>
      <c r="J302" s="2">
        <v>4.4305000000000003</v>
      </c>
      <c r="K302" s="2">
        <v>93.040499999999994</v>
      </c>
      <c r="L302" s="2">
        <v>43484</v>
      </c>
      <c r="M302" s="2">
        <v>0.43125000000000002</v>
      </c>
      <c r="N302" s="3" t="s">
        <v>29</v>
      </c>
      <c r="O302" s="2">
        <v>88.61</v>
      </c>
      <c r="P302" s="4">
        <v>4.7619047620000003</v>
      </c>
      <c r="Q302" s="2">
        <v>4.4305000000000003</v>
      </c>
      <c r="R302" s="2">
        <v>7.7</v>
      </c>
    </row>
    <row r="303" spans="2:18" x14ac:dyDescent="0.25">
      <c r="B303" s="2" t="s">
        <v>336</v>
      </c>
      <c r="C303" s="2" t="s">
        <v>25</v>
      </c>
      <c r="D303" s="2" t="s">
        <v>26</v>
      </c>
      <c r="E303" s="2" t="s">
        <v>27</v>
      </c>
      <c r="F303" s="2" t="s">
        <v>31</v>
      </c>
      <c r="G303" s="2" t="s">
        <v>46</v>
      </c>
      <c r="H303" s="2">
        <v>99.82</v>
      </c>
      <c r="I303" s="2">
        <v>2</v>
      </c>
      <c r="J303" s="2">
        <v>9.9819999999999993</v>
      </c>
      <c r="K303" s="2">
        <v>209.62200000000001</v>
      </c>
      <c r="L303" s="2">
        <v>43467</v>
      </c>
      <c r="M303" s="2">
        <v>0.75624999999999998</v>
      </c>
      <c r="N303" s="3" t="s">
        <v>33</v>
      </c>
      <c r="O303" s="2">
        <v>199.64</v>
      </c>
      <c r="P303" s="4">
        <v>4.7619047620000003</v>
      </c>
      <c r="Q303" s="2">
        <v>9.9819999999999993</v>
      </c>
      <c r="R303" s="2">
        <v>6.7</v>
      </c>
    </row>
    <row r="304" spans="2:18" x14ac:dyDescent="0.25">
      <c r="B304" s="2" t="s">
        <v>337</v>
      </c>
      <c r="C304" s="2" t="s">
        <v>42</v>
      </c>
      <c r="D304" s="2" t="s">
        <v>43</v>
      </c>
      <c r="E304" s="2" t="s">
        <v>20</v>
      </c>
      <c r="F304" s="2" t="s">
        <v>31</v>
      </c>
      <c r="G304" s="2" t="s">
        <v>22</v>
      </c>
      <c r="H304" s="2">
        <v>39.01</v>
      </c>
      <c r="I304" s="2">
        <v>1</v>
      </c>
      <c r="J304" s="2">
        <v>1.9504999999999999</v>
      </c>
      <c r="K304" s="2">
        <v>40.960500000000003</v>
      </c>
      <c r="L304" s="2">
        <v>43536</v>
      </c>
      <c r="M304" s="2">
        <v>0.69861111111111107</v>
      </c>
      <c r="N304" s="3" t="s">
        <v>33</v>
      </c>
      <c r="O304" s="2">
        <v>39.01</v>
      </c>
      <c r="P304" s="4">
        <v>4.7619047620000003</v>
      </c>
      <c r="Q304" s="2">
        <v>1.9504999999999999</v>
      </c>
      <c r="R304" s="2">
        <v>4.7</v>
      </c>
    </row>
    <row r="305" spans="2:18" x14ac:dyDescent="0.25">
      <c r="B305" s="2" t="s">
        <v>338</v>
      </c>
      <c r="C305" s="2" t="s">
        <v>25</v>
      </c>
      <c r="D305" s="2" t="s">
        <v>26</v>
      </c>
      <c r="E305" s="2" t="s">
        <v>27</v>
      </c>
      <c r="F305" s="2" t="s">
        <v>31</v>
      </c>
      <c r="G305" s="2" t="s">
        <v>44</v>
      </c>
      <c r="H305" s="2">
        <v>48.61</v>
      </c>
      <c r="I305" s="2">
        <v>1</v>
      </c>
      <c r="J305" s="2">
        <v>2.4304999999999999</v>
      </c>
      <c r="K305" s="2">
        <v>51.040500000000002</v>
      </c>
      <c r="L305" s="2">
        <v>43521</v>
      </c>
      <c r="M305" s="2">
        <v>0.64652777777777781</v>
      </c>
      <c r="N305" s="3" t="s">
        <v>29</v>
      </c>
      <c r="O305" s="2">
        <v>48.61</v>
      </c>
      <c r="P305" s="4">
        <v>4.7619047620000003</v>
      </c>
      <c r="Q305" s="2">
        <v>2.4304999999999999</v>
      </c>
      <c r="R305" s="2">
        <v>4.4000000000000004</v>
      </c>
    </row>
    <row r="306" spans="2:18" x14ac:dyDescent="0.25">
      <c r="B306" s="2" t="s">
        <v>339</v>
      </c>
      <c r="C306" s="2" t="s">
        <v>18</v>
      </c>
      <c r="D306" s="2" t="s">
        <v>19</v>
      </c>
      <c r="E306" s="2" t="s">
        <v>27</v>
      </c>
      <c r="F306" s="2" t="s">
        <v>21</v>
      </c>
      <c r="G306" s="2" t="s">
        <v>28</v>
      </c>
      <c r="H306" s="2">
        <v>51.19</v>
      </c>
      <c r="I306" s="2">
        <v>4</v>
      </c>
      <c r="J306" s="2">
        <v>10.238</v>
      </c>
      <c r="K306" s="2">
        <v>214.99799999999999</v>
      </c>
      <c r="L306" s="2">
        <v>43542</v>
      </c>
      <c r="M306" s="2">
        <v>0.71875</v>
      </c>
      <c r="N306" s="3" t="s">
        <v>33</v>
      </c>
      <c r="O306" s="2">
        <v>204.76</v>
      </c>
      <c r="P306" s="4">
        <v>4.7619047620000003</v>
      </c>
      <c r="Q306" s="2">
        <v>10.238</v>
      </c>
      <c r="R306" s="2">
        <v>4.7</v>
      </c>
    </row>
    <row r="307" spans="2:18" x14ac:dyDescent="0.25">
      <c r="B307" s="2" t="s">
        <v>340</v>
      </c>
      <c r="C307" s="2" t="s">
        <v>42</v>
      </c>
      <c r="D307" s="2" t="s">
        <v>43</v>
      </c>
      <c r="E307" s="2" t="s">
        <v>27</v>
      </c>
      <c r="F307" s="2" t="s">
        <v>21</v>
      </c>
      <c r="G307" s="2" t="s">
        <v>28</v>
      </c>
      <c r="H307" s="2">
        <v>14.96</v>
      </c>
      <c r="I307" s="2">
        <v>8</v>
      </c>
      <c r="J307" s="2">
        <v>5.984</v>
      </c>
      <c r="K307" s="2">
        <v>125.664</v>
      </c>
      <c r="L307" s="2">
        <v>43519</v>
      </c>
      <c r="M307" s="2">
        <v>0.52013888888888893</v>
      </c>
      <c r="N307" s="3" t="s">
        <v>29</v>
      </c>
      <c r="O307" s="2">
        <v>119.68</v>
      </c>
      <c r="P307" s="4">
        <v>4.7619047620000003</v>
      </c>
      <c r="Q307" s="2">
        <v>5.984</v>
      </c>
      <c r="R307" s="2">
        <v>8.6</v>
      </c>
    </row>
    <row r="308" spans="2:18" x14ac:dyDescent="0.25">
      <c r="B308" s="2" t="s">
        <v>341</v>
      </c>
      <c r="C308" s="2" t="s">
        <v>18</v>
      </c>
      <c r="D308" s="2" t="s">
        <v>19</v>
      </c>
      <c r="E308" s="2" t="s">
        <v>20</v>
      </c>
      <c r="F308" s="2" t="s">
        <v>31</v>
      </c>
      <c r="G308" s="2" t="s">
        <v>28</v>
      </c>
      <c r="H308" s="2">
        <v>72.2</v>
      </c>
      <c r="I308" s="2">
        <v>7</v>
      </c>
      <c r="J308" s="2">
        <v>25.27</v>
      </c>
      <c r="K308" s="2">
        <v>530.66999999999996</v>
      </c>
      <c r="L308" s="2">
        <v>43550</v>
      </c>
      <c r="M308" s="2">
        <v>0.84305555555555556</v>
      </c>
      <c r="N308" s="3" t="s">
        <v>23</v>
      </c>
      <c r="O308" s="2">
        <v>505.4</v>
      </c>
      <c r="P308" s="4">
        <v>4.7619047620000003</v>
      </c>
      <c r="Q308" s="2">
        <v>25.27</v>
      </c>
      <c r="R308" s="2">
        <v>4.3</v>
      </c>
    </row>
    <row r="309" spans="2:18" x14ac:dyDescent="0.25">
      <c r="B309" s="2" t="s">
        <v>342</v>
      </c>
      <c r="C309" s="2" t="s">
        <v>18</v>
      </c>
      <c r="D309" s="2" t="s">
        <v>19</v>
      </c>
      <c r="E309" s="2" t="s">
        <v>27</v>
      </c>
      <c r="F309" s="2" t="s">
        <v>21</v>
      </c>
      <c r="G309" s="2" t="s">
        <v>36</v>
      </c>
      <c r="H309" s="2">
        <v>40.229999999999997</v>
      </c>
      <c r="I309" s="2">
        <v>7</v>
      </c>
      <c r="J309" s="2">
        <v>14.080500000000001</v>
      </c>
      <c r="K309" s="2">
        <v>295.69049999999999</v>
      </c>
      <c r="L309" s="2">
        <v>43554</v>
      </c>
      <c r="M309" s="2">
        <v>0.55694444444444446</v>
      </c>
      <c r="N309" s="3" t="s">
        <v>29</v>
      </c>
      <c r="O309" s="2">
        <v>281.61</v>
      </c>
      <c r="P309" s="4">
        <v>4.7619047620000003</v>
      </c>
      <c r="Q309" s="2">
        <v>14.080500000000001</v>
      </c>
      <c r="R309" s="2">
        <v>9.6</v>
      </c>
    </row>
    <row r="310" spans="2:18" x14ac:dyDescent="0.25">
      <c r="B310" s="2" t="s">
        <v>343</v>
      </c>
      <c r="C310" s="2" t="s">
        <v>18</v>
      </c>
      <c r="D310" s="2" t="s">
        <v>19</v>
      </c>
      <c r="E310" s="2" t="s">
        <v>20</v>
      </c>
      <c r="F310" s="2" t="s">
        <v>21</v>
      </c>
      <c r="G310" s="2" t="s">
        <v>32</v>
      </c>
      <c r="H310" s="2">
        <v>88.79</v>
      </c>
      <c r="I310" s="2">
        <v>8</v>
      </c>
      <c r="J310" s="2">
        <v>35.515999999999998</v>
      </c>
      <c r="K310" s="2">
        <v>745.83600000000001</v>
      </c>
      <c r="L310" s="2">
        <v>43513</v>
      </c>
      <c r="M310" s="2">
        <v>0.71458333333333335</v>
      </c>
      <c r="N310" s="3" t="s">
        <v>29</v>
      </c>
      <c r="O310" s="2">
        <v>710.32</v>
      </c>
      <c r="P310" s="4">
        <v>4.7619047620000003</v>
      </c>
      <c r="Q310" s="2">
        <v>35.515999999999998</v>
      </c>
      <c r="R310" s="2">
        <v>4.0999999999999996</v>
      </c>
    </row>
    <row r="311" spans="2:18" x14ac:dyDescent="0.25">
      <c r="B311" s="2" t="s">
        <v>344</v>
      </c>
      <c r="C311" s="2" t="s">
        <v>18</v>
      </c>
      <c r="D311" s="2" t="s">
        <v>19</v>
      </c>
      <c r="E311" s="2" t="s">
        <v>20</v>
      </c>
      <c r="F311" s="2" t="s">
        <v>21</v>
      </c>
      <c r="G311" s="2" t="s">
        <v>28</v>
      </c>
      <c r="H311" s="2">
        <v>26.48</v>
      </c>
      <c r="I311" s="2">
        <v>3</v>
      </c>
      <c r="J311" s="2">
        <v>3.972</v>
      </c>
      <c r="K311" s="2">
        <v>83.412000000000006</v>
      </c>
      <c r="L311" s="2">
        <v>43545</v>
      </c>
      <c r="M311" s="2">
        <v>0.44444444444444442</v>
      </c>
      <c r="N311" s="3" t="s">
        <v>23</v>
      </c>
      <c r="O311" s="2">
        <v>79.44</v>
      </c>
      <c r="P311" s="4">
        <v>4.7619047620000003</v>
      </c>
      <c r="Q311" s="2">
        <v>3.972</v>
      </c>
      <c r="R311" s="2">
        <v>4.7</v>
      </c>
    </row>
    <row r="312" spans="2:18" x14ac:dyDescent="0.25">
      <c r="B312" s="2" t="s">
        <v>345</v>
      </c>
      <c r="C312" s="2" t="s">
        <v>18</v>
      </c>
      <c r="D312" s="2" t="s">
        <v>19</v>
      </c>
      <c r="E312" s="2" t="s">
        <v>27</v>
      </c>
      <c r="F312" s="2" t="s">
        <v>21</v>
      </c>
      <c r="G312" s="2" t="s">
        <v>46</v>
      </c>
      <c r="H312" s="2">
        <v>81.91</v>
      </c>
      <c r="I312" s="2">
        <v>2</v>
      </c>
      <c r="J312" s="2">
        <v>8.1910000000000007</v>
      </c>
      <c r="K312" s="2">
        <v>172.011</v>
      </c>
      <c r="L312" s="2">
        <v>43529</v>
      </c>
      <c r="M312" s="2">
        <v>0.73819444444444449</v>
      </c>
      <c r="N312" s="3" t="s">
        <v>29</v>
      </c>
      <c r="O312" s="2">
        <v>163.82</v>
      </c>
      <c r="P312" s="4">
        <v>4.7619047620000003</v>
      </c>
      <c r="Q312" s="2">
        <v>8.1910000000000007</v>
      </c>
      <c r="R312" s="2">
        <v>7.8</v>
      </c>
    </row>
    <row r="313" spans="2:18" x14ac:dyDescent="0.25">
      <c r="B313" s="2" t="s">
        <v>346</v>
      </c>
      <c r="C313" s="2" t="s">
        <v>42</v>
      </c>
      <c r="D313" s="2" t="s">
        <v>43</v>
      </c>
      <c r="E313" s="2" t="s">
        <v>20</v>
      </c>
      <c r="F313" s="2" t="s">
        <v>31</v>
      </c>
      <c r="G313" s="2" t="s">
        <v>36</v>
      </c>
      <c r="H313" s="2">
        <v>79.930000000000007</v>
      </c>
      <c r="I313" s="2">
        <v>6</v>
      </c>
      <c r="J313" s="2">
        <v>23.978999999999999</v>
      </c>
      <c r="K313" s="2">
        <v>503.55900000000003</v>
      </c>
      <c r="L313" s="2">
        <v>43496</v>
      </c>
      <c r="M313" s="2">
        <v>0.58611111111111114</v>
      </c>
      <c r="N313" s="3" t="s">
        <v>29</v>
      </c>
      <c r="O313" s="2">
        <v>479.58</v>
      </c>
      <c r="P313" s="4">
        <v>4.7619047620000003</v>
      </c>
      <c r="Q313" s="2">
        <v>23.978999999999999</v>
      </c>
      <c r="R313" s="2">
        <v>5.5</v>
      </c>
    </row>
    <row r="314" spans="2:18" x14ac:dyDescent="0.25">
      <c r="B314" s="2" t="s">
        <v>347</v>
      </c>
      <c r="C314" s="2" t="s">
        <v>25</v>
      </c>
      <c r="D314" s="2" t="s">
        <v>26</v>
      </c>
      <c r="E314" s="2" t="s">
        <v>20</v>
      </c>
      <c r="F314" s="2" t="s">
        <v>31</v>
      </c>
      <c r="G314" s="2" t="s">
        <v>46</v>
      </c>
      <c r="H314" s="2">
        <v>69.33</v>
      </c>
      <c r="I314" s="2">
        <v>2</v>
      </c>
      <c r="J314" s="2">
        <v>6.9329999999999998</v>
      </c>
      <c r="K314" s="2">
        <v>145.59299999999999</v>
      </c>
      <c r="L314" s="2">
        <v>43501</v>
      </c>
      <c r="M314" s="2">
        <v>0.79513888888888884</v>
      </c>
      <c r="N314" s="3" t="s">
        <v>23</v>
      </c>
      <c r="O314" s="2">
        <v>138.66</v>
      </c>
      <c r="P314" s="4">
        <v>4.7619047620000003</v>
      </c>
      <c r="Q314" s="2">
        <v>6.9329999999999998</v>
      </c>
      <c r="R314" s="2">
        <v>9.6999999999999993</v>
      </c>
    </row>
    <row r="315" spans="2:18" x14ac:dyDescent="0.25">
      <c r="B315" s="2" t="s">
        <v>348</v>
      </c>
      <c r="C315" s="2" t="s">
        <v>18</v>
      </c>
      <c r="D315" s="2" t="s">
        <v>19</v>
      </c>
      <c r="E315" s="2" t="s">
        <v>20</v>
      </c>
      <c r="F315" s="2" t="s">
        <v>21</v>
      </c>
      <c r="G315" s="2" t="s">
        <v>44</v>
      </c>
      <c r="H315" s="2">
        <v>14.23</v>
      </c>
      <c r="I315" s="2">
        <v>5</v>
      </c>
      <c r="J315" s="2">
        <v>3.5575000000000001</v>
      </c>
      <c r="K315" s="2">
        <v>74.707499999999996</v>
      </c>
      <c r="L315" s="2">
        <v>43497</v>
      </c>
      <c r="M315" s="2">
        <v>0.42222222222222222</v>
      </c>
      <c r="N315" s="3" t="s">
        <v>33</v>
      </c>
      <c r="O315" s="2">
        <v>71.150000000000006</v>
      </c>
      <c r="P315" s="4">
        <v>4.7619047620000003</v>
      </c>
      <c r="Q315" s="2">
        <v>3.5575000000000001</v>
      </c>
      <c r="R315" s="2">
        <v>4.4000000000000004</v>
      </c>
    </row>
    <row r="316" spans="2:18" x14ac:dyDescent="0.25">
      <c r="B316" s="2" t="s">
        <v>349</v>
      </c>
      <c r="C316" s="2" t="s">
        <v>18</v>
      </c>
      <c r="D316" s="2" t="s">
        <v>19</v>
      </c>
      <c r="E316" s="2" t="s">
        <v>20</v>
      </c>
      <c r="F316" s="2" t="s">
        <v>21</v>
      </c>
      <c r="G316" s="2" t="s">
        <v>22</v>
      </c>
      <c r="H316" s="2">
        <v>15.55</v>
      </c>
      <c r="I316" s="2">
        <v>9</v>
      </c>
      <c r="J316" s="2">
        <v>6.9974999999999996</v>
      </c>
      <c r="K316" s="2">
        <v>146.94749999999999</v>
      </c>
      <c r="L316" s="2">
        <v>43531</v>
      </c>
      <c r="M316" s="2">
        <v>0.55000000000000004</v>
      </c>
      <c r="N316" s="3" t="s">
        <v>29</v>
      </c>
      <c r="O316" s="2">
        <v>139.94999999999999</v>
      </c>
      <c r="P316" s="4">
        <v>4.7619047620000003</v>
      </c>
      <c r="Q316" s="2">
        <v>6.9974999999999996</v>
      </c>
      <c r="R316" s="2">
        <v>5</v>
      </c>
    </row>
    <row r="317" spans="2:18" x14ac:dyDescent="0.25">
      <c r="B317" s="2" t="s">
        <v>350</v>
      </c>
      <c r="C317" s="2" t="s">
        <v>25</v>
      </c>
      <c r="D317" s="2" t="s">
        <v>26</v>
      </c>
      <c r="E317" s="2" t="s">
        <v>20</v>
      </c>
      <c r="F317" s="2" t="s">
        <v>21</v>
      </c>
      <c r="G317" s="2" t="s">
        <v>28</v>
      </c>
      <c r="H317" s="2">
        <v>78.13</v>
      </c>
      <c r="I317" s="2">
        <v>10</v>
      </c>
      <c r="J317" s="2">
        <v>39.064999999999998</v>
      </c>
      <c r="K317" s="2">
        <v>820.36500000000001</v>
      </c>
      <c r="L317" s="2">
        <v>43506</v>
      </c>
      <c r="M317" s="2">
        <v>0.86875000000000002</v>
      </c>
      <c r="N317" s="3" t="s">
        <v>29</v>
      </c>
      <c r="O317" s="2">
        <v>781.3</v>
      </c>
      <c r="P317" s="4">
        <v>4.7619047620000003</v>
      </c>
      <c r="Q317" s="2">
        <v>39.064999999999998</v>
      </c>
      <c r="R317" s="2">
        <v>4.4000000000000004</v>
      </c>
    </row>
    <row r="318" spans="2:18" x14ac:dyDescent="0.25">
      <c r="B318" s="2" t="s">
        <v>351</v>
      </c>
      <c r="C318" s="2" t="s">
        <v>25</v>
      </c>
      <c r="D318" s="2" t="s">
        <v>26</v>
      </c>
      <c r="E318" s="2" t="s">
        <v>20</v>
      </c>
      <c r="F318" s="2" t="s">
        <v>31</v>
      </c>
      <c r="G318" s="2" t="s">
        <v>44</v>
      </c>
      <c r="H318" s="2">
        <v>99.37</v>
      </c>
      <c r="I318" s="2">
        <v>2</v>
      </c>
      <c r="J318" s="2">
        <v>9.9369999999999994</v>
      </c>
      <c r="K318" s="2">
        <v>208.67699999999999</v>
      </c>
      <c r="L318" s="2">
        <v>43510</v>
      </c>
      <c r="M318" s="2">
        <v>0.72847222222222219</v>
      </c>
      <c r="N318" s="3" t="s">
        <v>29</v>
      </c>
      <c r="O318" s="2">
        <v>198.74</v>
      </c>
      <c r="P318" s="4">
        <v>4.7619047620000003</v>
      </c>
      <c r="Q318" s="2">
        <v>9.9369999999999994</v>
      </c>
      <c r="R318" s="2">
        <v>5.2</v>
      </c>
    </row>
    <row r="319" spans="2:18" x14ac:dyDescent="0.25">
      <c r="B319" s="2" t="s">
        <v>352</v>
      </c>
      <c r="C319" s="2" t="s">
        <v>25</v>
      </c>
      <c r="D319" s="2" t="s">
        <v>26</v>
      </c>
      <c r="E319" s="2" t="s">
        <v>20</v>
      </c>
      <c r="F319" s="2" t="s">
        <v>21</v>
      </c>
      <c r="G319" s="2" t="s">
        <v>44</v>
      </c>
      <c r="H319" s="2">
        <v>21.08</v>
      </c>
      <c r="I319" s="2">
        <v>3</v>
      </c>
      <c r="J319" s="2">
        <v>3.1619999999999999</v>
      </c>
      <c r="K319" s="2">
        <v>66.402000000000001</v>
      </c>
      <c r="L319" s="2">
        <v>43505</v>
      </c>
      <c r="M319" s="2">
        <v>0.43402777777777779</v>
      </c>
      <c r="N319" s="3" t="s">
        <v>29</v>
      </c>
      <c r="O319" s="2">
        <v>63.24</v>
      </c>
      <c r="P319" s="4">
        <v>4.7619047620000003</v>
      </c>
      <c r="Q319" s="2">
        <v>3.1619999999999999</v>
      </c>
      <c r="R319" s="2">
        <v>7.3</v>
      </c>
    </row>
    <row r="320" spans="2:18" x14ac:dyDescent="0.25">
      <c r="B320" s="2" t="s">
        <v>353</v>
      </c>
      <c r="C320" s="2" t="s">
        <v>25</v>
      </c>
      <c r="D320" s="2" t="s">
        <v>26</v>
      </c>
      <c r="E320" s="2" t="s">
        <v>20</v>
      </c>
      <c r="F320" s="2" t="s">
        <v>31</v>
      </c>
      <c r="G320" s="2" t="s">
        <v>28</v>
      </c>
      <c r="H320" s="2">
        <v>74.790000000000006</v>
      </c>
      <c r="I320" s="2">
        <v>5</v>
      </c>
      <c r="J320" s="2">
        <v>18.697500000000002</v>
      </c>
      <c r="K320" s="2">
        <v>392.64749999999998</v>
      </c>
      <c r="L320" s="2">
        <v>43475</v>
      </c>
      <c r="M320" s="2">
        <v>0.48194444444444445</v>
      </c>
      <c r="N320" s="3" t="s">
        <v>29</v>
      </c>
      <c r="O320" s="2">
        <v>373.95</v>
      </c>
      <c r="P320" s="4">
        <v>4.7619047620000003</v>
      </c>
      <c r="Q320" s="2">
        <v>18.697500000000002</v>
      </c>
      <c r="R320" s="2">
        <v>4.9000000000000004</v>
      </c>
    </row>
    <row r="321" spans="2:18" x14ac:dyDescent="0.25">
      <c r="B321" s="2" t="s">
        <v>354</v>
      </c>
      <c r="C321" s="2" t="s">
        <v>25</v>
      </c>
      <c r="D321" s="2" t="s">
        <v>26</v>
      </c>
      <c r="E321" s="2" t="s">
        <v>20</v>
      </c>
      <c r="F321" s="2" t="s">
        <v>21</v>
      </c>
      <c r="G321" s="2" t="s">
        <v>22</v>
      </c>
      <c r="H321" s="2">
        <v>29.67</v>
      </c>
      <c r="I321" s="2">
        <v>7</v>
      </c>
      <c r="J321" s="2">
        <v>10.384499999999999</v>
      </c>
      <c r="K321" s="2">
        <v>218.0745</v>
      </c>
      <c r="L321" s="2">
        <v>43535</v>
      </c>
      <c r="M321" s="2">
        <v>0.79027777777777775</v>
      </c>
      <c r="N321" s="3" t="s">
        <v>33</v>
      </c>
      <c r="O321" s="2">
        <v>207.69</v>
      </c>
      <c r="P321" s="4">
        <v>4.7619047620000003</v>
      </c>
      <c r="Q321" s="2">
        <v>10.384499999999999</v>
      </c>
      <c r="R321" s="2">
        <v>8.1</v>
      </c>
    </row>
    <row r="322" spans="2:18" x14ac:dyDescent="0.25">
      <c r="B322" s="2" t="s">
        <v>355</v>
      </c>
      <c r="C322" s="2" t="s">
        <v>25</v>
      </c>
      <c r="D322" s="2" t="s">
        <v>26</v>
      </c>
      <c r="E322" s="2" t="s">
        <v>20</v>
      </c>
      <c r="F322" s="2" t="s">
        <v>31</v>
      </c>
      <c r="G322" s="2" t="s">
        <v>22</v>
      </c>
      <c r="H322" s="2">
        <v>44.07</v>
      </c>
      <c r="I322" s="2">
        <v>4</v>
      </c>
      <c r="J322" s="2">
        <v>8.8140000000000001</v>
      </c>
      <c r="K322" s="2">
        <v>185.09399999999999</v>
      </c>
      <c r="L322" s="2">
        <v>43514</v>
      </c>
      <c r="M322" s="2">
        <v>0.68611111111111112</v>
      </c>
      <c r="N322" s="3" t="s">
        <v>23</v>
      </c>
      <c r="O322" s="2">
        <v>176.28</v>
      </c>
      <c r="P322" s="4">
        <v>4.7619047620000003</v>
      </c>
      <c r="Q322" s="2">
        <v>8.8140000000000001</v>
      </c>
      <c r="R322" s="2">
        <v>8.4</v>
      </c>
    </row>
    <row r="323" spans="2:18" x14ac:dyDescent="0.25">
      <c r="B323" s="2" t="s">
        <v>356</v>
      </c>
      <c r="C323" s="2" t="s">
        <v>25</v>
      </c>
      <c r="D323" s="2" t="s">
        <v>26</v>
      </c>
      <c r="E323" s="2" t="s">
        <v>27</v>
      </c>
      <c r="F323" s="2" t="s">
        <v>21</v>
      </c>
      <c r="G323" s="2" t="s">
        <v>44</v>
      </c>
      <c r="H323" s="2">
        <v>22.93</v>
      </c>
      <c r="I323" s="2">
        <v>9</v>
      </c>
      <c r="J323" s="2">
        <v>10.3185</v>
      </c>
      <c r="K323" s="2">
        <v>216.6885</v>
      </c>
      <c r="L323" s="2">
        <v>43522</v>
      </c>
      <c r="M323" s="2">
        <v>0.85138888888888886</v>
      </c>
      <c r="N323" s="3" t="s">
        <v>29</v>
      </c>
      <c r="O323" s="2">
        <v>206.37</v>
      </c>
      <c r="P323" s="4">
        <v>4.7619047620000003</v>
      </c>
      <c r="Q323" s="2">
        <v>10.3185</v>
      </c>
      <c r="R323" s="2">
        <v>5.5</v>
      </c>
    </row>
    <row r="324" spans="2:18" x14ac:dyDescent="0.25">
      <c r="B324" s="2" t="s">
        <v>357</v>
      </c>
      <c r="C324" s="2" t="s">
        <v>25</v>
      </c>
      <c r="D324" s="2" t="s">
        <v>26</v>
      </c>
      <c r="E324" s="2" t="s">
        <v>27</v>
      </c>
      <c r="F324" s="2" t="s">
        <v>21</v>
      </c>
      <c r="G324" s="2" t="s">
        <v>22</v>
      </c>
      <c r="H324" s="2">
        <v>39.42</v>
      </c>
      <c r="I324" s="2">
        <v>1</v>
      </c>
      <c r="J324" s="2">
        <v>1.9710000000000001</v>
      </c>
      <c r="K324" s="2">
        <v>41.390999999999998</v>
      </c>
      <c r="L324" s="2">
        <v>43483</v>
      </c>
      <c r="M324" s="2">
        <v>0.63055555555555554</v>
      </c>
      <c r="N324" s="3" t="s">
        <v>29</v>
      </c>
      <c r="O324" s="2">
        <v>39.42</v>
      </c>
      <c r="P324" s="4">
        <v>4.7619047620000003</v>
      </c>
      <c r="Q324" s="2">
        <v>1.9710000000000001</v>
      </c>
      <c r="R324" s="2">
        <v>8.4</v>
      </c>
    </row>
    <row r="325" spans="2:18" x14ac:dyDescent="0.25">
      <c r="B325" s="2" t="s">
        <v>358</v>
      </c>
      <c r="C325" s="2" t="s">
        <v>18</v>
      </c>
      <c r="D325" s="2" t="s">
        <v>19</v>
      </c>
      <c r="E325" s="2" t="s">
        <v>27</v>
      </c>
      <c r="F325" s="2" t="s">
        <v>31</v>
      </c>
      <c r="G325" s="2" t="s">
        <v>22</v>
      </c>
      <c r="H325" s="2">
        <v>15.26</v>
      </c>
      <c r="I325" s="2">
        <v>6</v>
      </c>
      <c r="J325" s="2">
        <v>4.5780000000000003</v>
      </c>
      <c r="K325" s="2">
        <v>96.138000000000005</v>
      </c>
      <c r="L325" s="2">
        <v>43511</v>
      </c>
      <c r="M325" s="2">
        <v>0.75208333333333333</v>
      </c>
      <c r="N325" s="3" t="s">
        <v>23</v>
      </c>
      <c r="O325" s="2">
        <v>91.56</v>
      </c>
      <c r="P325" s="4">
        <v>4.7619047620000003</v>
      </c>
      <c r="Q325" s="2">
        <v>4.5780000000000003</v>
      </c>
      <c r="R325" s="2">
        <v>9.8000000000000007</v>
      </c>
    </row>
    <row r="326" spans="2:18" x14ac:dyDescent="0.25">
      <c r="B326" s="2" t="s">
        <v>359</v>
      </c>
      <c r="C326" s="2" t="s">
        <v>18</v>
      </c>
      <c r="D326" s="2" t="s">
        <v>19</v>
      </c>
      <c r="E326" s="2" t="s">
        <v>27</v>
      </c>
      <c r="F326" s="2" t="s">
        <v>21</v>
      </c>
      <c r="G326" s="2" t="s">
        <v>46</v>
      </c>
      <c r="H326" s="2">
        <v>61.77</v>
      </c>
      <c r="I326" s="2">
        <v>5</v>
      </c>
      <c r="J326" s="2">
        <v>15.442500000000001</v>
      </c>
      <c r="K326" s="2">
        <v>324.29250000000002</v>
      </c>
      <c r="L326" s="2">
        <v>43532</v>
      </c>
      <c r="M326" s="2">
        <v>0.55625000000000002</v>
      </c>
      <c r="N326" s="3" t="s">
        <v>29</v>
      </c>
      <c r="O326" s="2">
        <v>308.85000000000002</v>
      </c>
      <c r="P326" s="4">
        <v>4.7619047620000003</v>
      </c>
      <c r="Q326" s="2">
        <v>15.442500000000001</v>
      </c>
      <c r="R326" s="2">
        <v>6.7</v>
      </c>
    </row>
    <row r="327" spans="2:18" x14ac:dyDescent="0.25">
      <c r="B327" s="2" t="s">
        <v>360</v>
      </c>
      <c r="C327" s="2" t="s">
        <v>18</v>
      </c>
      <c r="D327" s="2" t="s">
        <v>19</v>
      </c>
      <c r="E327" s="2" t="s">
        <v>27</v>
      </c>
      <c r="F327" s="2" t="s">
        <v>31</v>
      </c>
      <c r="G327" s="2" t="s">
        <v>32</v>
      </c>
      <c r="H327" s="2">
        <v>21.52</v>
      </c>
      <c r="I327" s="2">
        <v>6</v>
      </c>
      <c r="J327" s="2">
        <v>6.4560000000000004</v>
      </c>
      <c r="K327" s="2">
        <v>135.57599999999999</v>
      </c>
      <c r="L327" s="2">
        <v>43482</v>
      </c>
      <c r="M327" s="2">
        <v>0.53333333333333333</v>
      </c>
      <c r="N327" s="3" t="s">
        <v>33</v>
      </c>
      <c r="O327" s="2">
        <v>129.12</v>
      </c>
      <c r="P327" s="4">
        <v>4.7619047620000003</v>
      </c>
      <c r="Q327" s="2">
        <v>6.4560000000000004</v>
      </c>
      <c r="R327" s="2">
        <v>9.4</v>
      </c>
    </row>
    <row r="328" spans="2:18" x14ac:dyDescent="0.25">
      <c r="B328" s="2" t="s">
        <v>361</v>
      </c>
      <c r="C328" s="2" t="s">
        <v>42</v>
      </c>
      <c r="D328" s="2" t="s">
        <v>43</v>
      </c>
      <c r="E328" s="2" t="s">
        <v>27</v>
      </c>
      <c r="F328" s="2" t="s">
        <v>31</v>
      </c>
      <c r="G328" s="2" t="s">
        <v>36</v>
      </c>
      <c r="H328" s="2">
        <v>97.74</v>
      </c>
      <c r="I328" s="2">
        <v>4</v>
      </c>
      <c r="J328" s="2">
        <v>19.547999999999998</v>
      </c>
      <c r="K328" s="2">
        <v>410.50799999999998</v>
      </c>
      <c r="L328" s="2">
        <v>43536</v>
      </c>
      <c r="M328" s="2">
        <v>0.82847222222222228</v>
      </c>
      <c r="N328" s="3" t="s">
        <v>23</v>
      </c>
      <c r="O328" s="2">
        <v>390.96</v>
      </c>
      <c r="P328" s="4">
        <v>4.7619047620000003</v>
      </c>
      <c r="Q328" s="2">
        <v>19.547999999999998</v>
      </c>
      <c r="R328" s="2">
        <v>6.4</v>
      </c>
    </row>
    <row r="329" spans="2:18" x14ac:dyDescent="0.25">
      <c r="B329" s="2" t="s">
        <v>362</v>
      </c>
      <c r="C329" s="2" t="s">
        <v>18</v>
      </c>
      <c r="D329" s="2" t="s">
        <v>19</v>
      </c>
      <c r="E329" s="2" t="s">
        <v>20</v>
      </c>
      <c r="F329" s="2" t="s">
        <v>31</v>
      </c>
      <c r="G329" s="2" t="s">
        <v>44</v>
      </c>
      <c r="H329" s="2">
        <v>99.78</v>
      </c>
      <c r="I329" s="2">
        <v>5</v>
      </c>
      <c r="J329" s="2">
        <v>24.945</v>
      </c>
      <c r="K329" s="2">
        <v>523.84500000000003</v>
      </c>
      <c r="L329" s="2">
        <v>43533</v>
      </c>
      <c r="M329" s="2">
        <v>0.79791666666666672</v>
      </c>
      <c r="N329" s="3" t="s">
        <v>29</v>
      </c>
      <c r="O329" s="2">
        <v>498.9</v>
      </c>
      <c r="P329" s="4">
        <v>4.7619047620000003</v>
      </c>
      <c r="Q329" s="2">
        <v>24.945</v>
      </c>
      <c r="R329" s="2">
        <v>5.4</v>
      </c>
    </row>
    <row r="330" spans="2:18" x14ac:dyDescent="0.25">
      <c r="B330" s="2" t="s">
        <v>363</v>
      </c>
      <c r="C330" s="2" t="s">
        <v>25</v>
      </c>
      <c r="D330" s="2" t="s">
        <v>26</v>
      </c>
      <c r="E330" s="2" t="s">
        <v>20</v>
      </c>
      <c r="F330" s="2" t="s">
        <v>31</v>
      </c>
      <c r="G330" s="2" t="s">
        <v>44</v>
      </c>
      <c r="H330" s="2">
        <v>94.26</v>
      </c>
      <c r="I330" s="2">
        <v>4</v>
      </c>
      <c r="J330" s="2">
        <v>18.852</v>
      </c>
      <c r="K330" s="2">
        <v>395.892</v>
      </c>
      <c r="L330" s="2">
        <v>43536</v>
      </c>
      <c r="M330" s="2">
        <v>0.6875</v>
      </c>
      <c r="N330" s="3" t="s">
        <v>29</v>
      </c>
      <c r="O330" s="2">
        <v>377.04</v>
      </c>
      <c r="P330" s="4">
        <v>4.7619047620000003</v>
      </c>
      <c r="Q330" s="2">
        <v>18.852</v>
      </c>
      <c r="R330" s="2">
        <v>8.6</v>
      </c>
    </row>
    <row r="331" spans="2:18" x14ac:dyDescent="0.25">
      <c r="B331" s="2" t="s">
        <v>364</v>
      </c>
      <c r="C331" s="2" t="s">
        <v>42</v>
      </c>
      <c r="D331" s="2" t="s">
        <v>43</v>
      </c>
      <c r="E331" s="2" t="s">
        <v>20</v>
      </c>
      <c r="F331" s="2" t="s">
        <v>31</v>
      </c>
      <c r="G331" s="2" t="s">
        <v>22</v>
      </c>
      <c r="H331" s="2">
        <v>51.13</v>
      </c>
      <c r="I331" s="2">
        <v>4</v>
      </c>
      <c r="J331" s="2">
        <v>10.226000000000001</v>
      </c>
      <c r="K331" s="2">
        <v>214.74600000000001</v>
      </c>
      <c r="L331" s="2">
        <v>43490</v>
      </c>
      <c r="M331" s="2">
        <v>0.42430555555555555</v>
      </c>
      <c r="N331" s="3" t="s">
        <v>33</v>
      </c>
      <c r="O331" s="2">
        <v>204.52</v>
      </c>
      <c r="P331" s="4">
        <v>4.7619047620000003</v>
      </c>
      <c r="Q331" s="2">
        <v>10.226000000000001</v>
      </c>
      <c r="R331" s="2">
        <v>4</v>
      </c>
    </row>
    <row r="332" spans="2:18" x14ac:dyDescent="0.25">
      <c r="B332" s="2" t="s">
        <v>365</v>
      </c>
      <c r="C332" s="2" t="s">
        <v>18</v>
      </c>
      <c r="D332" s="2" t="s">
        <v>19</v>
      </c>
      <c r="E332" s="2" t="s">
        <v>20</v>
      </c>
      <c r="F332" s="2" t="s">
        <v>31</v>
      </c>
      <c r="G332" s="2" t="s">
        <v>28</v>
      </c>
      <c r="H332" s="2">
        <v>36.36</v>
      </c>
      <c r="I332" s="2">
        <v>4</v>
      </c>
      <c r="J332" s="2">
        <v>7.2720000000000002</v>
      </c>
      <c r="K332" s="2">
        <v>152.71199999999999</v>
      </c>
      <c r="L332" s="2">
        <v>43549</v>
      </c>
      <c r="M332" s="2">
        <v>0.54652777777777772</v>
      </c>
      <c r="N332" s="3" t="s">
        <v>29</v>
      </c>
      <c r="O332" s="2">
        <v>145.44</v>
      </c>
      <c r="P332" s="4">
        <v>4.7619047620000003</v>
      </c>
      <c r="Q332" s="2">
        <v>7.2720000000000002</v>
      </c>
      <c r="R332" s="2">
        <v>7.6</v>
      </c>
    </row>
    <row r="333" spans="2:18" x14ac:dyDescent="0.25">
      <c r="B333" s="2" t="s">
        <v>366</v>
      </c>
      <c r="C333" s="2" t="s">
        <v>42</v>
      </c>
      <c r="D333" s="2" t="s">
        <v>43</v>
      </c>
      <c r="E333" s="2" t="s">
        <v>27</v>
      </c>
      <c r="F333" s="2" t="s">
        <v>31</v>
      </c>
      <c r="G333" s="2" t="s">
        <v>32</v>
      </c>
      <c r="H333" s="2">
        <v>22.02</v>
      </c>
      <c r="I333" s="2">
        <v>9</v>
      </c>
      <c r="J333" s="2">
        <v>9.9090000000000007</v>
      </c>
      <c r="K333" s="2">
        <v>208.089</v>
      </c>
      <c r="L333" s="2">
        <v>43503</v>
      </c>
      <c r="M333" s="2">
        <v>0.78333333333333333</v>
      </c>
      <c r="N333" s="3" t="s">
        <v>29</v>
      </c>
      <c r="O333" s="2">
        <v>198.18</v>
      </c>
      <c r="P333" s="4">
        <v>4.7619047620000003</v>
      </c>
      <c r="Q333" s="2">
        <v>9.9090000000000007</v>
      </c>
      <c r="R333" s="2">
        <v>6.8</v>
      </c>
    </row>
    <row r="334" spans="2:18" x14ac:dyDescent="0.25">
      <c r="B334" s="2" t="s">
        <v>367</v>
      </c>
      <c r="C334" s="2" t="s">
        <v>18</v>
      </c>
      <c r="D334" s="2" t="s">
        <v>19</v>
      </c>
      <c r="E334" s="2" t="s">
        <v>27</v>
      </c>
      <c r="F334" s="2" t="s">
        <v>31</v>
      </c>
      <c r="G334" s="2" t="s">
        <v>44</v>
      </c>
      <c r="H334" s="2">
        <v>32.9</v>
      </c>
      <c r="I334" s="2">
        <v>3</v>
      </c>
      <c r="J334" s="2">
        <v>4.9349999999999996</v>
      </c>
      <c r="K334" s="2">
        <v>103.63500000000001</v>
      </c>
      <c r="L334" s="2">
        <v>43513</v>
      </c>
      <c r="M334" s="2">
        <v>0.7270833333333333</v>
      </c>
      <c r="N334" s="3" t="s">
        <v>33</v>
      </c>
      <c r="O334" s="2">
        <v>98.7</v>
      </c>
      <c r="P334" s="4">
        <v>4.7619047620000003</v>
      </c>
      <c r="Q334" s="2">
        <v>4.9349999999999996</v>
      </c>
      <c r="R334" s="2">
        <v>9.1</v>
      </c>
    </row>
    <row r="335" spans="2:18" x14ac:dyDescent="0.25">
      <c r="B335" s="2" t="s">
        <v>368</v>
      </c>
      <c r="C335" s="2" t="s">
        <v>18</v>
      </c>
      <c r="D335" s="2" t="s">
        <v>19</v>
      </c>
      <c r="E335" s="2" t="s">
        <v>27</v>
      </c>
      <c r="F335" s="2" t="s">
        <v>31</v>
      </c>
      <c r="G335" s="2" t="s">
        <v>46</v>
      </c>
      <c r="H335" s="2">
        <v>77.02</v>
      </c>
      <c r="I335" s="2">
        <v>5</v>
      </c>
      <c r="J335" s="2">
        <v>19.254999999999999</v>
      </c>
      <c r="K335" s="2">
        <v>404.35500000000002</v>
      </c>
      <c r="L335" s="2">
        <v>43499</v>
      </c>
      <c r="M335" s="2">
        <v>0.66597222222222219</v>
      </c>
      <c r="N335" s="3" t="s">
        <v>29</v>
      </c>
      <c r="O335" s="2">
        <v>385.1</v>
      </c>
      <c r="P335" s="4">
        <v>4.7619047620000003</v>
      </c>
      <c r="Q335" s="2">
        <v>19.254999999999999</v>
      </c>
      <c r="R335" s="2">
        <v>5.5</v>
      </c>
    </row>
    <row r="336" spans="2:18" x14ac:dyDescent="0.25">
      <c r="B336" s="2" t="s">
        <v>369</v>
      </c>
      <c r="C336" s="2" t="s">
        <v>18</v>
      </c>
      <c r="D336" s="2" t="s">
        <v>19</v>
      </c>
      <c r="E336" s="2" t="s">
        <v>20</v>
      </c>
      <c r="F336" s="2" t="s">
        <v>31</v>
      </c>
      <c r="G336" s="2" t="s">
        <v>44</v>
      </c>
      <c r="H336" s="2">
        <v>23.48</v>
      </c>
      <c r="I336" s="2">
        <v>2</v>
      </c>
      <c r="J336" s="2">
        <v>2.3479999999999999</v>
      </c>
      <c r="K336" s="2">
        <v>49.308</v>
      </c>
      <c r="L336" s="2">
        <v>43538</v>
      </c>
      <c r="M336" s="2">
        <v>0.47291666666666665</v>
      </c>
      <c r="N336" s="3" t="s">
        <v>33</v>
      </c>
      <c r="O336" s="2">
        <v>46.96</v>
      </c>
      <c r="P336" s="4">
        <v>4.7619047620000003</v>
      </c>
      <c r="Q336" s="2">
        <v>2.3479999999999999</v>
      </c>
      <c r="R336" s="2">
        <v>7.9</v>
      </c>
    </row>
    <row r="337" spans="2:18" x14ac:dyDescent="0.25">
      <c r="B337" s="2" t="s">
        <v>370</v>
      </c>
      <c r="C337" s="2" t="s">
        <v>25</v>
      </c>
      <c r="D337" s="2" t="s">
        <v>26</v>
      </c>
      <c r="E337" s="2" t="s">
        <v>20</v>
      </c>
      <c r="F337" s="2" t="s">
        <v>31</v>
      </c>
      <c r="G337" s="2" t="s">
        <v>36</v>
      </c>
      <c r="H337" s="2">
        <v>14.7</v>
      </c>
      <c r="I337" s="2">
        <v>5</v>
      </c>
      <c r="J337" s="2">
        <v>3.6749999999999998</v>
      </c>
      <c r="K337" s="2">
        <v>77.174999999999997</v>
      </c>
      <c r="L337" s="2">
        <v>43548</v>
      </c>
      <c r="M337" s="2">
        <v>0.57499999999999996</v>
      </c>
      <c r="N337" s="3" t="s">
        <v>23</v>
      </c>
      <c r="O337" s="2">
        <v>73.5</v>
      </c>
      <c r="P337" s="4">
        <v>4.7619047620000003</v>
      </c>
      <c r="Q337" s="2">
        <v>3.6749999999999998</v>
      </c>
      <c r="R337" s="2">
        <v>8.5</v>
      </c>
    </row>
    <row r="338" spans="2:18" x14ac:dyDescent="0.25">
      <c r="B338" s="2" t="s">
        <v>371</v>
      </c>
      <c r="C338" s="2" t="s">
        <v>18</v>
      </c>
      <c r="D338" s="2" t="s">
        <v>19</v>
      </c>
      <c r="E338" s="2" t="s">
        <v>20</v>
      </c>
      <c r="F338" s="2" t="s">
        <v>21</v>
      </c>
      <c r="G338" s="2" t="s">
        <v>28</v>
      </c>
      <c r="H338" s="2">
        <v>28.45</v>
      </c>
      <c r="I338" s="2">
        <v>5</v>
      </c>
      <c r="J338" s="2">
        <v>7.1124999999999998</v>
      </c>
      <c r="K338" s="2">
        <v>149.36250000000001</v>
      </c>
      <c r="L338" s="2">
        <v>43545</v>
      </c>
      <c r="M338" s="2">
        <v>0.4284722222222222</v>
      </c>
      <c r="N338" s="3" t="s">
        <v>33</v>
      </c>
      <c r="O338" s="2">
        <v>142.25</v>
      </c>
      <c r="P338" s="4">
        <v>4.7619047620000003</v>
      </c>
      <c r="Q338" s="2">
        <v>7.1124999999999998</v>
      </c>
      <c r="R338" s="2">
        <v>9.1</v>
      </c>
    </row>
    <row r="339" spans="2:18" x14ac:dyDescent="0.25">
      <c r="B339" s="2" t="s">
        <v>372</v>
      </c>
      <c r="C339" s="2" t="s">
        <v>18</v>
      </c>
      <c r="D339" s="2" t="s">
        <v>19</v>
      </c>
      <c r="E339" s="2" t="s">
        <v>27</v>
      </c>
      <c r="F339" s="2" t="s">
        <v>31</v>
      </c>
      <c r="G339" s="2" t="s">
        <v>46</v>
      </c>
      <c r="H339" s="2">
        <v>76.400000000000006</v>
      </c>
      <c r="I339" s="2">
        <v>9</v>
      </c>
      <c r="J339" s="2">
        <v>34.380000000000003</v>
      </c>
      <c r="K339" s="2">
        <v>721.98</v>
      </c>
      <c r="L339" s="2">
        <v>43543</v>
      </c>
      <c r="M339" s="2">
        <v>0.65902777777777777</v>
      </c>
      <c r="N339" s="3" t="s">
        <v>23</v>
      </c>
      <c r="O339" s="2">
        <v>687.6</v>
      </c>
      <c r="P339" s="4">
        <v>4.7619047620000003</v>
      </c>
      <c r="Q339" s="2">
        <v>34.380000000000003</v>
      </c>
      <c r="R339" s="2">
        <v>7.5</v>
      </c>
    </row>
    <row r="340" spans="2:18" x14ac:dyDescent="0.25">
      <c r="B340" s="2" t="s">
        <v>373</v>
      </c>
      <c r="C340" s="2" t="s">
        <v>42</v>
      </c>
      <c r="D340" s="2" t="s">
        <v>43</v>
      </c>
      <c r="E340" s="2" t="s">
        <v>27</v>
      </c>
      <c r="F340" s="2" t="s">
        <v>21</v>
      </c>
      <c r="G340" s="2" t="s">
        <v>36</v>
      </c>
      <c r="H340" s="2">
        <v>57.95</v>
      </c>
      <c r="I340" s="2">
        <v>6</v>
      </c>
      <c r="J340" s="2">
        <v>17.385000000000002</v>
      </c>
      <c r="K340" s="2">
        <v>365.08499999999998</v>
      </c>
      <c r="L340" s="2">
        <v>43520</v>
      </c>
      <c r="M340" s="2">
        <v>0.54305555555555551</v>
      </c>
      <c r="N340" s="3" t="s">
        <v>29</v>
      </c>
      <c r="O340" s="2">
        <v>347.7</v>
      </c>
      <c r="P340" s="4">
        <v>4.7619047620000003</v>
      </c>
      <c r="Q340" s="2">
        <v>17.385000000000002</v>
      </c>
      <c r="R340" s="2">
        <v>5.2</v>
      </c>
    </row>
    <row r="341" spans="2:18" x14ac:dyDescent="0.25">
      <c r="B341" s="2" t="s">
        <v>374</v>
      </c>
      <c r="C341" s="2" t="s">
        <v>25</v>
      </c>
      <c r="D341" s="2" t="s">
        <v>26</v>
      </c>
      <c r="E341" s="2" t="s">
        <v>27</v>
      </c>
      <c r="F341" s="2" t="s">
        <v>21</v>
      </c>
      <c r="G341" s="2" t="s">
        <v>28</v>
      </c>
      <c r="H341" s="2">
        <v>47.65</v>
      </c>
      <c r="I341" s="2">
        <v>3</v>
      </c>
      <c r="J341" s="2">
        <v>7.1475</v>
      </c>
      <c r="K341" s="2">
        <v>150.0975</v>
      </c>
      <c r="L341" s="2">
        <v>43552</v>
      </c>
      <c r="M341" s="2">
        <v>0.54027777777777775</v>
      </c>
      <c r="N341" s="3" t="s">
        <v>33</v>
      </c>
      <c r="O341" s="2">
        <v>142.94999999999999</v>
      </c>
      <c r="P341" s="4">
        <v>4.7619047620000003</v>
      </c>
      <c r="Q341" s="2">
        <v>7.1475</v>
      </c>
      <c r="R341" s="2">
        <v>9.5</v>
      </c>
    </row>
    <row r="342" spans="2:18" x14ac:dyDescent="0.25">
      <c r="B342" s="2" t="s">
        <v>375</v>
      </c>
      <c r="C342" s="2" t="s">
        <v>42</v>
      </c>
      <c r="D342" s="2" t="s">
        <v>43</v>
      </c>
      <c r="E342" s="2" t="s">
        <v>20</v>
      </c>
      <c r="F342" s="2" t="s">
        <v>21</v>
      </c>
      <c r="G342" s="2" t="s">
        <v>44</v>
      </c>
      <c r="H342" s="2">
        <v>42.82</v>
      </c>
      <c r="I342" s="2">
        <v>9</v>
      </c>
      <c r="J342" s="2">
        <v>19.268999999999998</v>
      </c>
      <c r="K342" s="2">
        <v>404.649</v>
      </c>
      <c r="L342" s="2">
        <v>43501</v>
      </c>
      <c r="M342" s="2">
        <v>0.6430555555555556</v>
      </c>
      <c r="N342" s="3" t="s">
        <v>33</v>
      </c>
      <c r="O342" s="2">
        <v>385.38</v>
      </c>
      <c r="P342" s="4">
        <v>4.7619047620000003</v>
      </c>
      <c r="Q342" s="2">
        <v>19.268999999999998</v>
      </c>
      <c r="R342" s="2">
        <v>8.9</v>
      </c>
    </row>
    <row r="343" spans="2:18" x14ac:dyDescent="0.25">
      <c r="B343" s="2" t="s">
        <v>376</v>
      </c>
      <c r="C343" s="2" t="s">
        <v>42</v>
      </c>
      <c r="D343" s="2" t="s">
        <v>43</v>
      </c>
      <c r="E343" s="2" t="s">
        <v>20</v>
      </c>
      <c r="F343" s="2" t="s">
        <v>31</v>
      </c>
      <c r="G343" s="2" t="s">
        <v>28</v>
      </c>
      <c r="H343" s="2">
        <v>48.09</v>
      </c>
      <c r="I343" s="2">
        <v>3</v>
      </c>
      <c r="J343" s="2">
        <v>7.2134999999999998</v>
      </c>
      <c r="K343" s="2">
        <v>151.48349999999999</v>
      </c>
      <c r="L343" s="2">
        <v>43506</v>
      </c>
      <c r="M343" s="2">
        <v>0.76597222222222228</v>
      </c>
      <c r="N343" s="3" t="s">
        <v>33</v>
      </c>
      <c r="O343" s="2">
        <v>144.27000000000001</v>
      </c>
      <c r="P343" s="4">
        <v>4.7619047620000003</v>
      </c>
      <c r="Q343" s="2">
        <v>7.2134999999999998</v>
      </c>
      <c r="R343" s="2">
        <v>7.8</v>
      </c>
    </row>
    <row r="344" spans="2:18" x14ac:dyDescent="0.25">
      <c r="B344" s="2" t="s">
        <v>377</v>
      </c>
      <c r="C344" s="2" t="s">
        <v>42</v>
      </c>
      <c r="D344" s="2" t="s">
        <v>43</v>
      </c>
      <c r="E344" s="2" t="s">
        <v>20</v>
      </c>
      <c r="F344" s="2" t="s">
        <v>21</v>
      </c>
      <c r="G344" s="2" t="s">
        <v>22</v>
      </c>
      <c r="H344" s="2">
        <v>55.97</v>
      </c>
      <c r="I344" s="2">
        <v>7</v>
      </c>
      <c r="J344" s="2">
        <v>19.589500000000001</v>
      </c>
      <c r="K344" s="2">
        <v>411.37950000000001</v>
      </c>
      <c r="L344" s="2">
        <v>43529</v>
      </c>
      <c r="M344" s="2">
        <v>0.79583333333333328</v>
      </c>
      <c r="N344" s="3" t="s">
        <v>23</v>
      </c>
      <c r="O344" s="2">
        <v>391.79</v>
      </c>
      <c r="P344" s="4">
        <v>4.7619047620000003</v>
      </c>
      <c r="Q344" s="2">
        <v>19.589500000000001</v>
      </c>
      <c r="R344" s="2">
        <v>8.9</v>
      </c>
    </row>
    <row r="345" spans="2:18" x14ac:dyDescent="0.25">
      <c r="B345" s="2" t="s">
        <v>378</v>
      </c>
      <c r="C345" s="2" t="s">
        <v>42</v>
      </c>
      <c r="D345" s="2" t="s">
        <v>43</v>
      </c>
      <c r="E345" s="2" t="s">
        <v>20</v>
      </c>
      <c r="F345" s="2" t="s">
        <v>21</v>
      </c>
      <c r="G345" s="2" t="s">
        <v>22</v>
      </c>
      <c r="H345" s="2">
        <v>76.900000000000006</v>
      </c>
      <c r="I345" s="2">
        <v>7</v>
      </c>
      <c r="J345" s="2">
        <v>26.914999999999999</v>
      </c>
      <c r="K345" s="2">
        <v>565.21500000000003</v>
      </c>
      <c r="L345" s="2">
        <v>43511</v>
      </c>
      <c r="M345" s="2">
        <v>0.84791666666666665</v>
      </c>
      <c r="N345" s="3" t="s">
        <v>29</v>
      </c>
      <c r="O345" s="2">
        <v>538.29999999999995</v>
      </c>
      <c r="P345" s="4">
        <v>4.7619047620000003</v>
      </c>
      <c r="Q345" s="2">
        <v>26.914999999999999</v>
      </c>
      <c r="R345" s="2">
        <v>7.7</v>
      </c>
    </row>
    <row r="346" spans="2:18" x14ac:dyDescent="0.25">
      <c r="B346" s="2" t="s">
        <v>379</v>
      </c>
      <c r="C346" s="2" t="s">
        <v>25</v>
      </c>
      <c r="D346" s="2" t="s">
        <v>26</v>
      </c>
      <c r="E346" s="2" t="s">
        <v>27</v>
      </c>
      <c r="F346" s="2" t="s">
        <v>21</v>
      </c>
      <c r="G346" s="2" t="s">
        <v>44</v>
      </c>
      <c r="H346" s="2">
        <v>97.03</v>
      </c>
      <c r="I346" s="2">
        <v>5</v>
      </c>
      <c r="J346" s="2">
        <v>24.2575</v>
      </c>
      <c r="K346" s="2">
        <v>509.40750000000003</v>
      </c>
      <c r="L346" s="2">
        <v>43495</v>
      </c>
      <c r="M346" s="2">
        <v>0.68333333333333335</v>
      </c>
      <c r="N346" s="3" t="s">
        <v>23</v>
      </c>
      <c r="O346" s="2">
        <v>485.15</v>
      </c>
      <c r="P346" s="4">
        <v>4.7619047620000003</v>
      </c>
      <c r="Q346" s="2">
        <v>24.2575</v>
      </c>
      <c r="R346" s="2">
        <v>9.3000000000000007</v>
      </c>
    </row>
    <row r="347" spans="2:18" x14ac:dyDescent="0.25">
      <c r="B347" s="2" t="s">
        <v>380</v>
      </c>
      <c r="C347" s="2" t="s">
        <v>18</v>
      </c>
      <c r="D347" s="2" t="s">
        <v>19</v>
      </c>
      <c r="E347" s="2" t="s">
        <v>27</v>
      </c>
      <c r="F347" s="2" t="s">
        <v>31</v>
      </c>
      <c r="G347" s="2" t="s">
        <v>36</v>
      </c>
      <c r="H347" s="2">
        <v>44.65</v>
      </c>
      <c r="I347" s="2">
        <v>3</v>
      </c>
      <c r="J347" s="2">
        <v>6.6974999999999998</v>
      </c>
      <c r="K347" s="2">
        <v>140.64750000000001</v>
      </c>
      <c r="L347" s="2">
        <v>43510</v>
      </c>
      <c r="M347" s="2">
        <v>0.62777777777777777</v>
      </c>
      <c r="N347" s="3" t="s">
        <v>29</v>
      </c>
      <c r="O347" s="2">
        <v>133.94999999999999</v>
      </c>
      <c r="P347" s="4">
        <v>4.7619047620000003</v>
      </c>
      <c r="Q347" s="2">
        <v>6.6974999999999998</v>
      </c>
      <c r="R347" s="2">
        <v>6.2</v>
      </c>
    </row>
    <row r="348" spans="2:18" x14ac:dyDescent="0.25">
      <c r="B348" s="2" t="s">
        <v>381</v>
      </c>
      <c r="C348" s="2" t="s">
        <v>18</v>
      </c>
      <c r="D348" s="2" t="s">
        <v>19</v>
      </c>
      <c r="E348" s="2" t="s">
        <v>27</v>
      </c>
      <c r="F348" s="2" t="s">
        <v>21</v>
      </c>
      <c r="G348" s="2" t="s">
        <v>46</v>
      </c>
      <c r="H348" s="2">
        <v>77.930000000000007</v>
      </c>
      <c r="I348" s="2">
        <v>9</v>
      </c>
      <c r="J348" s="2">
        <v>35.0685</v>
      </c>
      <c r="K348" s="2">
        <v>736.43849999999998</v>
      </c>
      <c r="L348" s="2">
        <v>43523</v>
      </c>
      <c r="M348" s="2">
        <v>0.67361111111111116</v>
      </c>
      <c r="N348" s="3" t="s">
        <v>23</v>
      </c>
      <c r="O348" s="2">
        <v>701.37</v>
      </c>
      <c r="P348" s="4">
        <v>4.7619047620000003</v>
      </c>
      <c r="Q348" s="2">
        <v>35.0685</v>
      </c>
      <c r="R348" s="2">
        <v>7.6</v>
      </c>
    </row>
    <row r="349" spans="2:18" x14ac:dyDescent="0.25">
      <c r="B349" s="2" t="s">
        <v>382</v>
      </c>
      <c r="C349" s="2" t="s">
        <v>18</v>
      </c>
      <c r="D349" s="2" t="s">
        <v>19</v>
      </c>
      <c r="E349" s="2" t="s">
        <v>20</v>
      </c>
      <c r="F349" s="2" t="s">
        <v>31</v>
      </c>
      <c r="G349" s="2" t="s">
        <v>28</v>
      </c>
      <c r="H349" s="2">
        <v>71.95</v>
      </c>
      <c r="I349" s="2">
        <v>1</v>
      </c>
      <c r="J349" s="2">
        <v>3.5975000000000001</v>
      </c>
      <c r="K349" s="2">
        <v>75.547499999999999</v>
      </c>
      <c r="L349" s="2">
        <v>43500</v>
      </c>
      <c r="M349" s="2">
        <v>0.50972222222222219</v>
      </c>
      <c r="N349" s="3" t="s">
        <v>29</v>
      </c>
      <c r="O349" s="2">
        <v>71.95</v>
      </c>
      <c r="P349" s="4">
        <v>4.7619047620000003</v>
      </c>
      <c r="Q349" s="2">
        <v>3.5975000000000001</v>
      </c>
      <c r="R349" s="2">
        <v>7.3</v>
      </c>
    </row>
    <row r="350" spans="2:18" x14ac:dyDescent="0.25">
      <c r="B350" s="2" t="s">
        <v>383</v>
      </c>
      <c r="C350" s="2" t="s">
        <v>25</v>
      </c>
      <c r="D350" s="2" t="s">
        <v>26</v>
      </c>
      <c r="E350" s="2" t="s">
        <v>20</v>
      </c>
      <c r="F350" s="2" t="s">
        <v>21</v>
      </c>
      <c r="G350" s="2" t="s">
        <v>32</v>
      </c>
      <c r="H350" s="2">
        <v>89.25</v>
      </c>
      <c r="I350" s="2">
        <v>8</v>
      </c>
      <c r="J350" s="2">
        <v>35.700000000000003</v>
      </c>
      <c r="K350" s="2">
        <v>749.7</v>
      </c>
      <c r="L350" s="2">
        <v>43485</v>
      </c>
      <c r="M350" s="2">
        <v>0.42569444444444443</v>
      </c>
      <c r="N350" s="3" t="s">
        <v>29</v>
      </c>
      <c r="O350" s="2">
        <v>714</v>
      </c>
      <c r="P350" s="4">
        <v>4.7619047620000003</v>
      </c>
      <c r="Q350" s="2">
        <v>35.700000000000003</v>
      </c>
      <c r="R350" s="2">
        <v>4.7</v>
      </c>
    </row>
    <row r="351" spans="2:18" x14ac:dyDescent="0.25">
      <c r="B351" s="2" t="s">
        <v>384</v>
      </c>
      <c r="C351" s="2" t="s">
        <v>18</v>
      </c>
      <c r="D351" s="2" t="s">
        <v>19</v>
      </c>
      <c r="E351" s="2" t="s">
        <v>27</v>
      </c>
      <c r="F351" s="2" t="s">
        <v>31</v>
      </c>
      <c r="G351" s="2" t="s">
        <v>28</v>
      </c>
      <c r="H351" s="2">
        <v>26.02</v>
      </c>
      <c r="I351" s="2">
        <v>7</v>
      </c>
      <c r="J351" s="2">
        <v>9.1069999999999993</v>
      </c>
      <c r="K351" s="2">
        <v>191.24700000000001</v>
      </c>
      <c r="L351" s="2">
        <v>43552</v>
      </c>
      <c r="M351" s="2">
        <v>0.73472222222222228</v>
      </c>
      <c r="N351" s="3" t="s">
        <v>29</v>
      </c>
      <c r="O351" s="2">
        <v>182.14</v>
      </c>
      <c r="P351" s="4">
        <v>4.7619047620000003</v>
      </c>
      <c r="Q351" s="2">
        <v>9.1069999999999993</v>
      </c>
      <c r="R351" s="2">
        <v>5.0999999999999996</v>
      </c>
    </row>
    <row r="352" spans="2:18" x14ac:dyDescent="0.25">
      <c r="B352" s="2" t="s">
        <v>385</v>
      </c>
      <c r="C352" s="2" t="s">
        <v>42</v>
      </c>
      <c r="D352" s="2" t="s">
        <v>43</v>
      </c>
      <c r="E352" s="2" t="s">
        <v>27</v>
      </c>
      <c r="F352" s="2" t="s">
        <v>21</v>
      </c>
      <c r="G352" s="2" t="s">
        <v>22</v>
      </c>
      <c r="H352" s="2">
        <v>13.5</v>
      </c>
      <c r="I352" s="2">
        <v>10</v>
      </c>
      <c r="J352" s="2">
        <v>6.75</v>
      </c>
      <c r="K352" s="2">
        <v>141.75</v>
      </c>
      <c r="L352" s="2">
        <v>43523</v>
      </c>
      <c r="M352" s="2">
        <v>0.46250000000000002</v>
      </c>
      <c r="N352" s="3" t="s">
        <v>33</v>
      </c>
      <c r="O352" s="2">
        <v>135</v>
      </c>
      <c r="P352" s="4">
        <v>4.7619047620000003</v>
      </c>
      <c r="Q352" s="2">
        <v>6.75</v>
      </c>
      <c r="R352" s="2">
        <v>4.8</v>
      </c>
    </row>
    <row r="353" spans="2:18" x14ac:dyDescent="0.25">
      <c r="B353" s="2" t="s">
        <v>386</v>
      </c>
      <c r="C353" s="2" t="s">
        <v>25</v>
      </c>
      <c r="D353" s="2" t="s">
        <v>26</v>
      </c>
      <c r="E353" s="2" t="s">
        <v>20</v>
      </c>
      <c r="F353" s="2" t="s">
        <v>21</v>
      </c>
      <c r="G353" s="2" t="s">
        <v>46</v>
      </c>
      <c r="H353" s="2">
        <v>99.3</v>
      </c>
      <c r="I353" s="2">
        <v>10</v>
      </c>
      <c r="J353" s="2">
        <v>49.65</v>
      </c>
      <c r="K353" s="2">
        <v>1042.6500000000001</v>
      </c>
      <c r="L353" s="2">
        <v>43511</v>
      </c>
      <c r="M353" s="2">
        <v>0.62013888888888891</v>
      </c>
      <c r="N353" s="3" t="s">
        <v>33</v>
      </c>
      <c r="O353" s="2">
        <v>993</v>
      </c>
      <c r="P353" s="4">
        <v>4.7619047620000003</v>
      </c>
      <c r="Q353" s="2">
        <v>49.65</v>
      </c>
      <c r="R353" s="2">
        <v>6.6</v>
      </c>
    </row>
    <row r="354" spans="2:18" x14ac:dyDescent="0.25">
      <c r="B354" s="2" t="s">
        <v>387</v>
      </c>
      <c r="C354" s="2" t="s">
        <v>18</v>
      </c>
      <c r="D354" s="2" t="s">
        <v>19</v>
      </c>
      <c r="E354" s="2" t="s">
        <v>27</v>
      </c>
      <c r="F354" s="2" t="s">
        <v>31</v>
      </c>
      <c r="G354" s="2" t="s">
        <v>28</v>
      </c>
      <c r="H354" s="2">
        <v>51.69</v>
      </c>
      <c r="I354" s="2">
        <v>7</v>
      </c>
      <c r="J354" s="2">
        <v>18.0915</v>
      </c>
      <c r="K354" s="2">
        <v>379.92149999999998</v>
      </c>
      <c r="L354" s="2">
        <v>43491</v>
      </c>
      <c r="M354" s="2">
        <v>0.76527777777777772</v>
      </c>
      <c r="N354" s="3" t="s">
        <v>29</v>
      </c>
      <c r="O354" s="2">
        <v>361.83</v>
      </c>
      <c r="P354" s="4">
        <v>4.7619047620000003</v>
      </c>
      <c r="Q354" s="2">
        <v>18.0915</v>
      </c>
      <c r="R354" s="2">
        <v>5.5</v>
      </c>
    </row>
    <row r="355" spans="2:18" x14ac:dyDescent="0.25">
      <c r="B355" s="2" t="s">
        <v>388</v>
      </c>
      <c r="C355" s="2" t="s">
        <v>42</v>
      </c>
      <c r="D355" s="2" t="s">
        <v>43</v>
      </c>
      <c r="E355" s="2" t="s">
        <v>20</v>
      </c>
      <c r="F355" s="2" t="s">
        <v>21</v>
      </c>
      <c r="G355" s="2" t="s">
        <v>46</v>
      </c>
      <c r="H355" s="2">
        <v>54.73</v>
      </c>
      <c r="I355" s="2">
        <v>7</v>
      </c>
      <c r="J355" s="2">
        <v>19.1555</v>
      </c>
      <c r="K355" s="2">
        <v>402.26549999999997</v>
      </c>
      <c r="L355" s="2">
        <v>43538</v>
      </c>
      <c r="M355" s="2">
        <v>0.79305555555555551</v>
      </c>
      <c r="N355" s="3" t="s">
        <v>33</v>
      </c>
      <c r="O355" s="2">
        <v>383.11</v>
      </c>
      <c r="P355" s="4">
        <v>4.7619047620000003</v>
      </c>
      <c r="Q355" s="2">
        <v>19.1555</v>
      </c>
      <c r="R355" s="2">
        <v>8.5</v>
      </c>
    </row>
    <row r="356" spans="2:18" x14ac:dyDescent="0.25">
      <c r="B356" s="2" t="s">
        <v>389</v>
      </c>
      <c r="C356" s="2" t="s">
        <v>42</v>
      </c>
      <c r="D356" s="2" t="s">
        <v>43</v>
      </c>
      <c r="E356" s="2" t="s">
        <v>20</v>
      </c>
      <c r="F356" s="2" t="s">
        <v>31</v>
      </c>
      <c r="G356" s="2" t="s">
        <v>32</v>
      </c>
      <c r="H356" s="2">
        <v>27</v>
      </c>
      <c r="I356" s="2">
        <v>9</v>
      </c>
      <c r="J356" s="2">
        <v>12.15</v>
      </c>
      <c r="K356" s="2">
        <v>255.15</v>
      </c>
      <c r="L356" s="2">
        <v>43526</v>
      </c>
      <c r="M356" s="2">
        <v>0.59444444444444444</v>
      </c>
      <c r="N356" s="3" t="s">
        <v>29</v>
      </c>
      <c r="O356" s="2">
        <v>243</v>
      </c>
      <c r="P356" s="4">
        <v>4.7619047620000003</v>
      </c>
      <c r="Q356" s="2">
        <v>12.15</v>
      </c>
      <c r="R356" s="2">
        <v>4.8</v>
      </c>
    </row>
    <row r="357" spans="2:18" x14ac:dyDescent="0.25">
      <c r="B357" s="2" t="s">
        <v>390</v>
      </c>
      <c r="C357" s="2" t="s">
        <v>25</v>
      </c>
      <c r="D357" s="2" t="s">
        <v>26</v>
      </c>
      <c r="E357" s="2" t="s">
        <v>27</v>
      </c>
      <c r="F357" s="2" t="s">
        <v>21</v>
      </c>
      <c r="G357" s="2" t="s">
        <v>28</v>
      </c>
      <c r="H357" s="2">
        <v>30.24</v>
      </c>
      <c r="I357" s="2">
        <v>1</v>
      </c>
      <c r="J357" s="2">
        <v>1.512</v>
      </c>
      <c r="K357" s="2">
        <v>31.751999999999999</v>
      </c>
      <c r="L357" s="2">
        <v>43528</v>
      </c>
      <c r="M357" s="2">
        <v>0.65555555555555556</v>
      </c>
      <c r="N357" s="3" t="s">
        <v>29</v>
      </c>
      <c r="O357" s="2">
        <v>30.24</v>
      </c>
      <c r="P357" s="4">
        <v>4.7619047620000003</v>
      </c>
      <c r="Q357" s="2">
        <v>1.512</v>
      </c>
      <c r="R357" s="2">
        <v>8.4</v>
      </c>
    </row>
    <row r="358" spans="2:18" x14ac:dyDescent="0.25">
      <c r="B358" s="2" t="s">
        <v>391</v>
      </c>
      <c r="C358" s="2" t="s">
        <v>42</v>
      </c>
      <c r="D358" s="2" t="s">
        <v>43</v>
      </c>
      <c r="E358" s="2" t="s">
        <v>20</v>
      </c>
      <c r="F358" s="2" t="s">
        <v>21</v>
      </c>
      <c r="G358" s="2" t="s">
        <v>44</v>
      </c>
      <c r="H358" s="2">
        <v>89.14</v>
      </c>
      <c r="I358" s="2">
        <v>4</v>
      </c>
      <c r="J358" s="2">
        <v>17.827999999999999</v>
      </c>
      <c r="K358" s="2">
        <v>374.38799999999998</v>
      </c>
      <c r="L358" s="2">
        <v>43472</v>
      </c>
      <c r="M358" s="2">
        <v>0.51388888888888884</v>
      </c>
      <c r="N358" s="3" t="s">
        <v>33</v>
      </c>
      <c r="O358" s="2">
        <v>356.56</v>
      </c>
      <c r="P358" s="4">
        <v>4.7619047620000003</v>
      </c>
      <c r="Q358" s="2">
        <v>17.827999999999999</v>
      </c>
      <c r="R358" s="2">
        <v>7.8</v>
      </c>
    </row>
    <row r="359" spans="2:18" x14ac:dyDescent="0.25">
      <c r="B359" s="2" t="s">
        <v>392</v>
      </c>
      <c r="C359" s="2" t="s">
        <v>25</v>
      </c>
      <c r="D359" s="2" t="s">
        <v>26</v>
      </c>
      <c r="E359" s="2" t="s">
        <v>27</v>
      </c>
      <c r="F359" s="2" t="s">
        <v>21</v>
      </c>
      <c r="G359" s="2" t="s">
        <v>46</v>
      </c>
      <c r="H359" s="2">
        <v>37.549999999999997</v>
      </c>
      <c r="I359" s="2">
        <v>10</v>
      </c>
      <c r="J359" s="2">
        <v>18.774999999999999</v>
      </c>
      <c r="K359" s="2">
        <v>394.27499999999998</v>
      </c>
      <c r="L359" s="2">
        <v>43532</v>
      </c>
      <c r="M359" s="2">
        <v>0.83402777777777781</v>
      </c>
      <c r="N359" s="3" t="s">
        <v>33</v>
      </c>
      <c r="O359" s="2">
        <v>375.5</v>
      </c>
      <c r="P359" s="4">
        <v>4.7619047620000003</v>
      </c>
      <c r="Q359" s="2">
        <v>18.774999999999999</v>
      </c>
      <c r="R359" s="2">
        <v>9.3000000000000007</v>
      </c>
    </row>
    <row r="360" spans="2:18" x14ac:dyDescent="0.25">
      <c r="B360" s="2" t="s">
        <v>393</v>
      </c>
      <c r="C360" s="2" t="s">
        <v>25</v>
      </c>
      <c r="D360" s="2" t="s">
        <v>26</v>
      </c>
      <c r="E360" s="2" t="s">
        <v>27</v>
      </c>
      <c r="F360" s="2" t="s">
        <v>21</v>
      </c>
      <c r="G360" s="2" t="s">
        <v>36</v>
      </c>
      <c r="H360" s="2">
        <v>95.44</v>
      </c>
      <c r="I360" s="2">
        <v>10</v>
      </c>
      <c r="J360" s="2">
        <v>47.72</v>
      </c>
      <c r="K360" s="2">
        <v>1002.12</v>
      </c>
      <c r="L360" s="2">
        <v>43474</v>
      </c>
      <c r="M360" s="2">
        <v>0.57291666666666663</v>
      </c>
      <c r="N360" s="3" t="s">
        <v>29</v>
      </c>
      <c r="O360" s="2">
        <v>954.4</v>
      </c>
      <c r="P360" s="4">
        <v>4.7619047620000003</v>
      </c>
      <c r="Q360" s="2">
        <v>47.72</v>
      </c>
      <c r="R360" s="2">
        <v>5.2</v>
      </c>
    </row>
    <row r="361" spans="2:18" x14ac:dyDescent="0.25">
      <c r="B361" s="2" t="s">
        <v>394</v>
      </c>
      <c r="C361" s="2" t="s">
        <v>42</v>
      </c>
      <c r="D361" s="2" t="s">
        <v>43</v>
      </c>
      <c r="E361" s="2" t="s">
        <v>27</v>
      </c>
      <c r="F361" s="2" t="s">
        <v>31</v>
      </c>
      <c r="G361" s="2" t="s">
        <v>28</v>
      </c>
      <c r="H361" s="2">
        <v>27.5</v>
      </c>
      <c r="I361" s="2">
        <v>3</v>
      </c>
      <c r="J361" s="2">
        <v>4.125</v>
      </c>
      <c r="K361" s="2">
        <v>86.625</v>
      </c>
      <c r="L361" s="2">
        <v>43525</v>
      </c>
      <c r="M361" s="2">
        <v>0.65277777777777779</v>
      </c>
      <c r="N361" s="3" t="s">
        <v>23</v>
      </c>
      <c r="O361" s="2">
        <v>82.5</v>
      </c>
      <c r="P361" s="4">
        <v>4.7619047620000003</v>
      </c>
      <c r="Q361" s="2">
        <v>4.125</v>
      </c>
      <c r="R361" s="2">
        <v>6.5</v>
      </c>
    </row>
    <row r="362" spans="2:18" x14ac:dyDescent="0.25">
      <c r="B362" s="2" t="s">
        <v>395</v>
      </c>
      <c r="C362" s="2" t="s">
        <v>42</v>
      </c>
      <c r="D362" s="2" t="s">
        <v>43</v>
      </c>
      <c r="E362" s="2" t="s">
        <v>27</v>
      </c>
      <c r="F362" s="2" t="s">
        <v>31</v>
      </c>
      <c r="G362" s="2" t="s">
        <v>36</v>
      </c>
      <c r="H362" s="2">
        <v>74.97</v>
      </c>
      <c r="I362" s="2">
        <v>1</v>
      </c>
      <c r="J362" s="2">
        <v>3.7484999999999999</v>
      </c>
      <c r="K362" s="2">
        <v>78.718500000000006</v>
      </c>
      <c r="L362" s="2">
        <v>43540</v>
      </c>
      <c r="M362" s="2">
        <v>0.70694444444444449</v>
      </c>
      <c r="N362" s="3" t="s">
        <v>29</v>
      </c>
      <c r="O362" s="2">
        <v>74.97</v>
      </c>
      <c r="P362" s="4">
        <v>4.7619047620000003</v>
      </c>
      <c r="Q362" s="2">
        <v>3.7484999999999999</v>
      </c>
      <c r="R362" s="2">
        <v>5.6</v>
      </c>
    </row>
    <row r="363" spans="2:18" x14ac:dyDescent="0.25">
      <c r="B363" s="2" t="s">
        <v>396</v>
      </c>
      <c r="C363" s="2" t="s">
        <v>18</v>
      </c>
      <c r="D363" s="2" t="s">
        <v>19</v>
      </c>
      <c r="E363" s="2" t="s">
        <v>20</v>
      </c>
      <c r="F363" s="2" t="s">
        <v>31</v>
      </c>
      <c r="G363" s="2" t="s">
        <v>44</v>
      </c>
      <c r="H363" s="2">
        <v>80.959999999999994</v>
      </c>
      <c r="I363" s="2">
        <v>8</v>
      </c>
      <c r="J363" s="2">
        <v>32.384</v>
      </c>
      <c r="K363" s="2">
        <v>680.06399999999996</v>
      </c>
      <c r="L363" s="2">
        <v>43513</v>
      </c>
      <c r="M363" s="2">
        <v>0.46666666666666667</v>
      </c>
      <c r="N363" s="3" t="s">
        <v>33</v>
      </c>
      <c r="O363" s="2">
        <v>647.67999999999995</v>
      </c>
      <c r="P363" s="4">
        <v>4.7619047620000003</v>
      </c>
      <c r="Q363" s="2">
        <v>32.384</v>
      </c>
      <c r="R363" s="2">
        <v>7.4</v>
      </c>
    </row>
    <row r="364" spans="2:18" x14ac:dyDescent="0.25">
      <c r="B364" s="2" t="s">
        <v>397</v>
      </c>
      <c r="C364" s="2" t="s">
        <v>25</v>
      </c>
      <c r="D364" s="2" t="s">
        <v>26</v>
      </c>
      <c r="E364" s="2" t="s">
        <v>27</v>
      </c>
      <c r="F364" s="2" t="s">
        <v>21</v>
      </c>
      <c r="G364" s="2" t="s">
        <v>44</v>
      </c>
      <c r="H364" s="2">
        <v>94.47</v>
      </c>
      <c r="I364" s="2">
        <v>8</v>
      </c>
      <c r="J364" s="2">
        <v>37.787999999999997</v>
      </c>
      <c r="K364" s="2">
        <v>793.548</v>
      </c>
      <c r="L364" s="2">
        <v>43523</v>
      </c>
      <c r="M364" s="2">
        <v>0.6333333333333333</v>
      </c>
      <c r="N364" s="3" t="s">
        <v>29</v>
      </c>
      <c r="O364" s="2">
        <v>755.76</v>
      </c>
      <c r="P364" s="4">
        <v>4.7619047620000003</v>
      </c>
      <c r="Q364" s="2">
        <v>37.787999999999997</v>
      </c>
      <c r="R364" s="2">
        <v>9.1</v>
      </c>
    </row>
    <row r="365" spans="2:18" x14ac:dyDescent="0.25">
      <c r="B365" s="2" t="s">
        <v>398</v>
      </c>
      <c r="C365" s="2" t="s">
        <v>25</v>
      </c>
      <c r="D365" s="2" t="s">
        <v>26</v>
      </c>
      <c r="E365" s="2" t="s">
        <v>27</v>
      </c>
      <c r="F365" s="2" t="s">
        <v>31</v>
      </c>
      <c r="G365" s="2" t="s">
        <v>44</v>
      </c>
      <c r="H365" s="2">
        <v>99.79</v>
      </c>
      <c r="I365" s="2">
        <v>2</v>
      </c>
      <c r="J365" s="2">
        <v>9.9789999999999992</v>
      </c>
      <c r="K365" s="2">
        <v>209.559</v>
      </c>
      <c r="L365" s="2">
        <v>43531</v>
      </c>
      <c r="M365" s="2">
        <v>0.85902777777777772</v>
      </c>
      <c r="N365" s="3" t="s">
        <v>23</v>
      </c>
      <c r="O365" s="2">
        <v>199.58</v>
      </c>
      <c r="P365" s="4">
        <v>4.7619047620000003</v>
      </c>
      <c r="Q365" s="2">
        <v>9.9789999999999992</v>
      </c>
      <c r="R365" s="2">
        <v>8</v>
      </c>
    </row>
    <row r="366" spans="2:18" x14ac:dyDescent="0.25">
      <c r="B366" s="2" t="s">
        <v>399</v>
      </c>
      <c r="C366" s="2" t="s">
        <v>18</v>
      </c>
      <c r="D366" s="2" t="s">
        <v>19</v>
      </c>
      <c r="E366" s="2" t="s">
        <v>27</v>
      </c>
      <c r="F366" s="2" t="s">
        <v>31</v>
      </c>
      <c r="G366" s="2" t="s">
        <v>32</v>
      </c>
      <c r="H366" s="2">
        <v>73.22</v>
      </c>
      <c r="I366" s="2">
        <v>6</v>
      </c>
      <c r="J366" s="2">
        <v>21.966000000000001</v>
      </c>
      <c r="K366" s="2">
        <v>461.286</v>
      </c>
      <c r="L366" s="2">
        <v>43486</v>
      </c>
      <c r="M366" s="2">
        <v>0.73888888888888893</v>
      </c>
      <c r="N366" s="3" t="s">
        <v>29</v>
      </c>
      <c r="O366" s="2">
        <v>439.32</v>
      </c>
      <c r="P366" s="4">
        <v>4.7619047620000003</v>
      </c>
      <c r="Q366" s="2">
        <v>21.966000000000001</v>
      </c>
      <c r="R366" s="2">
        <v>7.2</v>
      </c>
    </row>
    <row r="367" spans="2:18" x14ac:dyDescent="0.25">
      <c r="B367" s="2" t="s">
        <v>400</v>
      </c>
      <c r="C367" s="2" t="s">
        <v>25</v>
      </c>
      <c r="D367" s="2" t="s">
        <v>26</v>
      </c>
      <c r="E367" s="2" t="s">
        <v>27</v>
      </c>
      <c r="F367" s="2" t="s">
        <v>21</v>
      </c>
      <c r="G367" s="2" t="s">
        <v>44</v>
      </c>
      <c r="H367" s="2">
        <v>41.24</v>
      </c>
      <c r="I367" s="2">
        <v>4</v>
      </c>
      <c r="J367" s="2">
        <v>8.2479999999999993</v>
      </c>
      <c r="K367" s="2">
        <v>173.208</v>
      </c>
      <c r="L367" s="2">
        <v>43515</v>
      </c>
      <c r="M367" s="2">
        <v>0.68263888888888891</v>
      </c>
      <c r="N367" s="3" t="s">
        <v>29</v>
      </c>
      <c r="O367" s="2">
        <v>164.96</v>
      </c>
      <c r="P367" s="4">
        <v>4.7619047620000003</v>
      </c>
      <c r="Q367" s="2">
        <v>8.2479999999999993</v>
      </c>
      <c r="R367" s="2">
        <v>7.1</v>
      </c>
    </row>
    <row r="368" spans="2:18" x14ac:dyDescent="0.25">
      <c r="B368" s="2" t="s">
        <v>401</v>
      </c>
      <c r="C368" s="2" t="s">
        <v>25</v>
      </c>
      <c r="D368" s="2" t="s">
        <v>26</v>
      </c>
      <c r="E368" s="2" t="s">
        <v>27</v>
      </c>
      <c r="F368" s="2" t="s">
        <v>21</v>
      </c>
      <c r="G368" s="2" t="s">
        <v>46</v>
      </c>
      <c r="H368" s="2">
        <v>81.680000000000007</v>
      </c>
      <c r="I368" s="2">
        <v>4</v>
      </c>
      <c r="J368" s="2">
        <v>16.335999999999999</v>
      </c>
      <c r="K368" s="2">
        <v>343.05599999999998</v>
      </c>
      <c r="L368" s="2">
        <v>43471</v>
      </c>
      <c r="M368" s="2">
        <v>0.5083333333333333</v>
      </c>
      <c r="N368" s="3" t="s">
        <v>29</v>
      </c>
      <c r="O368" s="2">
        <v>326.72000000000003</v>
      </c>
      <c r="P368" s="4">
        <v>4.7619047620000003</v>
      </c>
      <c r="Q368" s="2">
        <v>16.335999999999999</v>
      </c>
      <c r="R368" s="2">
        <v>9.1</v>
      </c>
    </row>
    <row r="369" spans="2:18" x14ac:dyDescent="0.25">
      <c r="B369" s="2" t="s">
        <v>402</v>
      </c>
      <c r="C369" s="2" t="s">
        <v>25</v>
      </c>
      <c r="D369" s="2" t="s">
        <v>26</v>
      </c>
      <c r="E369" s="2" t="s">
        <v>27</v>
      </c>
      <c r="F369" s="2" t="s">
        <v>21</v>
      </c>
      <c r="G369" s="2" t="s">
        <v>28</v>
      </c>
      <c r="H369" s="2">
        <v>51.32</v>
      </c>
      <c r="I369" s="2">
        <v>9</v>
      </c>
      <c r="J369" s="2">
        <v>23.094000000000001</v>
      </c>
      <c r="K369" s="2">
        <v>484.97399999999999</v>
      </c>
      <c r="L369" s="2">
        <v>43538</v>
      </c>
      <c r="M369" s="2">
        <v>0.81458333333333333</v>
      </c>
      <c r="N369" s="3" t="s">
        <v>29</v>
      </c>
      <c r="O369" s="2">
        <v>461.88</v>
      </c>
      <c r="P369" s="4">
        <v>4.7619047620000003</v>
      </c>
      <c r="Q369" s="2">
        <v>23.094000000000001</v>
      </c>
      <c r="R369" s="2">
        <v>5.6</v>
      </c>
    </row>
    <row r="370" spans="2:18" x14ac:dyDescent="0.25">
      <c r="B370" s="2" t="s">
        <v>403</v>
      </c>
      <c r="C370" s="2" t="s">
        <v>18</v>
      </c>
      <c r="D370" s="2" t="s">
        <v>19</v>
      </c>
      <c r="E370" s="2" t="s">
        <v>20</v>
      </c>
      <c r="F370" s="2" t="s">
        <v>31</v>
      </c>
      <c r="G370" s="2" t="s">
        <v>32</v>
      </c>
      <c r="H370" s="2">
        <v>65.94</v>
      </c>
      <c r="I370" s="2">
        <v>4</v>
      </c>
      <c r="J370" s="2">
        <v>13.188000000000001</v>
      </c>
      <c r="K370" s="2">
        <v>276.94799999999998</v>
      </c>
      <c r="L370" s="2">
        <v>43548</v>
      </c>
      <c r="M370" s="2">
        <v>0.43680555555555556</v>
      </c>
      <c r="N370" s="3" t="s">
        <v>29</v>
      </c>
      <c r="O370" s="2">
        <v>263.76</v>
      </c>
      <c r="P370" s="4">
        <v>4.7619047620000003</v>
      </c>
      <c r="Q370" s="2">
        <v>13.188000000000001</v>
      </c>
      <c r="R370" s="2">
        <v>6</v>
      </c>
    </row>
    <row r="371" spans="2:18" x14ac:dyDescent="0.25">
      <c r="B371" s="2" t="s">
        <v>404</v>
      </c>
      <c r="C371" s="2" t="s">
        <v>25</v>
      </c>
      <c r="D371" s="2" t="s">
        <v>26</v>
      </c>
      <c r="E371" s="2" t="s">
        <v>27</v>
      </c>
      <c r="F371" s="2" t="s">
        <v>21</v>
      </c>
      <c r="G371" s="2" t="s">
        <v>36</v>
      </c>
      <c r="H371" s="2">
        <v>14.36</v>
      </c>
      <c r="I371" s="2">
        <v>10</v>
      </c>
      <c r="J371" s="2">
        <v>7.18</v>
      </c>
      <c r="K371" s="2">
        <v>150.78</v>
      </c>
      <c r="L371" s="2">
        <v>43492</v>
      </c>
      <c r="M371" s="2">
        <v>0.60277777777777775</v>
      </c>
      <c r="N371" s="3" t="s">
        <v>29</v>
      </c>
      <c r="O371" s="2">
        <v>143.6</v>
      </c>
      <c r="P371" s="4">
        <v>4.7619047620000003</v>
      </c>
      <c r="Q371" s="2">
        <v>7.18</v>
      </c>
      <c r="R371" s="2">
        <v>5.4</v>
      </c>
    </row>
    <row r="372" spans="2:18" x14ac:dyDescent="0.25">
      <c r="B372" s="2" t="s">
        <v>405</v>
      </c>
      <c r="C372" s="2" t="s">
        <v>18</v>
      </c>
      <c r="D372" s="2" t="s">
        <v>19</v>
      </c>
      <c r="E372" s="2" t="s">
        <v>20</v>
      </c>
      <c r="F372" s="2" t="s">
        <v>31</v>
      </c>
      <c r="G372" s="2" t="s">
        <v>28</v>
      </c>
      <c r="H372" s="2">
        <v>21.5</v>
      </c>
      <c r="I372" s="2">
        <v>9</v>
      </c>
      <c r="J372" s="2">
        <v>9.6750000000000007</v>
      </c>
      <c r="K372" s="2">
        <v>203.17500000000001</v>
      </c>
      <c r="L372" s="2">
        <v>43530</v>
      </c>
      <c r="M372" s="2">
        <v>0.53194444444444444</v>
      </c>
      <c r="N372" s="3" t="s">
        <v>33</v>
      </c>
      <c r="O372" s="2">
        <v>193.5</v>
      </c>
      <c r="P372" s="4">
        <v>4.7619047620000003</v>
      </c>
      <c r="Q372" s="2">
        <v>9.6750000000000007</v>
      </c>
      <c r="R372" s="2">
        <v>7.8</v>
      </c>
    </row>
    <row r="373" spans="2:18" x14ac:dyDescent="0.25">
      <c r="B373" s="2" t="s">
        <v>406</v>
      </c>
      <c r="C373" s="2" t="s">
        <v>42</v>
      </c>
      <c r="D373" s="2" t="s">
        <v>43</v>
      </c>
      <c r="E373" s="2" t="s">
        <v>20</v>
      </c>
      <c r="F373" s="2" t="s">
        <v>21</v>
      </c>
      <c r="G373" s="2" t="s">
        <v>28</v>
      </c>
      <c r="H373" s="2">
        <v>26.26</v>
      </c>
      <c r="I373" s="2">
        <v>7</v>
      </c>
      <c r="J373" s="2">
        <v>9.1910000000000007</v>
      </c>
      <c r="K373" s="2">
        <v>193.011</v>
      </c>
      <c r="L373" s="2">
        <v>43498</v>
      </c>
      <c r="M373" s="2">
        <v>0.81944444444444442</v>
      </c>
      <c r="N373" s="3" t="s">
        <v>29</v>
      </c>
      <c r="O373" s="2">
        <v>183.82</v>
      </c>
      <c r="P373" s="4">
        <v>4.7619047620000003</v>
      </c>
      <c r="Q373" s="2">
        <v>9.1910000000000007</v>
      </c>
      <c r="R373" s="2">
        <v>9.9</v>
      </c>
    </row>
    <row r="374" spans="2:18" x14ac:dyDescent="0.25">
      <c r="B374" s="2" t="s">
        <v>407</v>
      </c>
      <c r="C374" s="2" t="s">
        <v>42</v>
      </c>
      <c r="D374" s="2" t="s">
        <v>43</v>
      </c>
      <c r="E374" s="2" t="s">
        <v>27</v>
      </c>
      <c r="F374" s="2" t="s">
        <v>21</v>
      </c>
      <c r="G374" s="2" t="s">
        <v>46</v>
      </c>
      <c r="H374" s="2">
        <v>60.96</v>
      </c>
      <c r="I374" s="2">
        <v>2</v>
      </c>
      <c r="J374" s="2">
        <v>6.0960000000000001</v>
      </c>
      <c r="K374" s="2">
        <v>128.01599999999999</v>
      </c>
      <c r="L374" s="2">
        <v>43490</v>
      </c>
      <c r="M374" s="2">
        <v>0.81874999999999998</v>
      </c>
      <c r="N374" s="3" t="s">
        <v>33</v>
      </c>
      <c r="O374" s="2">
        <v>121.92</v>
      </c>
      <c r="P374" s="4">
        <v>4.7619047620000003</v>
      </c>
      <c r="Q374" s="2">
        <v>6.0960000000000001</v>
      </c>
      <c r="R374" s="2">
        <v>4.9000000000000004</v>
      </c>
    </row>
    <row r="375" spans="2:18" x14ac:dyDescent="0.25">
      <c r="B375" s="2" t="s">
        <v>408</v>
      </c>
      <c r="C375" s="2" t="s">
        <v>25</v>
      </c>
      <c r="D375" s="2" t="s">
        <v>26</v>
      </c>
      <c r="E375" s="2" t="s">
        <v>27</v>
      </c>
      <c r="F375" s="2" t="s">
        <v>21</v>
      </c>
      <c r="G375" s="2" t="s">
        <v>32</v>
      </c>
      <c r="H375" s="2">
        <v>70.11</v>
      </c>
      <c r="I375" s="2">
        <v>6</v>
      </c>
      <c r="J375" s="2">
        <v>21.033000000000001</v>
      </c>
      <c r="K375" s="2">
        <v>441.69299999999998</v>
      </c>
      <c r="L375" s="2">
        <v>43538</v>
      </c>
      <c r="M375" s="2">
        <v>0.74583333333333335</v>
      </c>
      <c r="N375" s="3" t="s">
        <v>23</v>
      </c>
      <c r="O375" s="2">
        <v>420.66</v>
      </c>
      <c r="P375" s="4">
        <v>4.7619047620000003</v>
      </c>
      <c r="Q375" s="2">
        <v>21.033000000000001</v>
      </c>
      <c r="R375" s="2">
        <v>5.2</v>
      </c>
    </row>
    <row r="376" spans="2:18" x14ac:dyDescent="0.25">
      <c r="B376" s="2" t="s">
        <v>409</v>
      </c>
      <c r="C376" s="2" t="s">
        <v>25</v>
      </c>
      <c r="D376" s="2" t="s">
        <v>26</v>
      </c>
      <c r="E376" s="2" t="s">
        <v>27</v>
      </c>
      <c r="F376" s="2" t="s">
        <v>31</v>
      </c>
      <c r="G376" s="2" t="s">
        <v>46</v>
      </c>
      <c r="H376" s="2">
        <v>42.08</v>
      </c>
      <c r="I376" s="2">
        <v>6</v>
      </c>
      <c r="J376" s="2">
        <v>12.624000000000001</v>
      </c>
      <c r="K376" s="2">
        <v>265.10399999999998</v>
      </c>
      <c r="L376" s="2">
        <v>43494</v>
      </c>
      <c r="M376" s="2">
        <v>0.51736111111111116</v>
      </c>
      <c r="N376" s="3" t="s">
        <v>29</v>
      </c>
      <c r="O376" s="2">
        <v>252.48</v>
      </c>
      <c r="P376" s="4">
        <v>4.7619047620000003</v>
      </c>
      <c r="Q376" s="2">
        <v>12.624000000000001</v>
      </c>
      <c r="R376" s="2">
        <v>8.9</v>
      </c>
    </row>
    <row r="377" spans="2:18" x14ac:dyDescent="0.25">
      <c r="B377" s="2" t="s">
        <v>410</v>
      </c>
      <c r="C377" s="2" t="s">
        <v>18</v>
      </c>
      <c r="D377" s="2" t="s">
        <v>19</v>
      </c>
      <c r="E377" s="2" t="s">
        <v>27</v>
      </c>
      <c r="F377" s="2" t="s">
        <v>21</v>
      </c>
      <c r="G377" s="2" t="s">
        <v>32</v>
      </c>
      <c r="H377" s="2">
        <v>67.09</v>
      </c>
      <c r="I377" s="2">
        <v>5</v>
      </c>
      <c r="J377" s="2">
        <v>16.772500000000001</v>
      </c>
      <c r="K377" s="2">
        <v>352.22250000000003</v>
      </c>
      <c r="L377" s="2">
        <v>43468</v>
      </c>
      <c r="M377" s="2">
        <v>0.69930555555555551</v>
      </c>
      <c r="N377" s="3" t="s">
        <v>33</v>
      </c>
      <c r="O377" s="2">
        <v>335.45</v>
      </c>
      <c r="P377" s="4">
        <v>4.7619047620000003</v>
      </c>
      <c r="Q377" s="2">
        <v>16.772500000000001</v>
      </c>
      <c r="R377" s="2">
        <v>9.1</v>
      </c>
    </row>
    <row r="378" spans="2:18" x14ac:dyDescent="0.25">
      <c r="B378" s="2" t="s">
        <v>411</v>
      </c>
      <c r="C378" s="2" t="s">
        <v>18</v>
      </c>
      <c r="D378" s="2" t="s">
        <v>19</v>
      </c>
      <c r="E378" s="2" t="s">
        <v>20</v>
      </c>
      <c r="F378" s="2" t="s">
        <v>21</v>
      </c>
      <c r="G378" s="2" t="s">
        <v>46</v>
      </c>
      <c r="H378" s="2">
        <v>96.7</v>
      </c>
      <c r="I378" s="2">
        <v>5</v>
      </c>
      <c r="J378" s="2">
        <v>24.175000000000001</v>
      </c>
      <c r="K378" s="2">
        <v>507.67500000000001</v>
      </c>
      <c r="L378" s="2">
        <v>43479</v>
      </c>
      <c r="M378" s="2">
        <v>0.53611111111111109</v>
      </c>
      <c r="N378" s="3" t="s">
        <v>23</v>
      </c>
      <c r="O378" s="2">
        <v>483.5</v>
      </c>
      <c r="P378" s="4">
        <v>4.7619047620000003</v>
      </c>
      <c r="Q378" s="2">
        <v>24.175000000000001</v>
      </c>
      <c r="R378" s="2">
        <v>7</v>
      </c>
    </row>
    <row r="379" spans="2:18" x14ac:dyDescent="0.25">
      <c r="B379" s="2" t="s">
        <v>412</v>
      </c>
      <c r="C379" s="2" t="s">
        <v>42</v>
      </c>
      <c r="D379" s="2" t="s">
        <v>43</v>
      </c>
      <c r="E379" s="2" t="s">
        <v>20</v>
      </c>
      <c r="F379" s="2" t="s">
        <v>21</v>
      </c>
      <c r="G379" s="2" t="s">
        <v>32</v>
      </c>
      <c r="H379" s="2">
        <v>35.380000000000003</v>
      </c>
      <c r="I379" s="2">
        <v>9</v>
      </c>
      <c r="J379" s="2">
        <v>15.920999999999999</v>
      </c>
      <c r="K379" s="2">
        <v>334.34100000000001</v>
      </c>
      <c r="L379" s="2">
        <v>43470</v>
      </c>
      <c r="M379" s="2">
        <v>0.82638888888888884</v>
      </c>
      <c r="N379" s="3" t="s">
        <v>33</v>
      </c>
      <c r="O379" s="2">
        <v>318.42</v>
      </c>
      <c r="P379" s="4">
        <v>4.7619047620000003</v>
      </c>
      <c r="Q379" s="2">
        <v>15.920999999999999</v>
      </c>
      <c r="R379" s="2">
        <v>9.6</v>
      </c>
    </row>
    <row r="380" spans="2:18" x14ac:dyDescent="0.25">
      <c r="B380" s="2" t="s">
        <v>413</v>
      </c>
      <c r="C380" s="2" t="s">
        <v>25</v>
      </c>
      <c r="D380" s="2" t="s">
        <v>26</v>
      </c>
      <c r="E380" s="2" t="s">
        <v>27</v>
      </c>
      <c r="F380" s="2" t="s">
        <v>31</v>
      </c>
      <c r="G380" s="2" t="s">
        <v>36</v>
      </c>
      <c r="H380" s="2">
        <v>95.49</v>
      </c>
      <c r="I380" s="2">
        <v>7</v>
      </c>
      <c r="J380" s="2">
        <v>33.421500000000002</v>
      </c>
      <c r="K380" s="2">
        <v>701.85149999999999</v>
      </c>
      <c r="L380" s="2">
        <v>43518</v>
      </c>
      <c r="M380" s="2">
        <v>0.76180555555555551</v>
      </c>
      <c r="N380" s="3" t="s">
        <v>23</v>
      </c>
      <c r="O380" s="2">
        <v>668.43</v>
      </c>
      <c r="P380" s="4">
        <v>4.7619047620000003</v>
      </c>
      <c r="Q380" s="2">
        <v>33.421500000000002</v>
      </c>
      <c r="R380" s="2">
        <v>8.6999999999999993</v>
      </c>
    </row>
    <row r="381" spans="2:18" x14ac:dyDescent="0.25">
      <c r="B381" s="2" t="s">
        <v>414</v>
      </c>
      <c r="C381" s="2" t="s">
        <v>25</v>
      </c>
      <c r="D381" s="2" t="s">
        <v>26</v>
      </c>
      <c r="E381" s="2" t="s">
        <v>20</v>
      </c>
      <c r="F381" s="2" t="s">
        <v>31</v>
      </c>
      <c r="G381" s="2" t="s">
        <v>46</v>
      </c>
      <c r="H381" s="2">
        <v>96.98</v>
      </c>
      <c r="I381" s="2">
        <v>4</v>
      </c>
      <c r="J381" s="2">
        <v>19.396000000000001</v>
      </c>
      <c r="K381" s="2">
        <v>407.31599999999997</v>
      </c>
      <c r="L381" s="2">
        <v>43502</v>
      </c>
      <c r="M381" s="2">
        <v>0.72222222222222221</v>
      </c>
      <c r="N381" s="3" t="s">
        <v>23</v>
      </c>
      <c r="O381" s="2">
        <v>387.92</v>
      </c>
      <c r="P381" s="4">
        <v>4.7619047620000003</v>
      </c>
      <c r="Q381" s="2">
        <v>19.396000000000001</v>
      </c>
      <c r="R381" s="2">
        <v>9.4</v>
      </c>
    </row>
    <row r="382" spans="2:18" x14ac:dyDescent="0.25">
      <c r="B382" s="2" t="s">
        <v>415</v>
      </c>
      <c r="C382" s="2" t="s">
        <v>42</v>
      </c>
      <c r="D382" s="2" t="s">
        <v>43</v>
      </c>
      <c r="E382" s="2" t="s">
        <v>27</v>
      </c>
      <c r="F382" s="2" t="s">
        <v>21</v>
      </c>
      <c r="G382" s="2" t="s">
        <v>28</v>
      </c>
      <c r="H382" s="2">
        <v>23.65</v>
      </c>
      <c r="I382" s="2">
        <v>4</v>
      </c>
      <c r="J382" s="2">
        <v>4.7300000000000004</v>
      </c>
      <c r="K382" s="2">
        <v>99.33</v>
      </c>
      <c r="L382" s="2">
        <v>43495</v>
      </c>
      <c r="M382" s="2">
        <v>0.56388888888888888</v>
      </c>
      <c r="N382" s="3" t="s">
        <v>33</v>
      </c>
      <c r="O382" s="2">
        <v>94.6</v>
      </c>
      <c r="P382" s="4">
        <v>4.7619047620000003</v>
      </c>
      <c r="Q382" s="2">
        <v>4.7300000000000004</v>
      </c>
      <c r="R382" s="2">
        <v>4</v>
      </c>
    </row>
    <row r="383" spans="2:18" x14ac:dyDescent="0.25">
      <c r="B383" s="2" t="s">
        <v>416</v>
      </c>
      <c r="C383" s="2" t="s">
        <v>18</v>
      </c>
      <c r="D383" s="2" t="s">
        <v>19</v>
      </c>
      <c r="E383" s="2" t="s">
        <v>20</v>
      </c>
      <c r="F383" s="2" t="s">
        <v>31</v>
      </c>
      <c r="G383" s="2" t="s">
        <v>36</v>
      </c>
      <c r="H383" s="2">
        <v>82.33</v>
      </c>
      <c r="I383" s="2">
        <v>4</v>
      </c>
      <c r="J383" s="2">
        <v>16.466000000000001</v>
      </c>
      <c r="K383" s="2">
        <v>345.786</v>
      </c>
      <c r="L383" s="2">
        <v>43476</v>
      </c>
      <c r="M383" s="2">
        <v>0.44236111111111109</v>
      </c>
      <c r="N383" s="3" t="s">
        <v>33</v>
      </c>
      <c r="O383" s="2">
        <v>329.32</v>
      </c>
      <c r="P383" s="4">
        <v>4.7619047620000003</v>
      </c>
      <c r="Q383" s="2">
        <v>16.466000000000001</v>
      </c>
      <c r="R383" s="2">
        <v>7.5</v>
      </c>
    </row>
    <row r="384" spans="2:18" x14ac:dyDescent="0.25">
      <c r="B384" s="2" t="s">
        <v>417</v>
      </c>
      <c r="C384" s="2" t="s">
        <v>25</v>
      </c>
      <c r="D384" s="2" t="s">
        <v>26</v>
      </c>
      <c r="E384" s="2" t="s">
        <v>27</v>
      </c>
      <c r="F384" s="2" t="s">
        <v>21</v>
      </c>
      <c r="G384" s="2" t="s">
        <v>28</v>
      </c>
      <c r="H384" s="2">
        <v>26.61</v>
      </c>
      <c r="I384" s="2">
        <v>2</v>
      </c>
      <c r="J384" s="2">
        <v>2.661</v>
      </c>
      <c r="K384" s="2">
        <v>55.881</v>
      </c>
      <c r="L384" s="2">
        <v>43543</v>
      </c>
      <c r="M384" s="2">
        <v>0.60763888888888884</v>
      </c>
      <c r="N384" s="3" t="s">
        <v>29</v>
      </c>
      <c r="O384" s="2">
        <v>53.22</v>
      </c>
      <c r="P384" s="4">
        <v>4.7619047620000003</v>
      </c>
      <c r="Q384" s="2">
        <v>2.661</v>
      </c>
      <c r="R384" s="2">
        <v>4.2</v>
      </c>
    </row>
    <row r="385" spans="2:18" x14ac:dyDescent="0.25">
      <c r="B385" s="2" t="s">
        <v>418</v>
      </c>
      <c r="C385" s="2" t="s">
        <v>42</v>
      </c>
      <c r="D385" s="2" t="s">
        <v>43</v>
      </c>
      <c r="E385" s="2" t="s">
        <v>27</v>
      </c>
      <c r="F385" s="2" t="s">
        <v>21</v>
      </c>
      <c r="G385" s="2" t="s">
        <v>44</v>
      </c>
      <c r="H385" s="2">
        <v>99.69</v>
      </c>
      <c r="I385" s="2">
        <v>5</v>
      </c>
      <c r="J385" s="2">
        <v>24.922499999999999</v>
      </c>
      <c r="K385" s="2">
        <v>523.37249999999995</v>
      </c>
      <c r="L385" s="2">
        <v>43479</v>
      </c>
      <c r="M385" s="2">
        <v>0.50624999999999998</v>
      </c>
      <c r="N385" s="3" t="s">
        <v>29</v>
      </c>
      <c r="O385" s="2">
        <v>498.45</v>
      </c>
      <c r="P385" s="4">
        <v>4.7619047620000003</v>
      </c>
      <c r="Q385" s="2">
        <v>24.922499999999999</v>
      </c>
      <c r="R385" s="2">
        <v>9.9</v>
      </c>
    </row>
    <row r="386" spans="2:18" x14ac:dyDescent="0.25">
      <c r="B386" s="2" t="s">
        <v>419</v>
      </c>
      <c r="C386" s="2" t="s">
        <v>25</v>
      </c>
      <c r="D386" s="2" t="s">
        <v>26</v>
      </c>
      <c r="E386" s="2" t="s">
        <v>20</v>
      </c>
      <c r="F386" s="2" t="s">
        <v>21</v>
      </c>
      <c r="G386" s="2" t="s">
        <v>44</v>
      </c>
      <c r="H386" s="2">
        <v>74.89</v>
      </c>
      <c r="I386" s="2">
        <v>4</v>
      </c>
      <c r="J386" s="2">
        <v>14.978</v>
      </c>
      <c r="K386" s="2">
        <v>314.53800000000001</v>
      </c>
      <c r="L386" s="2">
        <v>43525</v>
      </c>
      <c r="M386" s="2">
        <v>0.64722222222222225</v>
      </c>
      <c r="N386" s="3" t="s">
        <v>23</v>
      </c>
      <c r="O386" s="2">
        <v>299.56</v>
      </c>
      <c r="P386" s="4">
        <v>4.7619047620000003</v>
      </c>
      <c r="Q386" s="2">
        <v>14.978</v>
      </c>
      <c r="R386" s="2">
        <v>4.2</v>
      </c>
    </row>
    <row r="387" spans="2:18" x14ac:dyDescent="0.25">
      <c r="B387" s="2" t="s">
        <v>420</v>
      </c>
      <c r="C387" s="2" t="s">
        <v>18</v>
      </c>
      <c r="D387" s="2" t="s">
        <v>19</v>
      </c>
      <c r="E387" s="2" t="s">
        <v>27</v>
      </c>
      <c r="F387" s="2" t="s">
        <v>21</v>
      </c>
      <c r="G387" s="2" t="s">
        <v>44</v>
      </c>
      <c r="H387" s="2">
        <v>40.94</v>
      </c>
      <c r="I387" s="2">
        <v>5</v>
      </c>
      <c r="J387" s="2">
        <v>10.234999999999999</v>
      </c>
      <c r="K387" s="2">
        <v>214.935</v>
      </c>
      <c r="L387" s="2">
        <v>43471</v>
      </c>
      <c r="M387" s="2">
        <v>0.58194444444444449</v>
      </c>
      <c r="N387" s="3" t="s">
        <v>23</v>
      </c>
      <c r="O387" s="2">
        <v>204.7</v>
      </c>
      <c r="P387" s="4">
        <v>4.7619047620000003</v>
      </c>
      <c r="Q387" s="2">
        <v>10.234999999999999</v>
      </c>
      <c r="R387" s="2">
        <v>9.9</v>
      </c>
    </row>
    <row r="388" spans="2:18" x14ac:dyDescent="0.25">
      <c r="B388" s="2" t="s">
        <v>421</v>
      </c>
      <c r="C388" s="2" t="s">
        <v>42</v>
      </c>
      <c r="D388" s="2" t="s">
        <v>43</v>
      </c>
      <c r="E388" s="2" t="s">
        <v>20</v>
      </c>
      <c r="F388" s="2" t="s">
        <v>31</v>
      </c>
      <c r="G388" s="2" t="s">
        <v>36</v>
      </c>
      <c r="H388" s="2">
        <v>75.819999999999993</v>
      </c>
      <c r="I388" s="2">
        <v>1</v>
      </c>
      <c r="J388" s="2">
        <v>3.7909999999999999</v>
      </c>
      <c r="K388" s="2">
        <v>79.611000000000004</v>
      </c>
      <c r="L388" s="2">
        <v>43496</v>
      </c>
      <c r="M388" s="2">
        <v>0.55486111111111114</v>
      </c>
      <c r="N388" s="3" t="s">
        <v>29</v>
      </c>
      <c r="O388" s="2">
        <v>75.819999999999993</v>
      </c>
      <c r="P388" s="4">
        <v>4.7619047620000003</v>
      </c>
      <c r="Q388" s="2">
        <v>3.7909999999999999</v>
      </c>
      <c r="R388" s="2">
        <v>5.8</v>
      </c>
    </row>
    <row r="389" spans="2:18" x14ac:dyDescent="0.25">
      <c r="B389" s="2" t="s">
        <v>422</v>
      </c>
      <c r="C389" s="2" t="s">
        <v>25</v>
      </c>
      <c r="D389" s="2" t="s">
        <v>26</v>
      </c>
      <c r="E389" s="2" t="s">
        <v>27</v>
      </c>
      <c r="F389" s="2" t="s">
        <v>31</v>
      </c>
      <c r="G389" s="2" t="s">
        <v>44</v>
      </c>
      <c r="H389" s="2">
        <v>46.77</v>
      </c>
      <c r="I389" s="2">
        <v>6</v>
      </c>
      <c r="J389" s="2">
        <v>14.031000000000001</v>
      </c>
      <c r="K389" s="2">
        <v>294.65100000000001</v>
      </c>
      <c r="L389" s="2">
        <v>43535</v>
      </c>
      <c r="M389" s="2">
        <v>0.56736111111111109</v>
      </c>
      <c r="N389" s="3" t="s">
        <v>29</v>
      </c>
      <c r="O389" s="2">
        <v>280.62</v>
      </c>
      <c r="P389" s="4">
        <v>4.7619047620000003</v>
      </c>
      <c r="Q389" s="2">
        <v>14.031000000000001</v>
      </c>
      <c r="R389" s="2">
        <v>6</v>
      </c>
    </row>
    <row r="390" spans="2:18" x14ac:dyDescent="0.25">
      <c r="B390" s="2" t="s">
        <v>423</v>
      </c>
      <c r="C390" s="2" t="s">
        <v>18</v>
      </c>
      <c r="D390" s="2" t="s">
        <v>19</v>
      </c>
      <c r="E390" s="2" t="s">
        <v>27</v>
      </c>
      <c r="F390" s="2" t="s">
        <v>21</v>
      </c>
      <c r="G390" s="2" t="s">
        <v>22</v>
      </c>
      <c r="H390" s="2">
        <v>32.32</v>
      </c>
      <c r="I390" s="2">
        <v>10</v>
      </c>
      <c r="J390" s="2">
        <v>16.16</v>
      </c>
      <c r="K390" s="2">
        <v>339.36</v>
      </c>
      <c r="L390" s="2">
        <v>43516</v>
      </c>
      <c r="M390" s="2">
        <v>0.7006944444444444</v>
      </c>
      <c r="N390" s="3" t="s">
        <v>33</v>
      </c>
      <c r="O390" s="2">
        <v>323.2</v>
      </c>
      <c r="P390" s="4">
        <v>4.7619047620000003</v>
      </c>
      <c r="Q390" s="2">
        <v>16.16</v>
      </c>
      <c r="R390" s="2">
        <v>10</v>
      </c>
    </row>
    <row r="391" spans="2:18" x14ac:dyDescent="0.25">
      <c r="B391" s="2" t="s">
        <v>424</v>
      </c>
      <c r="C391" s="2" t="s">
        <v>25</v>
      </c>
      <c r="D391" s="2" t="s">
        <v>26</v>
      </c>
      <c r="E391" s="2" t="s">
        <v>20</v>
      </c>
      <c r="F391" s="2" t="s">
        <v>21</v>
      </c>
      <c r="G391" s="2" t="s">
        <v>46</v>
      </c>
      <c r="H391" s="2">
        <v>54.07</v>
      </c>
      <c r="I391" s="2">
        <v>9</v>
      </c>
      <c r="J391" s="2">
        <v>24.331499999999998</v>
      </c>
      <c r="K391" s="2">
        <v>510.9615</v>
      </c>
      <c r="L391" s="2">
        <v>43492</v>
      </c>
      <c r="M391" s="2">
        <v>0.62152777777777779</v>
      </c>
      <c r="N391" s="3" t="s">
        <v>23</v>
      </c>
      <c r="O391" s="2">
        <v>486.63</v>
      </c>
      <c r="P391" s="4">
        <v>4.7619047620000003</v>
      </c>
      <c r="Q391" s="2">
        <v>24.331499999999998</v>
      </c>
      <c r="R391" s="2">
        <v>9.5</v>
      </c>
    </row>
    <row r="392" spans="2:18" x14ac:dyDescent="0.25">
      <c r="B392" s="2" t="s">
        <v>425</v>
      </c>
      <c r="C392" s="2" t="s">
        <v>42</v>
      </c>
      <c r="D392" s="2" t="s">
        <v>43</v>
      </c>
      <c r="E392" s="2" t="s">
        <v>27</v>
      </c>
      <c r="F392" s="2" t="s">
        <v>31</v>
      </c>
      <c r="G392" s="2" t="s">
        <v>44</v>
      </c>
      <c r="H392" s="2">
        <v>18.22</v>
      </c>
      <c r="I392" s="2">
        <v>7</v>
      </c>
      <c r="J392" s="2">
        <v>6.3769999999999998</v>
      </c>
      <c r="K392" s="2">
        <v>133.917</v>
      </c>
      <c r="L392" s="2">
        <v>43534</v>
      </c>
      <c r="M392" s="2">
        <v>0.58611111111111114</v>
      </c>
      <c r="N392" s="3" t="s">
        <v>33</v>
      </c>
      <c r="O392" s="2">
        <v>127.54</v>
      </c>
      <c r="P392" s="4">
        <v>4.7619047620000003</v>
      </c>
      <c r="Q392" s="2">
        <v>6.3769999999999998</v>
      </c>
      <c r="R392" s="2">
        <v>6.6</v>
      </c>
    </row>
    <row r="393" spans="2:18" x14ac:dyDescent="0.25">
      <c r="B393" s="2" t="s">
        <v>426</v>
      </c>
      <c r="C393" s="2" t="s">
        <v>25</v>
      </c>
      <c r="D393" s="2" t="s">
        <v>26</v>
      </c>
      <c r="E393" s="2" t="s">
        <v>20</v>
      </c>
      <c r="F393" s="2" t="s">
        <v>21</v>
      </c>
      <c r="G393" s="2" t="s">
        <v>46</v>
      </c>
      <c r="H393" s="2">
        <v>80.48</v>
      </c>
      <c r="I393" s="2">
        <v>3</v>
      </c>
      <c r="J393" s="2">
        <v>12.071999999999999</v>
      </c>
      <c r="K393" s="2">
        <v>253.512</v>
      </c>
      <c r="L393" s="2">
        <v>43511</v>
      </c>
      <c r="M393" s="2">
        <v>0.52152777777777781</v>
      </c>
      <c r="N393" s="3" t="s">
        <v>29</v>
      </c>
      <c r="O393" s="2">
        <v>241.44</v>
      </c>
      <c r="P393" s="4">
        <v>4.7619047620000003</v>
      </c>
      <c r="Q393" s="2">
        <v>12.071999999999999</v>
      </c>
      <c r="R393" s="2">
        <v>8.1</v>
      </c>
    </row>
    <row r="394" spans="2:18" x14ac:dyDescent="0.25">
      <c r="B394" s="2" t="s">
        <v>427</v>
      </c>
      <c r="C394" s="2" t="s">
        <v>42</v>
      </c>
      <c r="D394" s="2" t="s">
        <v>43</v>
      </c>
      <c r="E394" s="2" t="s">
        <v>27</v>
      </c>
      <c r="F394" s="2" t="s">
        <v>21</v>
      </c>
      <c r="G394" s="2" t="s">
        <v>46</v>
      </c>
      <c r="H394" s="2">
        <v>37.950000000000003</v>
      </c>
      <c r="I394" s="2">
        <v>10</v>
      </c>
      <c r="J394" s="2">
        <v>18.975000000000001</v>
      </c>
      <c r="K394" s="2">
        <v>398.47500000000002</v>
      </c>
      <c r="L394" s="2">
        <v>43491</v>
      </c>
      <c r="M394" s="2">
        <v>0.61875000000000002</v>
      </c>
      <c r="N394" s="3" t="s">
        <v>29</v>
      </c>
      <c r="O394" s="2">
        <v>379.5</v>
      </c>
      <c r="P394" s="4">
        <v>4.7619047620000003</v>
      </c>
      <c r="Q394" s="2">
        <v>18.975000000000001</v>
      </c>
      <c r="R394" s="2">
        <v>9.6999999999999993</v>
      </c>
    </row>
    <row r="395" spans="2:18" x14ac:dyDescent="0.25">
      <c r="B395" s="2" t="s">
        <v>428</v>
      </c>
      <c r="C395" s="2" t="s">
        <v>18</v>
      </c>
      <c r="D395" s="2" t="s">
        <v>19</v>
      </c>
      <c r="E395" s="2" t="s">
        <v>20</v>
      </c>
      <c r="F395" s="2" t="s">
        <v>31</v>
      </c>
      <c r="G395" s="2" t="s">
        <v>28</v>
      </c>
      <c r="H395" s="2">
        <v>76.819999999999993</v>
      </c>
      <c r="I395" s="2">
        <v>1</v>
      </c>
      <c r="J395" s="2">
        <v>3.8410000000000002</v>
      </c>
      <c r="K395" s="2">
        <v>80.661000000000001</v>
      </c>
      <c r="L395" s="2">
        <v>43509</v>
      </c>
      <c r="M395" s="2">
        <v>0.76875000000000004</v>
      </c>
      <c r="N395" s="3" t="s">
        <v>23</v>
      </c>
      <c r="O395" s="2">
        <v>76.819999999999993</v>
      </c>
      <c r="P395" s="4">
        <v>4.7619047620000003</v>
      </c>
      <c r="Q395" s="2">
        <v>3.8410000000000002</v>
      </c>
      <c r="R395" s="2">
        <v>7.2</v>
      </c>
    </row>
    <row r="396" spans="2:18" x14ac:dyDescent="0.25">
      <c r="B396" s="2" t="s">
        <v>429</v>
      </c>
      <c r="C396" s="2" t="s">
        <v>18</v>
      </c>
      <c r="D396" s="2" t="s">
        <v>19</v>
      </c>
      <c r="E396" s="2" t="s">
        <v>20</v>
      </c>
      <c r="F396" s="2" t="s">
        <v>21</v>
      </c>
      <c r="G396" s="2" t="s">
        <v>36</v>
      </c>
      <c r="H396" s="2">
        <v>52.26</v>
      </c>
      <c r="I396" s="2">
        <v>10</v>
      </c>
      <c r="J396" s="2">
        <v>26.13</v>
      </c>
      <c r="K396" s="2">
        <v>548.73</v>
      </c>
      <c r="L396" s="2">
        <v>43533</v>
      </c>
      <c r="M396" s="2">
        <v>0.53125</v>
      </c>
      <c r="N396" s="3" t="s">
        <v>33</v>
      </c>
      <c r="O396" s="2">
        <v>522.6</v>
      </c>
      <c r="P396" s="4">
        <v>4.7619047620000003</v>
      </c>
      <c r="Q396" s="2">
        <v>26.13</v>
      </c>
      <c r="R396" s="2">
        <v>6.2</v>
      </c>
    </row>
    <row r="397" spans="2:18" x14ac:dyDescent="0.25">
      <c r="B397" s="2" t="s">
        <v>430</v>
      </c>
      <c r="C397" s="2" t="s">
        <v>18</v>
      </c>
      <c r="D397" s="2" t="s">
        <v>19</v>
      </c>
      <c r="E397" s="2" t="s">
        <v>27</v>
      </c>
      <c r="F397" s="2" t="s">
        <v>21</v>
      </c>
      <c r="G397" s="2" t="s">
        <v>22</v>
      </c>
      <c r="H397" s="2">
        <v>79.739999999999995</v>
      </c>
      <c r="I397" s="2">
        <v>1</v>
      </c>
      <c r="J397" s="2">
        <v>3.9870000000000001</v>
      </c>
      <c r="K397" s="2">
        <v>83.727000000000004</v>
      </c>
      <c r="L397" s="2">
        <v>43530</v>
      </c>
      <c r="M397" s="2">
        <v>0.44166666666666665</v>
      </c>
      <c r="N397" s="3" t="s">
        <v>23</v>
      </c>
      <c r="O397" s="2">
        <v>79.739999999999995</v>
      </c>
      <c r="P397" s="4">
        <v>4.7619047620000003</v>
      </c>
      <c r="Q397" s="2">
        <v>3.9870000000000001</v>
      </c>
      <c r="R397" s="2">
        <v>7.3</v>
      </c>
    </row>
    <row r="398" spans="2:18" x14ac:dyDescent="0.25">
      <c r="B398" s="2" t="s">
        <v>431</v>
      </c>
      <c r="C398" s="2" t="s">
        <v>18</v>
      </c>
      <c r="D398" s="2" t="s">
        <v>19</v>
      </c>
      <c r="E398" s="2" t="s">
        <v>27</v>
      </c>
      <c r="F398" s="2" t="s">
        <v>21</v>
      </c>
      <c r="G398" s="2" t="s">
        <v>22</v>
      </c>
      <c r="H398" s="2">
        <v>77.5</v>
      </c>
      <c r="I398" s="2">
        <v>5</v>
      </c>
      <c r="J398" s="2">
        <v>19.375</v>
      </c>
      <c r="K398" s="2">
        <v>406.875</v>
      </c>
      <c r="L398" s="2">
        <v>43489</v>
      </c>
      <c r="M398" s="2">
        <v>0.85833333333333328</v>
      </c>
      <c r="N398" s="3" t="s">
        <v>23</v>
      </c>
      <c r="O398" s="2">
        <v>387.5</v>
      </c>
      <c r="P398" s="4">
        <v>4.7619047620000003</v>
      </c>
      <c r="Q398" s="2">
        <v>19.375</v>
      </c>
      <c r="R398" s="2">
        <v>4.3</v>
      </c>
    </row>
    <row r="399" spans="2:18" x14ac:dyDescent="0.25">
      <c r="B399" s="2" t="s">
        <v>432</v>
      </c>
      <c r="C399" s="2" t="s">
        <v>18</v>
      </c>
      <c r="D399" s="2" t="s">
        <v>19</v>
      </c>
      <c r="E399" s="2" t="s">
        <v>27</v>
      </c>
      <c r="F399" s="2" t="s">
        <v>21</v>
      </c>
      <c r="G399" s="2" t="s">
        <v>44</v>
      </c>
      <c r="H399" s="2">
        <v>54.27</v>
      </c>
      <c r="I399" s="2">
        <v>5</v>
      </c>
      <c r="J399" s="2">
        <v>13.567500000000001</v>
      </c>
      <c r="K399" s="2">
        <v>284.91750000000002</v>
      </c>
      <c r="L399" s="2">
        <v>43537</v>
      </c>
      <c r="M399" s="2">
        <v>0.59444444444444444</v>
      </c>
      <c r="N399" s="3" t="s">
        <v>23</v>
      </c>
      <c r="O399" s="2">
        <v>271.35000000000002</v>
      </c>
      <c r="P399" s="4">
        <v>4.7619047620000003</v>
      </c>
      <c r="Q399" s="2">
        <v>13.567500000000001</v>
      </c>
      <c r="R399" s="2">
        <v>4.5999999999999996</v>
      </c>
    </row>
    <row r="400" spans="2:18" x14ac:dyDescent="0.25">
      <c r="B400" s="2" t="s">
        <v>433</v>
      </c>
      <c r="C400" s="2" t="s">
        <v>42</v>
      </c>
      <c r="D400" s="2" t="s">
        <v>43</v>
      </c>
      <c r="E400" s="2" t="s">
        <v>27</v>
      </c>
      <c r="F400" s="2" t="s">
        <v>31</v>
      </c>
      <c r="G400" s="2" t="s">
        <v>32</v>
      </c>
      <c r="H400" s="2">
        <v>13.59</v>
      </c>
      <c r="I400" s="2">
        <v>9</v>
      </c>
      <c r="J400" s="2">
        <v>6.1154999999999999</v>
      </c>
      <c r="K400" s="2">
        <v>128.4255</v>
      </c>
      <c r="L400" s="2">
        <v>43539</v>
      </c>
      <c r="M400" s="2">
        <v>0.43472222222222223</v>
      </c>
      <c r="N400" s="3" t="s">
        <v>29</v>
      </c>
      <c r="O400" s="2">
        <v>122.31</v>
      </c>
      <c r="P400" s="4">
        <v>4.7619047620000003</v>
      </c>
      <c r="Q400" s="2">
        <v>6.1154999999999999</v>
      </c>
      <c r="R400" s="2">
        <v>5.8</v>
      </c>
    </row>
    <row r="401" spans="2:18" x14ac:dyDescent="0.25">
      <c r="B401" s="2" t="s">
        <v>434</v>
      </c>
      <c r="C401" s="2" t="s">
        <v>42</v>
      </c>
      <c r="D401" s="2" t="s">
        <v>43</v>
      </c>
      <c r="E401" s="2" t="s">
        <v>20</v>
      </c>
      <c r="F401" s="2" t="s">
        <v>21</v>
      </c>
      <c r="G401" s="2" t="s">
        <v>22</v>
      </c>
      <c r="H401" s="2">
        <v>41.06</v>
      </c>
      <c r="I401" s="2">
        <v>6</v>
      </c>
      <c r="J401" s="2">
        <v>12.318</v>
      </c>
      <c r="K401" s="2">
        <v>258.678</v>
      </c>
      <c r="L401" s="2">
        <v>43529</v>
      </c>
      <c r="M401" s="2">
        <v>0.5625</v>
      </c>
      <c r="N401" s="3" t="s">
        <v>33</v>
      </c>
      <c r="O401" s="2">
        <v>246.36</v>
      </c>
      <c r="P401" s="4">
        <v>4.7619047620000003</v>
      </c>
      <c r="Q401" s="2">
        <v>12.318</v>
      </c>
      <c r="R401" s="2">
        <v>8.3000000000000007</v>
      </c>
    </row>
    <row r="402" spans="2:18" x14ac:dyDescent="0.25">
      <c r="B402" s="2" t="s">
        <v>435</v>
      </c>
      <c r="C402" s="2" t="s">
        <v>42</v>
      </c>
      <c r="D402" s="2" t="s">
        <v>43</v>
      </c>
      <c r="E402" s="2" t="s">
        <v>20</v>
      </c>
      <c r="F402" s="2" t="s">
        <v>31</v>
      </c>
      <c r="G402" s="2" t="s">
        <v>28</v>
      </c>
      <c r="H402" s="2">
        <v>19.239999999999998</v>
      </c>
      <c r="I402" s="2">
        <v>9</v>
      </c>
      <c r="J402" s="2">
        <v>8.6579999999999995</v>
      </c>
      <c r="K402" s="2">
        <v>181.81800000000001</v>
      </c>
      <c r="L402" s="2">
        <v>43528</v>
      </c>
      <c r="M402" s="2">
        <v>0.68611111111111112</v>
      </c>
      <c r="N402" s="3" t="s">
        <v>29</v>
      </c>
      <c r="O402" s="2">
        <v>173.16</v>
      </c>
      <c r="P402" s="4">
        <v>4.7619047620000003</v>
      </c>
      <c r="Q402" s="2">
        <v>8.6579999999999995</v>
      </c>
      <c r="R402" s="2">
        <v>8</v>
      </c>
    </row>
    <row r="403" spans="2:18" x14ac:dyDescent="0.25">
      <c r="B403" s="2" t="s">
        <v>436</v>
      </c>
      <c r="C403" s="2" t="s">
        <v>25</v>
      </c>
      <c r="D403" s="2" t="s">
        <v>26</v>
      </c>
      <c r="E403" s="2" t="s">
        <v>27</v>
      </c>
      <c r="F403" s="2" t="s">
        <v>21</v>
      </c>
      <c r="G403" s="2" t="s">
        <v>44</v>
      </c>
      <c r="H403" s="2">
        <v>39.43</v>
      </c>
      <c r="I403" s="2">
        <v>6</v>
      </c>
      <c r="J403" s="2">
        <v>11.829000000000001</v>
      </c>
      <c r="K403" s="2">
        <v>248.40899999999999</v>
      </c>
      <c r="L403" s="2">
        <v>43549</v>
      </c>
      <c r="M403" s="2">
        <v>0.84583333333333333</v>
      </c>
      <c r="N403" s="3" t="s">
        <v>33</v>
      </c>
      <c r="O403" s="2">
        <v>236.58</v>
      </c>
      <c r="P403" s="4">
        <v>4.7619047620000003</v>
      </c>
      <c r="Q403" s="2">
        <v>11.829000000000001</v>
      </c>
      <c r="R403" s="2">
        <v>9.4</v>
      </c>
    </row>
    <row r="404" spans="2:18" x14ac:dyDescent="0.25">
      <c r="B404" s="2" t="s">
        <v>437</v>
      </c>
      <c r="C404" s="2" t="s">
        <v>25</v>
      </c>
      <c r="D404" s="2" t="s">
        <v>26</v>
      </c>
      <c r="E404" s="2" t="s">
        <v>27</v>
      </c>
      <c r="F404" s="2" t="s">
        <v>31</v>
      </c>
      <c r="G404" s="2" t="s">
        <v>32</v>
      </c>
      <c r="H404" s="2">
        <v>46.22</v>
      </c>
      <c r="I404" s="2">
        <v>4</v>
      </c>
      <c r="J404" s="2">
        <v>9.2439999999999998</v>
      </c>
      <c r="K404" s="2">
        <v>194.124</v>
      </c>
      <c r="L404" s="2">
        <v>43536</v>
      </c>
      <c r="M404" s="2">
        <v>0.83611111111111114</v>
      </c>
      <c r="N404" s="3" t="s">
        <v>33</v>
      </c>
      <c r="O404" s="2">
        <v>184.88</v>
      </c>
      <c r="P404" s="4">
        <v>4.7619047620000003</v>
      </c>
      <c r="Q404" s="2">
        <v>9.2439999999999998</v>
      </c>
      <c r="R404" s="2">
        <v>6.2</v>
      </c>
    </row>
    <row r="405" spans="2:18" x14ac:dyDescent="0.25">
      <c r="B405" s="2" t="s">
        <v>438</v>
      </c>
      <c r="C405" s="2" t="s">
        <v>25</v>
      </c>
      <c r="D405" s="2" t="s">
        <v>26</v>
      </c>
      <c r="E405" s="2" t="s">
        <v>20</v>
      </c>
      <c r="F405" s="2" t="s">
        <v>31</v>
      </c>
      <c r="G405" s="2" t="s">
        <v>32</v>
      </c>
      <c r="H405" s="2">
        <v>13.98</v>
      </c>
      <c r="I405" s="2">
        <v>1</v>
      </c>
      <c r="J405" s="2">
        <v>0.69899999999999995</v>
      </c>
      <c r="K405" s="2">
        <v>14.679</v>
      </c>
      <c r="L405" s="2">
        <v>43500</v>
      </c>
      <c r="M405" s="2">
        <v>0.56805555555555554</v>
      </c>
      <c r="N405" s="3" t="s">
        <v>23</v>
      </c>
      <c r="O405" s="2">
        <v>13.98</v>
      </c>
      <c r="P405" s="4">
        <v>4.7619047620000003</v>
      </c>
      <c r="Q405" s="2">
        <v>0.69899999999999995</v>
      </c>
      <c r="R405" s="2">
        <v>9.8000000000000007</v>
      </c>
    </row>
    <row r="406" spans="2:18" x14ac:dyDescent="0.25">
      <c r="B406" s="2" t="s">
        <v>439</v>
      </c>
      <c r="C406" s="2" t="s">
        <v>42</v>
      </c>
      <c r="D406" s="2" t="s">
        <v>43</v>
      </c>
      <c r="E406" s="2" t="s">
        <v>27</v>
      </c>
      <c r="F406" s="2" t="s">
        <v>21</v>
      </c>
      <c r="G406" s="2" t="s">
        <v>46</v>
      </c>
      <c r="H406" s="2">
        <v>39.75</v>
      </c>
      <c r="I406" s="2">
        <v>5</v>
      </c>
      <c r="J406" s="2">
        <v>9.9375</v>
      </c>
      <c r="K406" s="2">
        <v>208.6875</v>
      </c>
      <c r="L406" s="2">
        <v>43518</v>
      </c>
      <c r="M406" s="2">
        <v>0.4465277777777778</v>
      </c>
      <c r="N406" s="3" t="s">
        <v>23</v>
      </c>
      <c r="O406" s="2">
        <v>198.75</v>
      </c>
      <c r="P406" s="4">
        <v>4.7619047620000003</v>
      </c>
      <c r="Q406" s="2">
        <v>9.9375</v>
      </c>
      <c r="R406" s="2">
        <v>9.6</v>
      </c>
    </row>
    <row r="407" spans="2:18" x14ac:dyDescent="0.25">
      <c r="B407" s="2" t="s">
        <v>440</v>
      </c>
      <c r="C407" s="2" t="s">
        <v>25</v>
      </c>
      <c r="D407" s="2" t="s">
        <v>26</v>
      </c>
      <c r="E407" s="2" t="s">
        <v>20</v>
      </c>
      <c r="F407" s="2" t="s">
        <v>21</v>
      </c>
      <c r="G407" s="2" t="s">
        <v>46</v>
      </c>
      <c r="H407" s="2">
        <v>97.79</v>
      </c>
      <c r="I407" s="2">
        <v>7</v>
      </c>
      <c r="J407" s="2">
        <v>34.226500000000001</v>
      </c>
      <c r="K407" s="2">
        <v>718.75649999999996</v>
      </c>
      <c r="L407" s="2">
        <v>43512</v>
      </c>
      <c r="M407" s="2">
        <v>0.72916666666666663</v>
      </c>
      <c r="N407" s="3" t="s">
        <v>23</v>
      </c>
      <c r="O407" s="2">
        <v>684.53</v>
      </c>
      <c r="P407" s="4">
        <v>4.7619047620000003</v>
      </c>
      <c r="Q407" s="2">
        <v>34.226500000000001</v>
      </c>
      <c r="R407" s="2">
        <v>4.9000000000000004</v>
      </c>
    </row>
    <row r="408" spans="2:18" x14ac:dyDescent="0.25">
      <c r="B408" s="2" t="s">
        <v>441</v>
      </c>
      <c r="C408" s="2" t="s">
        <v>18</v>
      </c>
      <c r="D408" s="2" t="s">
        <v>19</v>
      </c>
      <c r="E408" s="2" t="s">
        <v>20</v>
      </c>
      <c r="F408" s="2" t="s">
        <v>31</v>
      </c>
      <c r="G408" s="2" t="s">
        <v>36</v>
      </c>
      <c r="H408" s="2">
        <v>67.260000000000005</v>
      </c>
      <c r="I408" s="2">
        <v>4</v>
      </c>
      <c r="J408" s="2">
        <v>13.452</v>
      </c>
      <c r="K408" s="2">
        <v>282.49200000000002</v>
      </c>
      <c r="L408" s="2">
        <v>43484</v>
      </c>
      <c r="M408" s="2">
        <v>0.64444444444444449</v>
      </c>
      <c r="N408" s="3" t="s">
        <v>33</v>
      </c>
      <c r="O408" s="2">
        <v>269.04000000000002</v>
      </c>
      <c r="P408" s="4">
        <v>4.7619047620000003</v>
      </c>
      <c r="Q408" s="2">
        <v>13.452</v>
      </c>
      <c r="R408" s="2">
        <v>8</v>
      </c>
    </row>
    <row r="409" spans="2:18" x14ac:dyDescent="0.25">
      <c r="B409" s="2" t="s">
        <v>442</v>
      </c>
      <c r="C409" s="2" t="s">
        <v>18</v>
      </c>
      <c r="D409" s="2" t="s">
        <v>19</v>
      </c>
      <c r="E409" s="2" t="s">
        <v>27</v>
      </c>
      <c r="F409" s="2" t="s">
        <v>31</v>
      </c>
      <c r="G409" s="2" t="s">
        <v>44</v>
      </c>
      <c r="H409" s="2">
        <v>13.79</v>
      </c>
      <c r="I409" s="2">
        <v>5</v>
      </c>
      <c r="J409" s="2">
        <v>3.4474999999999998</v>
      </c>
      <c r="K409" s="2">
        <v>72.397499999999994</v>
      </c>
      <c r="L409" s="2">
        <v>43476</v>
      </c>
      <c r="M409" s="2">
        <v>0.79652777777777772</v>
      </c>
      <c r="N409" s="3" t="s">
        <v>33</v>
      </c>
      <c r="O409" s="2">
        <v>68.95</v>
      </c>
      <c r="P409" s="4">
        <v>4.7619047620000003</v>
      </c>
      <c r="Q409" s="2">
        <v>3.4474999999999998</v>
      </c>
      <c r="R409" s="2">
        <v>7.8</v>
      </c>
    </row>
    <row r="410" spans="2:18" x14ac:dyDescent="0.25">
      <c r="B410" s="2" t="s">
        <v>443</v>
      </c>
      <c r="C410" s="2" t="s">
        <v>42</v>
      </c>
      <c r="D410" s="2" t="s">
        <v>43</v>
      </c>
      <c r="E410" s="2" t="s">
        <v>20</v>
      </c>
      <c r="F410" s="2" t="s">
        <v>21</v>
      </c>
      <c r="G410" s="2" t="s">
        <v>46</v>
      </c>
      <c r="H410" s="2">
        <v>68.709999999999994</v>
      </c>
      <c r="I410" s="2">
        <v>4</v>
      </c>
      <c r="J410" s="2">
        <v>13.742000000000001</v>
      </c>
      <c r="K410" s="2">
        <v>288.58199999999999</v>
      </c>
      <c r="L410" s="2">
        <v>43469</v>
      </c>
      <c r="M410" s="2">
        <v>0.79236111111111107</v>
      </c>
      <c r="N410" s="3" t="s">
        <v>29</v>
      </c>
      <c r="O410" s="2">
        <v>274.83999999999997</v>
      </c>
      <c r="P410" s="4">
        <v>4.7619047620000003</v>
      </c>
      <c r="Q410" s="2">
        <v>13.742000000000001</v>
      </c>
      <c r="R410" s="2">
        <v>4.0999999999999996</v>
      </c>
    </row>
    <row r="411" spans="2:18" x14ac:dyDescent="0.25">
      <c r="B411" s="2" t="s">
        <v>444</v>
      </c>
      <c r="C411" s="2" t="s">
        <v>18</v>
      </c>
      <c r="D411" s="2" t="s">
        <v>19</v>
      </c>
      <c r="E411" s="2" t="s">
        <v>27</v>
      </c>
      <c r="F411" s="2" t="s">
        <v>21</v>
      </c>
      <c r="G411" s="2" t="s">
        <v>32</v>
      </c>
      <c r="H411" s="2">
        <v>56.53</v>
      </c>
      <c r="I411" s="2">
        <v>4</v>
      </c>
      <c r="J411" s="2">
        <v>11.305999999999999</v>
      </c>
      <c r="K411" s="2">
        <v>237.42599999999999</v>
      </c>
      <c r="L411" s="2">
        <v>43528</v>
      </c>
      <c r="M411" s="2">
        <v>0.82499999999999996</v>
      </c>
      <c r="N411" s="3" t="s">
        <v>23</v>
      </c>
      <c r="O411" s="2">
        <v>226.12</v>
      </c>
      <c r="P411" s="4">
        <v>4.7619047620000003</v>
      </c>
      <c r="Q411" s="2">
        <v>11.305999999999999</v>
      </c>
      <c r="R411" s="2">
        <v>5.5</v>
      </c>
    </row>
    <row r="412" spans="2:18" x14ac:dyDescent="0.25">
      <c r="B412" s="2" t="s">
        <v>445</v>
      </c>
      <c r="C412" s="2" t="s">
        <v>25</v>
      </c>
      <c r="D412" s="2" t="s">
        <v>26</v>
      </c>
      <c r="E412" s="2" t="s">
        <v>27</v>
      </c>
      <c r="F412" s="2" t="s">
        <v>21</v>
      </c>
      <c r="G412" s="2" t="s">
        <v>46</v>
      </c>
      <c r="H412" s="2">
        <v>23.82</v>
      </c>
      <c r="I412" s="2">
        <v>5</v>
      </c>
      <c r="J412" s="2">
        <v>5.9550000000000001</v>
      </c>
      <c r="K412" s="2">
        <v>125.05500000000001</v>
      </c>
      <c r="L412" s="2">
        <v>43493</v>
      </c>
      <c r="M412" s="2">
        <v>0.80833333333333335</v>
      </c>
      <c r="N412" s="3" t="s">
        <v>23</v>
      </c>
      <c r="O412" s="2">
        <v>119.1</v>
      </c>
      <c r="P412" s="4">
        <v>4.7619047620000003</v>
      </c>
      <c r="Q412" s="2">
        <v>5.9550000000000001</v>
      </c>
      <c r="R412" s="2">
        <v>5.4</v>
      </c>
    </row>
    <row r="413" spans="2:18" x14ac:dyDescent="0.25">
      <c r="B413" s="2" t="s">
        <v>446</v>
      </c>
      <c r="C413" s="2" t="s">
        <v>42</v>
      </c>
      <c r="D413" s="2" t="s">
        <v>43</v>
      </c>
      <c r="E413" s="2" t="s">
        <v>27</v>
      </c>
      <c r="F413" s="2" t="s">
        <v>21</v>
      </c>
      <c r="G413" s="2" t="s">
        <v>22</v>
      </c>
      <c r="H413" s="2">
        <v>34.21</v>
      </c>
      <c r="I413" s="2">
        <v>10</v>
      </c>
      <c r="J413" s="2">
        <v>17.105</v>
      </c>
      <c r="K413" s="2">
        <v>359.20499999999998</v>
      </c>
      <c r="L413" s="2">
        <v>43467</v>
      </c>
      <c r="M413" s="2">
        <v>0.54166666666666663</v>
      </c>
      <c r="N413" s="3" t="s">
        <v>29</v>
      </c>
      <c r="O413" s="2">
        <v>342.1</v>
      </c>
      <c r="P413" s="4">
        <v>4.7619047620000003</v>
      </c>
      <c r="Q413" s="2">
        <v>17.105</v>
      </c>
      <c r="R413" s="2">
        <v>5.0999999999999996</v>
      </c>
    </row>
    <row r="414" spans="2:18" x14ac:dyDescent="0.25">
      <c r="B414" s="2" t="s">
        <v>447</v>
      </c>
      <c r="C414" s="2" t="s">
        <v>42</v>
      </c>
      <c r="D414" s="2" t="s">
        <v>43</v>
      </c>
      <c r="E414" s="2" t="s">
        <v>27</v>
      </c>
      <c r="F414" s="2" t="s">
        <v>31</v>
      </c>
      <c r="G414" s="2" t="s">
        <v>36</v>
      </c>
      <c r="H414" s="2">
        <v>21.87</v>
      </c>
      <c r="I414" s="2">
        <v>2</v>
      </c>
      <c r="J414" s="2">
        <v>2.1869999999999998</v>
      </c>
      <c r="K414" s="2">
        <v>45.927</v>
      </c>
      <c r="L414" s="2">
        <v>43490</v>
      </c>
      <c r="M414" s="2">
        <v>0.60347222222222219</v>
      </c>
      <c r="N414" s="3" t="s">
        <v>23</v>
      </c>
      <c r="O414" s="2">
        <v>43.74</v>
      </c>
      <c r="P414" s="4">
        <v>4.7619047620000003</v>
      </c>
      <c r="Q414" s="2">
        <v>2.1869999999999998</v>
      </c>
      <c r="R414" s="2">
        <v>6.9</v>
      </c>
    </row>
    <row r="415" spans="2:18" x14ac:dyDescent="0.25">
      <c r="B415" s="2" t="s">
        <v>448</v>
      </c>
      <c r="C415" s="2" t="s">
        <v>18</v>
      </c>
      <c r="D415" s="2" t="s">
        <v>19</v>
      </c>
      <c r="E415" s="2" t="s">
        <v>20</v>
      </c>
      <c r="F415" s="2" t="s">
        <v>31</v>
      </c>
      <c r="G415" s="2" t="s">
        <v>22</v>
      </c>
      <c r="H415" s="2">
        <v>20.97</v>
      </c>
      <c r="I415" s="2">
        <v>5</v>
      </c>
      <c r="J415" s="2">
        <v>5.2424999999999997</v>
      </c>
      <c r="K415" s="2">
        <v>110.0925</v>
      </c>
      <c r="L415" s="2">
        <v>43469</v>
      </c>
      <c r="M415" s="2">
        <v>0.55625000000000002</v>
      </c>
      <c r="N415" s="3" t="s">
        <v>29</v>
      </c>
      <c r="O415" s="2">
        <v>104.85</v>
      </c>
      <c r="P415" s="4">
        <v>4.7619047620000003</v>
      </c>
      <c r="Q415" s="2">
        <v>5.2424999999999997</v>
      </c>
      <c r="R415" s="2">
        <v>7.8</v>
      </c>
    </row>
    <row r="416" spans="2:18" x14ac:dyDescent="0.25">
      <c r="B416" s="2" t="s">
        <v>449</v>
      </c>
      <c r="C416" s="2" t="s">
        <v>18</v>
      </c>
      <c r="D416" s="2" t="s">
        <v>19</v>
      </c>
      <c r="E416" s="2" t="s">
        <v>27</v>
      </c>
      <c r="F416" s="2" t="s">
        <v>31</v>
      </c>
      <c r="G416" s="2" t="s">
        <v>36</v>
      </c>
      <c r="H416" s="2">
        <v>25.84</v>
      </c>
      <c r="I416" s="2">
        <v>3</v>
      </c>
      <c r="J416" s="2">
        <v>3.8759999999999999</v>
      </c>
      <c r="K416" s="2">
        <v>81.396000000000001</v>
      </c>
      <c r="L416" s="2">
        <v>43534</v>
      </c>
      <c r="M416" s="2">
        <v>0.78819444444444442</v>
      </c>
      <c r="N416" s="3" t="s">
        <v>23</v>
      </c>
      <c r="O416" s="2">
        <v>77.52</v>
      </c>
      <c r="P416" s="4">
        <v>4.7619047620000003</v>
      </c>
      <c r="Q416" s="2">
        <v>3.8759999999999999</v>
      </c>
      <c r="R416" s="2">
        <v>6.6</v>
      </c>
    </row>
    <row r="417" spans="2:18" x14ac:dyDescent="0.25">
      <c r="B417" s="2" t="s">
        <v>450</v>
      </c>
      <c r="C417" s="2" t="s">
        <v>18</v>
      </c>
      <c r="D417" s="2" t="s">
        <v>19</v>
      </c>
      <c r="E417" s="2" t="s">
        <v>27</v>
      </c>
      <c r="F417" s="2" t="s">
        <v>31</v>
      </c>
      <c r="G417" s="2" t="s">
        <v>32</v>
      </c>
      <c r="H417" s="2">
        <v>50.93</v>
      </c>
      <c r="I417" s="2">
        <v>8</v>
      </c>
      <c r="J417" s="2">
        <v>20.372</v>
      </c>
      <c r="K417" s="2">
        <v>427.81200000000001</v>
      </c>
      <c r="L417" s="2">
        <v>43546</v>
      </c>
      <c r="M417" s="2">
        <v>0.81666666666666665</v>
      </c>
      <c r="N417" s="3" t="s">
        <v>23</v>
      </c>
      <c r="O417" s="2">
        <v>407.44</v>
      </c>
      <c r="P417" s="4">
        <v>4.7619047620000003</v>
      </c>
      <c r="Q417" s="2">
        <v>20.372</v>
      </c>
      <c r="R417" s="2">
        <v>9.1999999999999993</v>
      </c>
    </row>
    <row r="418" spans="2:18" x14ac:dyDescent="0.25">
      <c r="B418" s="2" t="s">
        <v>451</v>
      </c>
      <c r="C418" s="2" t="s">
        <v>42</v>
      </c>
      <c r="D418" s="2" t="s">
        <v>43</v>
      </c>
      <c r="E418" s="2" t="s">
        <v>27</v>
      </c>
      <c r="F418" s="2" t="s">
        <v>31</v>
      </c>
      <c r="G418" s="2" t="s">
        <v>22</v>
      </c>
      <c r="H418" s="2">
        <v>96.11</v>
      </c>
      <c r="I418" s="2">
        <v>1</v>
      </c>
      <c r="J418" s="2">
        <v>4.8055000000000003</v>
      </c>
      <c r="K418" s="2">
        <v>100.91549999999999</v>
      </c>
      <c r="L418" s="2">
        <v>43490</v>
      </c>
      <c r="M418" s="2">
        <v>0.68611111111111112</v>
      </c>
      <c r="N418" s="3" t="s">
        <v>23</v>
      </c>
      <c r="O418" s="2">
        <v>96.11</v>
      </c>
      <c r="P418" s="4">
        <v>4.7619047620000003</v>
      </c>
      <c r="Q418" s="2">
        <v>4.8055000000000003</v>
      </c>
      <c r="R418" s="2">
        <v>7.8</v>
      </c>
    </row>
    <row r="419" spans="2:18" x14ac:dyDescent="0.25">
      <c r="B419" s="2" t="s">
        <v>452</v>
      </c>
      <c r="C419" s="2" t="s">
        <v>25</v>
      </c>
      <c r="D419" s="2" t="s">
        <v>26</v>
      </c>
      <c r="E419" s="2" t="s">
        <v>27</v>
      </c>
      <c r="F419" s="2" t="s">
        <v>21</v>
      </c>
      <c r="G419" s="2" t="s">
        <v>32</v>
      </c>
      <c r="H419" s="2">
        <v>45.38</v>
      </c>
      <c r="I419" s="2">
        <v>4</v>
      </c>
      <c r="J419" s="2">
        <v>9.0760000000000005</v>
      </c>
      <c r="K419" s="2">
        <v>190.596</v>
      </c>
      <c r="L419" s="2">
        <v>43473</v>
      </c>
      <c r="M419" s="2">
        <v>0.57499999999999996</v>
      </c>
      <c r="N419" s="3" t="s">
        <v>33</v>
      </c>
      <c r="O419" s="2">
        <v>181.52</v>
      </c>
      <c r="P419" s="4">
        <v>4.7619047620000003</v>
      </c>
      <c r="Q419" s="2">
        <v>9.0760000000000005</v>
      </c>
      <c r="R419" s="2">
        <v>8.6999999999999993</v>
      </c>
    </row>
    <row r="420" spans="2:18" x14ac:dyDescent="0.25">
      <c r="B420" s="2" t="s">
        <v>453</v>
      </c>
      <c r="C420" s="2" t="s">
        <v>25</v>
      </c>
      <c r="D420" s="2" t="s">
        <v>26</v>
      </c>
      <c r="E420" s="2" t="s">
        <v>20</v>
      </c>
      <c r="F420" s="2" t="s">
        <v>21</v>
      </c>
      <c r="G420" s="2" t="s">
        <v>22</v>
      </c>
      <c r="H420" s="2">
        <v>81.510000000000005</v>
      </c>
      <c r="I420" s="2">
        <v>1</v>
      </c>
      <c r="J420" s="2">
        <v>4.0754999999999999</v>
      </c>
      <c r="K420" s="2">
        <v>85.585499999999996</v>
      </c>
      <c r="L420" s="2">
        <v>43487</v>
      </c>
      <c r="M420" s="2">
        <v>0.45624999999999999</v>
      </c>
      <c r="N420" s="3" t="s">
        <v>23</v>
      </c>
      <c r="O420" s="2">
        <v>81.510000000000005</v>
      </c>
      <c r="P420" s="4">
        <v>4.7619047620000003</v>
      </c>
      <c r="Q420" s="2">
        <v>4.0754999999999999</v>
      </c>
      <c r="R420" s="2">
        <v>9.1999999999999993</v>
      </c>
    </row>
    <row r="421" spans="2:18" x14ac:dyDescent="0.25">
      <c r="B421" s="2" t="s">
        <v>454</v>
      </c>
      <c r="C421" s="2" t="s">
        <v>42</v>
      </c>
      <c r="D421" s="2" t="s">
        <v>43</v>
      </c>
      <c r="E421" s="2" t="s">
        <v>27</v>
      </c>
      <c r="F421" s="2" t="s">
        <v>21</v>
      </c>
      <c r="G421" s="2" t="s">
        <v>22</v>
      </c>
      <c r="H421" s="2">
        <v>57.22</v>
      </c>
      <c r="I421" s="2">
        <v>2</v>
      </c>
      <c r="J421" s="2">
        <v>5.7220000000000004</v>
      </c>
      <c r="K421" s="2">
        <v>120.16200000000001</v>
      </c>
      <c r="L421" s="2">
        <v>43477</v>
      </c>
      <c r="M421" s="2">
        <v>0.71736111111111112</v>
      </c>
      <c r="N421" s="3" t="s">
        <v>23</v>
      </c>
      <c r="O421" s="2">
        <v>114.44</v>
      </c>
      <c r="P421" s="4">
        <v>4.7619047620000003</v>
      </c>
      <c r="Q421" s="2">
        <v>5.7220000000000004</v>
      </c>
      <c r="R421" s="2">
        <v>8.3000000000000007</v>
      </c>
    </row>
    <row r="422" spans="2:18" x14ac:dyDescent="0.25">
      <c r="B422" s="2" t="s">
        <v>455</v>
      </c>
      <c r="C422" s="2" t="s">
        <v>18</v>
      </c>
      <c r="D422" s="2" t="s">
        <v>19</v>
      </c>
      <c r="E422" s="2" t="s">
        <v>20</v>
      </c>
      <c r="F422" s="2" t="s">
        <v>21</v>
      </c>
      <c r="G422" s="2" t="s">
        <v>28</v>
      </c>
      <c r="H422" s="2">
        <v>25.22</v>
      </c>
      <c r="I422" s="2">
        <v>7</v>
      </c>
      <c r="J422" s="2">
        <v>8.827</v>
      </c>
      <c r="K422" s="2">
        <v>185.36699999999999</v>
      </c>
      <c r="L422" s="2">
        <v>43500</v>
      </c>
      <c r="M422" s="2">
        <v>0.43263888888888891</v>
      </c>
      <c r="N422" s="3" t="s">
        <v>29</v>
      </c>
      <c r="O422" s="2">
        <v>176.54</v>
      </c>
      <c r="P422" s="4">
        <v>4.7619047620000003</v>
      </c>
      <c r="Q422" s="2">
        <v>8.827</v>
      </c>
      <c r="R422" s="2">
        <v>8.1999999999999993</v>
      </c>
    </row>
    <row r="423" spans="2:18" x14ac:dyDescent="0.25">
      <c r="B423" s="2" t="s">
        <v>456</v>
      </c>
      <c r="C423" s="2" t="s">
        <v>25</v>
      </c>
      <c r="D423" s="2" t="s">
        <v>26</v>
      </c>
      <c r="E423" s="2" t="s">
        <v>20</v>
      </c>
      <c r="F423" s="2" t="s">
        <v>21</v>
      </c>
      <c r="G423" s="2" t="s">
        <v>44</v>
      </c>
      <c r="H423" s="2">
        <v>38.6</v>
      </c>
      <c r="I423" s="2">
        <v>3</v>
      </c>
      <c r="J423" s="2">
        <v>5.79</v>
      </c>
      <c r="K423" s="2">
        <v>121.59</v>
      </c>
      <c r="L423" s="2">
        <v>43552</v>
      </c>
      <c r="M423" s="2">
        <v>0.58125000000000004</v>
      </c>
      <c r="N423" s="3" t="s">
        <v>23</v>
      </c>
      <c r="O423" s="2">
        <v>115.8</v>
      </c>
      <c r="P423" s="4">
        <v>4.7619047620000003</v>
      </c>
      <c r="Q423" s="2">
        <v>5.79</v>
      </c>
      <c r="R423" s="2">
        <v>7.5</v>
      </c>
    </row>
    <row r="424" spans="2:18" x14ac:dyDescent="0.25">
      <c r="B424" s="2" t="s">
        <v>457</v>
      </c>
      <c r="C424" s="2" t="s">
        <v>25</v>
      </c>
      <c r="D424" s="2" t="s">
        <v>26</v>
      </c>
      <c r="E424" s="2" t="s">
        <v>27</v>
      </c>
      <c r="F424" s="2" t="s">
        <v>21</v>
      </c>
      <c r="G424" s="2" t="s">
        <v>28</v>
      </c>
      <c r="H424" s="2">
        <v>84.05</v>
      </c>
      <c r="I424" s="2">
        <v>3</v>
      </c>
      <c r="J424" s="2">
        <v>12.6075</v>
      </c>
      <c r="K424" s="2">
        <v>264.75749999999999</v>
      </c>
      <c r="L424" s="2">
        <v>43488</v>
      </c>
      <c r="M424" s="2">
        <v>0.56180555555555556</v>
      </c>
      <c r="N424" s="3" t="s">
        <v>29</v>
      </c>
      <c r="O424" s="2">
        <v>252.15</v>
      </c>
      <c r="P424" s="4">
        <v>4.7619047620000003</v>
      </c>
      <c r="Q424" s="2">
        <v>12.6075</v>
      </c>
      <c r="R424" s="2">
        <v>9.8000000000000007</v>
      </c>
    </row>
    <row r="425" spans="2:18" x14ac:dyDescent="0.25">
      <c r="B425" s="2" t="s">
        <v>458</v>
      </c>
      <c r="C425" s="2" t="s">
        <v>25</v>
      </c>
      <c r="D425" s="2" t="s">
        <v>26</v>
      </c>
      <c r="E425" s="2" t="s">
        <v>20</v>
      </c>
      <c r="F425" s="2" t="s">
        <v>21</v>
      </c>
      <c r="G425" s="2" t="s">
        <v>46</v>
      </c>
      <c r="H425" s="2">
        <v>97.21</v>
      </c>
      <c r="I425" s="2">
        <v>10</v>
      </c>
      <c r="J425" s="2">
        <v>48.604999999999997</v>
      </c>
      <c r="K425" s="2">
        <v>1020.705</v>
      </c>
      <c r="L425" s="2">
        <v>43504</v>
      </c>
      <c r="M425" s="2">
        <v>0.54166666666666663</v>
      </c>
      <c r="N425" s="3" t="s">
        <v>33</v>
      </c>
      <c r="O425" s="2">
        <v>972.1</v>
      </c>
      <c r="P425" s="4">
        <v>4.7619047620000003</v>
      </c>
      <c r="Q425" s="2">
        <v>48.604999999999997</v>
      </c>
      <c r="R425" s="2">
        <v>8.6999999999999993</v>
      </c>
    </row>
    <row r="426" spans="2:18" x14ac:dyDescent="0.25">
      <c r="B426" s="2" t="s">
        <v>459</v>
      </c>
      <c r="C426" s="2" t="s">
        <v>42</v>
      </c>
      <c r="D426" s="2" t="s">
        <v>43</v>
      </c>
      <c r="E426" s="2" t="s">
        <v>20</v>
      </c>
      <c r="F426" s="2" t="s">
        <v>31</v>
      </c>
      <c r="G426" s="2" t="s">
        <v>46</v>
      </c>
      <c r="H426" s="2">
        <v>25.42</v>
      </c>
      <c r="I426" s="2">
        <v>8</v>
      </c>
      <c r="J426" s="2">
        <v>10.167999999999999</v>
      </c>
      <c r="K426" s="2">
        <v>213.52799999999999</v>
      </c>
      <c r="L426" s="2">
        <v>43543</v>
      </c>
      <c r="M426" s="2">
        <v>0.8208333333333333</v>
      </c>
      <c r="N426" s="3" t="s">
        <v>33</v>
      </c>
      <c r="O426" s="2">
        <v>203.36</v>
      </c>
      <c r="P426" s="4">
        <v>4.7619047620000003</v>
      </c>
      <c r="Q426" s="2">
        <v>10.167999999999999</v>
      </c>
      <c r="R426" s="2">
        <v>6.7</v>
      </c>
    </row>
    <row r="427" spans="2:18" x14ac:dyDescent="0.25">
      <c r="B427" s="2" t="s">
        <v>460</v>
      </c>
      <c r="C427" s="2" t="s">
        <v>25</v>
      </c>
      <c r="D427" s="2" t="s">
        <v>26</v>
      </c>
      <c r="E427" s="2" t="s">
        <v>27</v>
      </c>
      <c r="F427" s="2" t="s">
        <v>31</v>
      </c>
      <c r="G427" s="2" t="s">
        <v>46</v>
      </c>
      <c r="H427" s="2">
        <v>16.28</v>
      </c>
      <c r="I427" s="2">
        <v>1</v>
      </c>
      <c r="J427" s="2">
        <v>0.81399999999999995</v>
      </c>
      <c r="K427" s="2">
        <v>17.094000000000001</v>
      </c>
      <c r="L427" s="2">
        <v>43533</v>
      </c>
      <c r="M427" s="2">
        <v>0.65</v>
      </c>
      <c r="N427" s="3" t="s">
        <v>29</v>
      </c>
      <c r="O427" s="2">
        <v>16.28</v>
      </c>
      <c r="P427" s="4">
        <v>4.7619047620000003</v>
      </c>
      <c r="Q427" s="2">
        <v>0.81399999999999995</v>
      </c>
      <c r="R427" s="2">
        <v>5</v>
      </c>
    </row>
    <row r="428" spans="2:18" x14ac:dyDescent="0.25">
      <c r="B428" s="2" t="s">
        <v>461</v>
      </c>
      <c r="C428" s="2" t="s">
        <v>42</v>
      </c>
      <c r="D428" s="2" t="s">
        <v>43</v>
      </c>
      <c r="E428" s="2" t="s">
        <v>20</v>
      </c>
      <c r="F428" s="2" t="s">
        <v>31</v>
      </c>
      <c r="G428" s="2" t="s">
        <v>46</v>
      </c>
      <c r="H428" s="2">
        <v>40.61</v>
      </c>
      <c r="I428" s="2">
        <v>9</v>
      </c>
      <c r="J428" s="2">
        <v>18.2745</v>
      </c>
      <c r="K428" s="2">
        <v>383.7645</v>
      </c>
      <c r="L428" s="2">
        <v>43467</v>
      </c>
      <c r="M428" s="2">
        <v>0.56944444444444442</v>
      </c>
      <c r="N428" s="3" t="s">
        <v>29</v>
      </c>
      <c r="O428" s="2">
        <v>365.49</v>
      </c>
      <c r="P428" s="4">
        <v>4.7619047620000003</v>
      </c>
      <c r="Q428" s="2">
        <v>18.2745</v>
      </c>
      <c r="R428" s="2">
        <v>7</v>
      </c>
    </row>
    <row r="429" spans="2:18" x14ac:dyDescent="0.25">
      <c r="B429" s="2" t="s">
        <v>462</v>
      </c>
      <c r="C429" s="2" t="s">
        <v>18</v>
      </c>
      <c r="D429" s="2" t="s">
        <v>19</v>
      </c>
      <c r="E429" s="2" t="s">
        <v>20</v>
      </c>
      <c r="F429" s="2" t="s">
        <v>31</v>
      </c>
      <c r="G429" s="2" t="s">
        <v>22</v>
      </c>
      <c r="H429" s="2">
        <v>53.17</v>
      </c>
      <c r="I429" s="2">
        <v>7</v>
      </c>
      <c r="J429" s="2">
        <v>18.609500000000001</v>
      </c>
      <c r="K429" s="2">
        <v>390.79950000000002</v>
      </c>
      <c r="L429" s="2">
        <v>43486</v>
      </c>
      <c r="M429" s="2">
        <v>0.75069444444444444</v>
      </c>
      <c r="N429" s="3" t="s">
        <v>29</v>
      </c>
      <c r="O429" s="2">
        <v>372.19</v>
      </c>
      <c r="P429" s="4">
        <v>4.7619047620000003</v>
      </c>
      <c r="Q429" s="2">
        <v>18.609500000000001</v>
      </c>
      <c r="R429" s="2">
        <v>8.9</v>
      </c>
    </row>
    <row r="430" spans="2:18" x14ac:dyDescent="0.25">
      <c r="B430" s="2" t="s">
        <v>463</v>
      </c>
      <c r="C430" s="2" t="s">
        <v>42</v>
      </c>
      <c r="D430" s="2" t="s">
        <v>43</v>
      </c>
      <c r="E430" s="2" t="s">
        <v>20</v>
      </c>
      <c r="F430" s="2" t="s">
        <v>21</v>
      </c>
      <c r="G430" s="2" t="s">
        <v>44</v>
      </c>
      <c r="H430" s="2">
        <v>20.87</v>
      </c>
      <c r="I430" s="2">
        <v>3</v>
      </c>
      <c r="J430" s="2">
        <v>3.1305000000000001</v>
      </c>
      <c r="K430" s="2">
        <v>65.740499999999997</v>
      </c>
      <c r="L430" s="2">
        <v>43544</v>
      </c>
      <c r="M430" s="2">
        <v>0.57847222222222228</v>
      </c>
      <c r="N430" s="3" t="s">
        <v>33</v>
      </c>
      <c r="O430" s="2">
        <v>62.61</v>
      </c>
      <c r="P430" s="4">
        <v>4.7619047620000003</v>
      </c>
      <c r="Q430" s="2">
        <v>3.1305000000000001</v>
      </c>
      <c r="R430" s="2">
        <v>8</v>
      </c>
    </row>
    <row r="431" spans="2:18" x14ac:dyDescent="0.25">
      <c r="B431" s="2" t="s">
        <v>464</v>
      </c>
      <c r="C431" s="2" t="s">
        <v>42</v>
      </c>
      <c r="D431" s="2" t="s">
        <v>43</v>
      </c>
      <c r="E431" s="2" t="s">
        <v>27</v>
      </c>
      <c r="F431" s="2" t="s">
        <v>31</v>
      </c>
      <c r="G431" s="2" t="s">
        <v>36</v>
      </c>
      <c r="H431" s="2">
        <v>67.27</v>
      </c>
      <c r="I431" s="2">
        <v>5</v>
      </c>
      <c r="J431" s="2">
        <v>16.817499999999999</v>
      </c>
      <c r="K431" s="2">
        <v>353.16750000000002</v>
      </c>
      <c r="L431" s="2">
        <v>43523</v>
      </c>
      <c r="M431" s="2">
        <v>0.7270833333333333</v>
      </c>
      <c r="N431" s="3" t="s">
        <v>29</v>
      </c>
      <c r="O431" s="2">
        <v>336.35</v>
      </c>
      <c r="P431" s="4">
        <v>4.7619047620000003</v>
      </c>
      <c r="Q431" s="2">
        <v>16.817499999999999</v>
      </c>
      <c r="R431" s="2">
        <v>6.9</v>
      </c>
    </row>
    <row r="432" spans="2:18" x14ac:dyDescent="0.25">
      <c r="B432" s="2" t="s">
        <v>465</v>
      </c>
      <c r="C432" s="2" t="s">
        <v>18</v>
      </c>
      <c r="D432" s="2" t="s">
        <v>19</v>
      </c>
      <c r="E432" s="2" t="s">
        <v>20</v>
      </c>
      <c r="F432" s="2" t="s">
        <v>21</v>
      </c>
      <c r="G432" s="2" t="s">
        <v>32</v>
      </c>
      <c r="H432" s="2">
        <v>90.65</v>
      </c>
      <c r="I432" s="2">
        <v>10</v>
      </c>
      <c r="J432" s="2">
        <v>45.325000000000003</v>
      </c>
      <c r="K432" s="2">
        <v>951.82500000000005</v>
      </c>
      <c r="L432" s="2">
        <v>43532</v>
      </c>
      <c r="M432" s="2">
        <v>0.45347222222222222</v>
      </c>
      <c r="N432" s="3" t="s">
        <v>23</v>
      </c>
      <c r="O432" s="2">
        <v>906.5</v>
      </c>
      <c r="P432" s="4">
        <v>4.7619047620000003</v>
      </c>
      <c r="Q432" s="2">
        <v>45.325000000000003</v>
      </c>
      <c r="R432" s="2">
        <v>7.3</v>
      </c>
    </row>
    <row r="433" spans="2:18" x14ac:dyDescent="0.25">
      <c r="B433" s="2" t="s">
        <v>466</v>
      </c>
      <c r="C433" s="2" t="s">
        <v>42</v>
      </c>
      <c r="D433" s="2" t="s">
        <v>43</v>
      </c>
      <c r="E433" s="2" t="s">
        <v>27</v>
      </c>
      <c r="F433" s="2" t="s">
        <v>31</v>
      </c>
      <c r="G433" s="2" t="s">
        <v>46</v>
      </c>
      <c r="H433" s="2">
        <v>69.08</v>
      </c>
      <c r="I433" s="2">
        <v>2</v>
      </c>
      <c r="J433" s="2">
        <v>6.9080000000000004</v>
      </c>
      <c r="K433" s="2">
        <v>145.06800000000001</v>
      </c>
      <c r="L433" s="2">
        <v>43496</v>
      </c>
      <c r="M433" s="2">
        <v>0.82499999999999996</v>
      </c>
      <c r="N433" s="3" t="s">
        <v>33</v>
      </c>
      <c r="O433" s="2">
        <v>138.16</v>
      </c>
      <c r="P433" s="4">
        <v>4.7619047620000003</v>
      </c>
      <c r="Q433" s="2">
        <v>6.9080000000000004</v>
      </c>
      <c r="R433" s="2">
        <v>6.9</v>
      </c>
    </row>
    <row r="434" spans="2:18" x14ac:dyDescent="0.25">
      <c r="B434" s="2" t="s">
        <v>467</v>
      </c>
      <c r="C434" s="2" t="s">
        <v>25</v>
      </c>
      <c r="D434" s="2" t="s">
        <v>26</v>
      </c>
      <c r="E434" s="2" t="s">
        <v>27</v>
      </c>
      <c r="F434" s="2" t="s">
        <v>31</v>
      </c>
      <c r="G434" s="2" t="s">
        <v>44</v>
      </c>
      <c r="H434" s="2">
        <v>43.27</v>
      </c>
      <c r="I434" s="2">
        <v>2</v>
      </c>
      <c r="J434" s="2">
        <v>4.327</v>
      </c>
      <c r="K434" s="2">
        <v>90.867000000000004</v>
      </c>
      <c r="L434" s="2">
        <v>43532</v>
      </c>
      <c r="M434" s="2">
        <v>0.70347222222222228</v>
      </c>
      <c r="N434" s="3" t="s">
        <v>23</v>
      </c>
      <c r="O434" s="2">
        <v>86.54</v>
      </c>
      <c r="P434" s="4">
        <v>4.7619047620000003</v>
      </c>
      <c r="Q434" s="2">
        <v>4.327</v>
      </c>
      <c r="R434" s="2">
        <v>5.7</v>
      </c>
    </row>
    <row r="435" spans="2:18" x14ac:dyDescent="0.25">
      <c r="B435" s="2" t="s">
        <v>468</v>
      </c>
      <c r="C435" s="2" t="s">
        <v>18</v>
      </c>
      <c r="D435" s="2" t="s">
        <v>19</v>
      </c>
      <c r="E435" s="2" t="s">
        <v>27</v>
      </c>
      <c r="F435" s="2" t="s">
        <v>21</v>
      </c>
      <c r="G435" s="2" t="s">
        <v>28</v>
      </c>
      <c r="H435" s="2">
        <v>23.46</v>
      </c>
      <c r="I435" s="2">
        <v>6</v>
      </c>
      <c r="J435" s="2">
        <v>7.0380000000000003</v>
      </c>
      <c r="K435" s="2">
        <v>147.798</v>
      </c>
      <c r="L435" s="2">
        <v>43478</v>
      </c>
      <c r="M435" s="2">
        <v>0.80138888888888893</v>
      </c>
      <c r="N435" s="3" t="s">
        <v>23</v>
      </c>
      <c r="O435" s="2">
        <v>140.76</v>
      </c>
      <c r="P435" s="4">
        <v>4.7619047620000003</v>
      </c>
      <c r="Q435" s="2">
        <v>7.0380000000000003</v>
      </c>
      <c r="R435" s="2">
        <v>6.4</v>
      </c>
    </row>
    <row r="436" spans="2:18" x14ac:dyDescent="0.25">
      <c r="B436" s="2" t="s">
        <v>469</v>
      </c>
      <c r="C436" s="2" t="s">
        <v>42</v>
      </c>
      <c r="D436" s="2" t="s">
        <v>43</v>
      </c>
      <c r="E436" s="2" t="s">
        <v>27</v>
      </c>
      <c r="F436" s="2" t="s">
        <v>31</v>
      </c>
      <c r="G436" s="2" t="s">
        <v>46</v>
      </c>
      <c r="H436" s="2">
        <v>95.54</v>
      </c>
      <c r="I436" s="2">
        <v>7</v>
      </c>
      <c r="J436" s="2">
        <v>33.439</v>
      </c>
      <c r="K436" s="2">
        <v>702.21900000000005</v>
      </c>
      <c r="L436" s="2">
        <v>43533</v>
      </c>
      <c r="M436" s="2">
        <v>0.60833333333333328</v>
      </c>
      <c r="N436" s="3" t="s">
        <v>33</v>
      </c>
      <c r="O436" s="2">
        <v>668.78</v>
      </c>
      <c r="P436" s="4">
        <v>4.7619047620000003</v>
      </c>
      <c r="Q436" s="2">
        <v>33.439</v>
      </c>
      <c r="R436" s="2">
        <v>9.6</v>
      </c>
    </row>
    <row r="437" spans="2:18" x14ac:dyDescent="0.25">
      <c r="B437" s="2" t="s">
        <v>470</v>
      </c>
      <c r="C437" s="2" t="s">
        <v>42</v>
      </c>
      <c r="D437" s="2" t="s">
        <v>43</v>
      </c>
      <c r="E437" s="2" t="s">
        <v>27</v>
      </c>
      <c r="F437" s="2" t="s">
        <v>21</v>
      </c>
      <c r="G437" s="2" t="s">
        <v>46</v>
      </c>
      <c r="H437" s="2">
        <v>47.44</v>
      </c>
      <c r="I437" s="2">
        <v>1</v>
      </c>
      <c r="J437" s="2">
        <v>2.3719999999999999</v>
      </c>
      <c r="K437" s="2">
        <v>49.811999999999998</v>
      </c>
      <c r="L437" s="2">
        <v>43518</v>
      </c>
      <c r="M437" s="2">
        <v>0.7631944444444444</v>
      </c>
      <c r="N437" s="3" t="s">
        <v>33</v>
      </c>
      <c r="O437" s="2">
        <v>47.44</v>
      </c>
      <c r="P437" s="4">
        <v>4.7619047620000003</v>
      </c>
      <c r="Q437" s="2">
        <v>2.3719999999999999</v>
      </c>
      <c r="R437" s="2">
        <v>6.8</v>
      </c>
    </row>
    <row r="438" spans="2:18" x14ac:dyDescent="0.25">
      <c r="B438" s="2" t="s">
        <v>471</v>
      </c>
      <c r="C438" s="2" t="s">
        <v>25</v>
      </c>
      <c r="D438" s="2" t="s">
        <v>26</v>
      </c>
      <c r="E438" s="2" t="s">
        <v>27</v>
      </c>
      <c r="F438" s="2" t="s">
        <v>31</v>
      </c>
      <c r="G438" s="2" t="s">
        <v>36</v>
      </c>
      <c r="H438" s="2">
        <v>99.24</v>
      </c>
      <c r="I438" s="2">
        <v>9</v>
      </c>
      <c r="J438" s="2">
        <v>44.658000000000001</v>
      </c>
      <c r="K438" s="2">
        <v>937.81799999999998</v>
      </c>
      <c r="L438" s="2">
        <v>43543</v>
      </c>
      <c r="M438" s="2">
        <v>0.79791666666666672</v>
      </c>
      <c r="N438" s="3" t="s">
        <v>23</v>
      </c>
      <c r="O438" s="2">
        <v>893.16</v>
      </c>
      <c r="P438" s="4">
        <v>4.7619047620000003</v>
      </c>
      <c r="Q438" s="2">
        <v>44.658000000000001</v>
      </c>
      <c r="R438" s="2">
        <v>9</v>
      </c>
    </row>
    <row r="439" spans="2:18" x14ac:dyDescent="0.25">
      <c r="B439" s="2" t="s">
        <v>472</v>
      </c>
      <c r="C439" s="2" t="s">
        <v>25</v>
      </c>
      <c r="D439" s="2" t="s">
        <v>26</v>
      </c>
      <c r="E439" s="2" t="s">
        <v>20</v>
      </c>
      <c r="F439" s="2" t="s">
        <v>31</v>
      </c>
      <c r="G439" s="2" t="s">
        <v>36</v>
      </c>
      <c r="H439" s="2">
        <v>82.93</v>
      </c>
      <c r="I439" s="2">
        <v>4</v>
      </c>
      <c r="J439" s="2">
        <v>16.585999999999999</v>
      </c>
      <c r="K439" s="2">
        <v>348.30599999999998</v>
      </c>
      <c r="L439" s="2">
        <v>43485</v>
      </c>
      <c r="M439" s="2">
        <v>0.70208333333333328</v>
      </c>
      <c r="N439" s="3" t="s">
        <v>23</v>
      </c>
      <c r="O439" s="2">
        <v>331.72</v>
      </c>
      <c r="P439" s="4">
        <v>4.7619047620000003</v>
      </c>
      <c r="Q439" s="2">
        <v>16.585999999999999</v>
      </c>
      <c r="R439" s="2">
        <v>9.6</v>
      </c>
    </row>
    <row r="440" spans="2:18" x14ac:dyDescent="0.25">
      <c r="B440" s="2" t="s">
        <v>473</v>
      </c>
      <c r="C440" s="2" t="s">
        <v>18</v>
      </c>
      <c r="D440" s="2" t="s">
        <v>19</v>
      </c>
      <c r="E440" s="2" t="s">
        <v>27</v>
      </c>
      <c r="F440" s="2" t="s">
        <v>31</v>
      </c>
      <c r="G440" s="2" t="s">
        <v>32</v>
      </c>
      <c r="H440" s="2">
        <v>33.99</v>
      </c>
      <c r="I440" s="2">
        <v>6</v>
      </c>
      <c r="J440" s="2">
        <v>10.196999999999999</v>
      </c>
      <c r="K440" s="2">
        <v>214.137</v>
      </c>
      <c r="L440" s="2">
        <v>43532</v>
      </c>
      <c r="M440" s="2">
        <v>0.65069444444444446</v>
      </c>
      <c r="N440" s="3" t="s">
        <v>33</v>
      </c>
      <c r="O440" s="2">
        <v>203.94</v>
      </c>
      <c r="P440" s="4">
        <v>4.7619047620000003</v>
      </c>
      <c r="Q440" s="2">
        <v>10.196999999999999</v>
      </c>
      <c r="R440" s="2">
        <v>7.7</v>
      </c>
    </row>
    <row r="441" spans="2:18" x14ac:dyDescent="0.25">
      <c r="B441" s="2" t="s">
        <v>474</v>
      </c>
      <c r="C441" s="2" t="s">
        <v>25</v>
      </c>
      <c r="D441" s="2" t="s">
        <v>26</v>
      </c>
      <c r="E441" s="2" t="s">
        <v>20</v>
      </c>
      <c r="F441" s="2" t="s">
        <v>31</v>
      </c>
      <c r="G441" s="2" t="s">
        <v>44</v>
      </c>
      <c r="H441" s="2">
        <v>17.04</v>
      </c>
      <c r="I441" s="2">
        <v>4</v>
      </c>
      <c r="J441" s="2">
        <v>3.4079999999999999</v>
      </c>
      <c r="K441" s="2">
        <v>71.567999999999998</v>
      </c>
      <c r="L441" s="2">
        <v>43532</v>
      </c>
      <c r="M441" s="2">
        <v>0.84375</v>
      </c>
      <c r="N441" s="3" t="s">
        <v>23</v>
      </c>
      <c r="O441" s="2">
        <v>68.16</v>
      </c>
      <c r="P441" s="4">
        <v>4.7619047620000003</v>
      </c>
      <c r="Q441" s="2">
        <v>3.4079999999999999</v>
      </c>
      <c r="R441" s="2">
        <v>7</v>
      </c>
    </row>
    <row r="442" spans="2:18" x14ac:dyDescent="0.25">
      <c r="B442" s="2" t="s">
        <v>475</v>
      </c>
      <c r="C442" s="2" t="s">
        <v>25</v>
      </c>
      <c r="D442" s="2" t="s">
        <v>26</v>
      </c>
      <c r="E442" s="2" t="s">
        <v>27</v>
      </c>
      <c r="F442" s="2" t="s">
        <v>21</v>
      </c>
      <c r="G442" s="2" t="s">
        <v>28</v>
      </c>
      <c r="H442" s="2">
        <v>40.86</v>
      </c>
      <c r="I442" s="2">
        <v>8</v>
      </c>
      <c r="J442" s="2">
        <v>16.344000000000001</v>
      </c>
      <c r="K442" s="2">
        <v>343.22399999999999</v>
      </c>
      <c r="L442" s="2">
        <v>43503</v>
      </c>
      <c r="M442" s="2">
        <v>0.60972222222222228</v>
      </c>
      <c r="N442" s="3" t="s">
        <v>33</v>
      </c>
      <c r="O442" s="2">
        <v>326.88</v>
      </c>
      <c r="P442" s="4">
        <v>4.7619047620000003</v>
      </c>
      <c r="Q442" s="2">
        <v>16.344000000000001</v>
      </c>
      <c r="R442" s="2">
        <v>6.5</v>
      </c>
    </row>
    <row r="443" spans="2:18" x14ac:dyDescent="0.25">
      <c r="B443" s="2" t="s">
        <v>476</v>
      </c>
      <c r="C443" s="2" t="s">
        <v>25</v>
      </c>
      <c r="D443" s="2" t="s">
        <v>26</v>
      </c>
      <c r="E443" s="2" t="s">
        <v>20</v>
      </c>
      <c r="F443" s="2" t="s">
        <v>31</v>
      </c>
      <c r="G443" s="2" t="s">
        <v>44</v>
      </c>
      <c r="H443" s="2">
        <v>17.440000000000001</v>
      </c>
      <c r="I443" s="2">
        <v>5</v>
      </c>
      <c r="J443" s="2">
        <v>4.3600000000000003</v>
      </c>
      <c r="K443" s="2">
        <v>91.56</v>
      </c>
      <c r="L443" s="2">
        <v>43480</v>
      </c>
      <c r="M443" s="2">
        <v>0.80902777777777779</v>
      </c>
      <c r="N443" s="3" t="s">
        <v>29</v>
      </c>
      <c r="O443" s="2">
        <v>87.2</v>
      </c>
      <c r="P443" s="4">
        <v>4.7619047620000003</v>
      </c>
      <c r="Q443" s="2">
        <v>4.3600000000000003</v>
      </c>
      <c r="R443" s="2">
        <v>8.1</v>
      </c>
    </row>
    <row r="444" spans="2:18" x14ac:dyDescent="0.25">
      <c r="B444" s="2" t="s">
        <v>477</v>
      </c>
      <c r="C444" s="2" t="s">
        <v>42</v>
      </c>
      <c r="D444" s="2" t="s">
        <v>43</v>
      </c>
      <c r="E444" s="2" t="s">
        <v>20</v>
      </c>
      <c r="F444" s="2" t="s">
        <v>21</v>
      </c>
      <c r="G444" s="2" t="s">
        <v>36</v>
      </c>
      <c r="H444" s="2">
        <v>88.43</v>
      </c>
      <c r="I444" s="2">
        <v>8</v>
      </c>
      <c r="J444" s="2">
        <v>35.372</v>
      </c>
      <c r="K444" s="2">
        <v>742.81200000000001</v>
      </c>
      <c r="L444" s="2">
        <v>43546</v>
      </c>
      <c r="M444" s="2">
        <v>0.81597222222222221</v>
      </c>
      <c r="N444" s="3" t="s">
        <v>33</v>
      </c>
      <c r="O444" s="2">
        <v>707.44</v>
      </c>
      <c r="P444" s="4">
        <v>4.7619047620000003</v>
      </c>
      <c r="Q444" s="2">
        <v>35.372</v>
      </c>
      <c r="R444" s="2">
        <v>4.3</v>
      </c>
    </row>
    <row r="445" spans="2:18" x14ac:dyDescent="0.25">
      <c r="B445" s="2" t="s">
        <v>478</v>
      </c>
      <c r="C445" s="2" t="s">
        <v>18</v>
      </c>
      <c r="D445" s="2" t="s">
        <v>19</v>
      </c>
      <c r="E445" s="2" t="s">
        <v>20</v>
      </c>
      <c r="F445" s="2" t="s">
        <v>21</v>
      </c>
      <c r="G445" s="2" t="s">
        <v>32</v>
      </c>
      <c r="H445" s="2">
        <v>89.21</v>
      </c>
      <c r="I445" s="2">
        <v>9</v>
      </c>
      <c r="J445" s="2">
        <v>40.144500000000001</v>
      </c>
      <c r="K445" s="2">
        <v>843.03449999999998</v>
      </c>
      <c r="L445" s="2">
        <v>43480</v>
      </c>
      <c r="M445" s="2">
        <v>0.65416666666666667</v>
      </c>
      <c r="N445" s="3" t="s">
        <v>33</v>
      </c>
      <c r="O445" s="2">
        <v>802.89</v>
      </c>
      <c r="P445" s="4">
        <v>4.7619047620000003</v>
      </c>
      <c r="Q445" s="2">
        <v>40.144500000000001</v>
      </c>
      <c r="R445" s="2">
        <v>6.5</v>
      </c>
    </row>
    <row r="446" spans="2:18" x14ac:dyDescent="0.25">
      <c r="B446" s="2" t="s">
        <v>479</v>
      </c>
      <c r="C446" s="2" t="s">
        <v>25</v>
      </c>
      <c r="D446" s="2" t="s">
        <v>26</v>
      </c>
      <c r="E446" s="2" t="s">
        <v>27</v>
      </c>
      <c r="F446" s="2" t="s">
        <v>31</v>
      </c>
      <c r="G446" s="2" t="s">
        <v>46</v>
      </c>
      <c r="H446" s="2">
        <v>12.78</v>
      </c>
      <c r="I446" s="2">
        <v>1</v>
      </c>
      <c r="J446" s="2">
        <v>0.63900000000000001</v>
      </c>
      <c r="K446" s="2">
        <v>13.419</v>
      </c>
      <c r="L446" s="2">
        <v>43473</v>
      </c>
      <c r="M446" s="2">
        <v>0.59097222222222223</v>
      </c>
      <c r="N446" s="3" t="s">
        <v>23</v>
      </c>
      <c r="O446" s="2">
        <v>12.78</v>
      </c>
      <c r="P446" s="4">
        <v>4.7619047620000003</v>
      </c>
      <c r="Q446" s="2">
        <v>0.63900000000000001</v>
      </c>
      <c r="R446" s="2">
        <v>9.5</v>
      </c>
    </row>
    <row r="447" spans="2:18" x14ac:dyDescent="0.25">
      <c r="B447" s="2" t="s">
        <v>480</v>
      </c>
      <c r="C447" s="2" t="s">
        <v>18</v>
      </c>
      <c r="D447" s="2" t="s">
        <v>19</v>
      </c>
      <c r="E447" s="2" t="s">
        <v>27</v>
      </c>
      <c r="F447" s="2" t="s">
        <v>21</v>
      </c>
      <c r="G447" s="2" t="s">
        <v>36</v>
      </c>
      <c r="H447" s="2">
        <v>19.100000000000001</v>
      </c>
      <c r="I447" s="2">
        <v>7</v>
      </c>
      <c r="J447" s="2">
        <v>6.6849999999999996</v>
      </c>
      <c r="K447" s="2">
        <v>140.38499999999999</v>
      </c>
      <c r="L447" s="2">
        <v>43480</v>
      </c>
      <c r="M447" s="2">
        <v>0.4465277777777778</v>
      </c>
      <c r="N447" s="3" t="s">
        <v>29</v>
      </c>
      <c r="O447" s="2">
        <v>133.69999999999999</v>
      </c>
      <c r="P447" s="4">
        <v>4.7619047620000003</v>
      </c>
      <c r="Q447" s="2">
        <v>6.6849999999999996</v>
      </c>
      <c r="R447" s="2">
        <v>9.6999999999999993</v>
      </c>
    </row>
    <row r="448" spans="2:18" x14ac:dyDescent="0.25">
      <c r="B448" s="2" t="s">
        <v>481</v>
      </c>
      <c r="C448" s="2" t="s">
        <v>42</v>
      </c>
      <c r="D448" s="2" t="s">
        <v>43</v>
      </c>
      <c r="E448" s="2" t="s">
        <v>20</v>
      </c>
      <c r="F448" s="2" t="s">
        <v>21</v>
      </c>
      <c r="G448" s="2" t="s">
        <v>22</v>
      </c>
      <c r="H448" s="2">
        <v>19.149999999999999</v>
      </c>
      <c r="I448" s="2">
        <v>1</v>
      </c>
      <c r="J448" s="2">
        <v>0.95750000000000002</v>
      </c>
      <c r="K448" s="2">
        <v>20.107500000000002</v>
      </c>
      <c r="L448" s="2">
        <v>43493</v>
      </c>
      <c r="M448" s="2">
        <v>0.74861111111111112</v>
      </c>
      <c r="N448" s="3" t="s">
        <v>33</v>
      </c>
      <c r="O448" s="2">
        <v>19.149999999999999</v>
      </c>
      <c r="P448" s="4">
        <v>4.7619047620000003</v>
      </c>
      <c r="Q448" s="2">
        <v>0.95750000000000002</v>
      </c>
      <c r="R448" s="2">
        <v>9.5</v>
      </c>
    </row>
    <row r="449" spans="2:18" x14ac:dyDescent="0.25">
      <c r="B449" s="2" t="s">
        <v>482</v>
      </c>
      <c r="C449" s="2" t="s">
        <v>25</v>
      </c>
      <c r="D449" s="2" t="s">
        <v>26</v>
      </c>
      <c r="E449" s="2" t="s">
        <v>20</v>
      </c>
      <c r="F449" s="2" t="s">
        <v>31</v>
      </c>
      <c r="G449" s="2" t="s">
        <v>44</v>
      </c>
      <c r="H449" s="2">
        <v>27.66</v>
      </c>
      <c r="I449" s="2">
        <v>10</v>
      </c>
      <c r="J449" s="2">
        <v>13.83</v>
      </c>
      <c r="K449" s="2">
        <v>290.43</v>
      </c>
      <c r="L449" s="2">
        <v>43510</v>
      </c>
      <c r="M449" s="2">
        <v>0.47638888888888886</v>
      </c>
      <c r="N449" s="3" t="s">
        <v>33</v>
      </c>
      <c r="O449" s="2">
        <v>276.60000000000002</v>
      </c>
      <c r="P449" s="4">
        <v>4.7619047620000003</v>
      </c>
      <c r="Q449" s="2">
        <v>13.83</v>
      </c>
      <c r="R449" s="2">
        <v>8.9</v>
      </c>
    </row>
    <row r="450" spans="2:18" x14ac:dyDescent="0.25">
      <c r="B450" s="2" t="s">
        <v>483</v>
      </c>
      <c r="C450" s="2" t="s">
        <v>25</v>
      </c>
      <c r="D450" s="2" t="s">
        <v>26</v>
      </c>
      <c r="E450" s="2" t="s">
        <v>27</v>
      </c>
      <c r="F450" s="2" t="s">
        <v>31</v>
      </c>
      <c r="G450" s="2" t="s">
        <v>46</v>
      </c>
      <c r="H450" s="2">
        <v>45.74</v>
      </c>
      <c r="I450" s="2">
        <v>3</v>
      </c>
      <c r="J450" s="2">
        <v>6.8609999999999998</v>
      </c>
      <c r="K450" s="2">
        <v>144.08099999999999</v>
      </c>
      <c r="L450" s="2">
        <v>43534</v>
      </c>
      <c r="M450" s="2">
        <v>0.73472222222222228</v>
      </c>
      <c r="N450" s="3" t="s">
        <v>33</v>
      </c>
      <c r="O450" s="2">
        <v>137.22</v>
      </c>
      <c r="P450" s="4">
        <v>4.7619047620000003</v>
      </c>
      <c r="Q450" s="2">
        <v>6.8609999999999998</v>
      </c>
      <c r="R450" s="2">
        <v>6.5</v>
      </c>
    </row>
    <row r="451" spans="2:18" x14ac:dyDescent="0.25">
      <c r="B451" s="2" t="s">
        <v>484</v>
      </c>
      <c r="C451" s="2" t="s">
        <v>42</v>
      </c>
      <c r="D451" s="2" t="s">
        <v>43</v>
      </c>
      <c r="E451" s="2" t="s">
        <v>20</v>
      </c>
      <c r="F451" s="2" t="s">
        <v>21</v>
      </c>
      <c r="G451" s="2" t="s">
        <v>22</v>
      </c>
      <c r="H451" s="2">
        <v>27.07</v>
      </c>
      <c r="I451" s="2">
        <v>1</v>
      </c>
      <c r="J451" s="2">
        <v>1.3534999999999999</v>
      </c>
      <c r="K451" s="2">
        <v>28.423500000000001</v>
      </c>
      <c r="L451" s="2">
        <v>43477</v>
      </c>
      <c r="M451" s="2">
        <v>0.83819444444444446</v>
      </c>
      <c r="N451" s="3" t="s">
        <v>33</v>
      </c>
      <c r="O451" s="2">
        <v>27.07</v>
      </c>
      <c r="P451" s="4">
        <v>4.7619047620000003</v>
      </c>
      <c r="Q451" s="2">
        <v>1.3534999999999999</v>
      </c>
      <c r="R451" s="2">
        <v>5.3</v>
      </c>
    </row>
    <row r="452" spans="2:18" x14ac:dyDescent="0.25">
      <c r="B452" s="2" t="s">
        <v>485</v>
      </c>
      <c r="C452" s="2" t="s">
        <v>42</v>
      </c>
      <c r="D452" s="2" t="s">
        <v>43</v>
      </c>
      <c r="E452" s="2" t="s">
        <v>20</v>
      </c>
      <c r="F452" s="2" t="s">
        <v>21</v>
      </c>
      <c r="G452" s="2" t="s">
        <v>36</v>
      </c>
      <c r="H452" s="2">
        <v>39.119999999999997</v>
      </c>
      <c r="I452" s="2">
        <v>1</v>
      </c>
      <c r="J452" s="2">
        <v>1.956</v>
      </c>
      <c r="K452" s="2">
        <v>41.076000000000001</v>
      </c>
      <c r="L452" s="2">
        <v>43550</v>
      </c>
      <c r="M452" s="2">
        <v>0.4597222222222222</v>
      </c>
      <c r="N452" s="3" t="s">
        <v>33</v>
      </c>
      <c r="O452" s="2">
        <v>39.119999999999997</v>
      </c>
      <c r="P452" s="4">
        <v>4.7619047620000003</v>
      </c>
      <c r="Q452" s="2">
        <v>1.956</v>
      </c>
      <c r="R452" s="2">
        <v>9.6</v>
      </c>
    </row>
    <row r="453" spans="2:18" x14ac:dyDescent="0.25">
      <c r="B453" s="2" t="s">
        <v>486</v>
      </c>
      <c r="C453" s="2" t="s">
        <v>42</v>
      </c>
      <c r="D453" s="2" t="s">
        <v>43</v>
      </c>
      <c r="E453" s="2" t="s">
        <v>27</v>
      </c>
      <c r="F453" s="2" t="s">
        <v>21</v>
      </c>
      <c r="G453" s="2" t="s">
        <v>28</v>
      </c>
      <c r="H453" s="2">
        <v>74.709999999999994</v>
      </c>
      <c r="I453" s="2">
        <v>6</v>
      </c>
      <c r="J453" s="2">
        <v>22.413</v>
      </c>
      <c r="K453" s="2">
        <v>470.673</v>
      </c>
      <c r="L453" s="2">
        <v>43466</v>
      </c>
      <c r="M453" s="2">
        <v>0.79652777777777772</v>
      </c>
      <c r="N453" s="3" t="s">
        <v>29</v>
      </c>
      <c r="O453" s="2">
        <v>448.26</v>
      </c>
      <c r="P453" s="4">
        <v>4.7619047620000003</v>
      </c>
      <c r="Q453" s="2">
        <v>22.413</v>
      </c>
      <c r="R453" s="2">
        <v>6.7</v>
      </c>
    </row>
    <row r="454" spans="2:18" x14ac:dyDescent="0.25">
      <c r="B454" s="2" t="s">
        <v>487</v>
      </c>
      <c r="C454" s="2" t="s">
        <v>42</v>
      </c>
      <c r="D454" s="2" t="s">
        <v>43</v>
      </c>
      <c r="E454" s="2" t="s">
        <v>27</v>
      </c>
      <c r="F454" s="2" t="s">
        <v>31</v>
      </c>
      <c r="G454" s="2" t="s">
        <v>28</v>
      </c>
      <c r="H454" s="2">
        <v>22.01</v>
      </c>
      <c r="I454" s="2">
        <v>6</v>
      </c>
      <c r="J454" s="2">
        <v>6.6029999999999998</v>
      </c>
      <c r="K454" s="2">
        <v>138.66300000000001</v>
      </c>
      <c r="L454" s="2">
        <v>43467</v>
      </c>
      <c r="M454" s="2">
        <v>0.78472222222222221</v>
      </c>
      <c r="N454" s="3" t="s">
        <v>29</v>
      </c>
      <c r="O454" s="2">
        <v>132.06</v>
      </c>
      <c r="P454" s="4">
        <v>4.7619047620000003</v>
      </c>
      <c r="Q454" s="2">
        <v>6.6029999999999998</v>
      </c>
      <c r="R454" s="2">
        <v>7.6</v>
      </c>
    </row>
    <row r="455" spans="2:18" x14ac:dyDescent="0.25">
      <c r="B455" s="2" t="s">
        <v>488</v>
      </c>
      <c r="C455" s="2" t="s">
        <v>18</v>
      </c>
      <c r="D455" s="2" t="s">
        <v>19</v>
      </c>
      <c r="E455" s="2" t="s">
        <v>27</v>
      </c>
      <c r="F455" s="2" t="s">
        <v>21</v>
      </c>
      <c r="G455" s="2" t="s">
        <v>44</v>
      </c>
      <c r="H455" s="2">
        <v>63.61</v>
      </c>
      <c r="I455" s="2">
        <v>5</v>
      </c>
      <c r="J455" s="2">
        <v>15.9025</v>
      </c>
      <c r="K455" s="2">
        <v>333.95249999999999</v>
      </c>
      <c r="L455" s="2">
        <v>43540</v>
      </c>
      <c r="M455" s="2">
        <v>0.52986111111111112</v>
      </c>
      <c r="N455" s="3" t="s">
        <v>23</v>
      </c>
      <c r="O455" s="2">
        <v>318.05</v>
      </c>
      <c r="P455" s="4">
        <v>4.7619047620000003</v>
      </c>
      <c r="Q455" s="2">
        <v>15.9025</v>
      </c>
      <c r="R455" s="2">
        <v>4.8</v>
      </c>
    </row>
    <row r="456" spans="2:18" x14ac:dyDescent="0.25">
      <c r="B456" s="2" t="s">
        <v>489</v>
      </c>
      <c r="C456" s="2" t="s">
        <v>18</v>
      </c>
      <c r="D456" s="2" t="s">
        <v>19</v>
      </c>
      <c r="E456" s="2" t="s">
        <v>27</v>
      </c>
      <c r="F456" s="2" t="s">
        <v>31</v>
      </c>
      <c r="G456" s="2" t="s">
        <v>22</v>
      </c>
      <c r="H456" s="2">
        <v>25</v>
      </c>
      <c r="I456" s="2">
        <v>1</v>
      </c>
      <c r="J456" s="2">
        <v>1.25</v>
      </c>
      <c r="K456" s="2">
        <v>26.25</v>
      </c>
      <c r="L456" s="2">
        <v>43527</v>
      </c>
      <c r="M456" s="2">
        <v>0.63124999999999998</v>
      </c>
      <c r="N456" s="3" t="s">
        <v>23</v>
      </c>
      <c r="O456" s="2">
        <v>25</v>
      </c>
      <c r="P456" s="4">
        <v>4.7619047620000003</v>
      </c>
      <c r="Q456" s="2">
        <v>1.25</v>
      </c>
      <c r="R456" s="2">
        <v>5.5</v>
      </c>
    </row>
    <row r="457" spans="2:18" x14ac:dyDescent="0.25">
      <c r="B457" s="2" t="s">
        <v>490</v>
      </c>
      <c r="C457" s="2" t="s">
        <v>18</v>
      </c>
      <c r="D457" s="2" t="s">
        <v>19</v>
      </c>
      <c r="E457" s="2" t="s">
        <v>20</v>
      </c>
      <c r="F457" s="2" t="s">
        <v>31</v>
      </c>
      <c r="G457" s="2" t="s">
        <v>28</v>
      </c>
      <c r="H457" s="2">
        <v>20.77</v>
      </c>
      <c r="I457" s="2">
        <v>4</v>
      </c>
      <c r="J457" s="2">
        <v>4.1539999999999999</v>
      </c>
      <c r="K457" s="2">
        <v>87.233999999999995</v>
      </c>
      <c r="L457" s="2">
        <v>43496</v>
      </c>
      <c r="M457" s="2">
        <v>0.57430555555555551</v>
      </c>
      <c r="N457" s="3" t="s">
        <v>29</v>
      </c>
      <c r="O457" s="2">
        <v>83.08</v>
      </c>
      <c r="P457" s="4">
        <v>4.7619047620000003</v>
      </c>
      <c r="Q457" s="2">
        <v>4.1539999999999999</v>
      </c>
      <c r="R457" s="2">
        <v>4.7</v>
      </c>
    </row>
    <row r="458" spans="2:18" x14ac:dyDescent="0.25">
      <c r="B458" s="2" t="s">
        <v>491</v>
      </c>
      <c r="C458" s="2" t="s">
        <v>42</v>
      </c>
      <c r="D458" s="2" t="s">
        <v>43</v>
      </c>
      <c r="E458" s="2" t="s">
        <v>20</v>
      </c>
      <c r="F458" s="2" t="s">
        <v>21</v>
      </c>
      <c r="G458" s="2" t="s">
        <v>46</v>
      </c>
      <c r="H458" s="2">
        <v>29.56</v>
      </c>
      <c r="I458" s="2">
        <v>5</v>
      </c>
      <c r="J458" s="2">
        <v>7.39</v>
      </c>
      <c r="K458" s="2">
        <v>155.19</v>
      </c>
      <c r="L458" s="2">
        <v>43509</v>
      </c>
      <c r="M458" s="2">
        <v>0.70763888888888893</v>
      </c>
      <c r="N458" s="3" t="s">
        <v>29</v>
      </c>
      <c r="O458" s="2">
        <v>147.80000000000001</v>
      </c>
      <c r="P458" s="4">
        <v>4.7619047620000003</v>
      </c>
      <c r="Q458" s="2">
        <v>7.39</v>
      </c>
      <c r="R458" s="2">
        <v>6.9</v>
      </c>
    </row>
    <row r="459" spans="2:18" x14ac:dyDescent="0.25">
      <c r="B459" s="2" t="s">
        <v>492</v>
      </c>
      <c r="C459" s="2" t="s">
        <v>42</v>
      </c>
      <c r="D459" s="2" t="s">
        <v>43</v>
      </c>
      <c r="E459" s="2" t="s">
        <v>20</v>
      </c>
      <c r="F459" s="2" t="s">
        <v>21</v>
      </c>
      <c r="G459" s="2" t="s">
        <v>44</v>
      </c>
      <c r="H459" s="2">
        <v>77.400000000000006</v>
      </c>
      <c r="I459" s="2">
        <v>9</v>
      </c>
      <c r="J459" s="2">
        <v>34.83</v>
      </c>
      <c r="K459" s="2">
        <v>731.43</v>
      </c>
      <c r="L459" s="2">
        <v>43511</v>
      </c>
      <c r="M459" s="2">
        <v>0.59375</v>
      </c>
      <c r="N459" s="3" t="s">
        <v>33</v>
      </c>
      <c r="O459" s="2">
        <v>696.6</v>
      </c>
      <c r="P459" s="4">
        <v>4.7619047620000003</v>
      </c>
      <c r="Q459" s="2">
        <v>34.83</v>
      </c>
      <c r="R459" s="2">
        <v>4.5</v>
      </c>
    </row>
    <row r="460" spans="2:18" x14ac:dyDescent="0.25">
      <c r="B460" s="2" t="s">
        <v>493</v>
      </c>
      <c r="C460" s="2" t="s">
        <v>42</v>
      </c>
      <c r="D460" s="2" t="s">
        <v>43</v>
      </c>
      <c r="E460" s="2" t="s">
        <v>27</v>
      </c>
      <c r="F460" s="2" t="s">
        <v>31</v>
      </c>
      <c r="G460" s="2" t="s">
        <v>28</v>
      </c>
      <c r="H460" s="2">
        <v>79.39</v>
      </c>
      <c r="I460" s="2">
        <v>10</v>
      </c>
      <c r="J460" s="2">
        <v>39.695</v>
      </c>
      <c r="K460" s="2">
        <v>833.59500000000003</v>
      </c>
      <c r="L460" s="2">
        <v>43503</v>
      </c>
      <c r="M460" s="2">
        <v>0.85</v>
      </c>
      <c r="N460" s="3" t="s">
        <v>29</v>
      </c>
      <c r="O460" s="2">
        <v>793.9</v>
      </c>
      <c r="P460" s="4">
        <v>4.7619047620000003</v>
      </c>
      <c r="Q460" s="2">
        <v>39.695</v>
      </c>
      <c r="R460" s="2">
        <v>6.2</v>
      </c>
    </row>
    <row r="461" spans="2:18" x14ac:dyDescent="0.25">
      <c r="B461" s="2" t="s">
        <v>494</v>
      </c>
      <c r="C461" s="2" t="s">
        <v>25</v>
      </c>
      <c r="D461" s="2" t="s">
        <v>26</v>
      </c>
      <c r="E461" s="2" t="s">
        <v>20</v>
      </c>
      <c r="F461" s="2" t="s">
        <v>21</v>
      </c>
      <c r="G461" s="2" t="s">
        <v>28</v>
      </c>
      <c r="H461" s="2">
        <v>46.57</v>
      </c>
      <c r="I461" s="2">
        <v>10</v>
      </c>
      <c r="J461" s="2">
        <v>23.285</v>
      </c>
      <c r="K461" s="2">
        <v>488.98500000000001</v>
      </c>
      <c r="L461" s="2">
        <v>43492</v>
      </c>
      <c r="M461" s="2">
        <v>0.58194444444444449</v>
      </c>
      <c r="N461" s="3" t="s">
        <v>29</v>
      </c>
      <c r="O461" s="2">
        <v>465.7</v>
      </c>
      <c r="P461" s="4">
        <v>4.7619047620000003</v>
      </c>
      <c r="Q461" s="2">
        <v>23.285</v>
      </c>
      <c r="R461" s="2">
        <v>7.6</v>
      </c>
    </row>
    <row r="462" spans="2:18" x14ac:dyDescent="0.25">
      <c r="B462" s="2" t="s">
        <v>495</v>
      </c>
      <c r="C462" s="2" t="s">
        <v>25</v>
      </c>
      <c r="D462" s="2" t="s">
        <v>26</v>
      </c>
      <c r="E462" s="2" t="s">
        <v>27</v>
      </c>
      <c r="F462" s="2" t="s">
        <v>31</v>
      </c>
      <c r="G462" s="2" t="s">
        <v>44</v>
      </c>
      <c r="H462" s="2">
        <v>35.89</v>
      </c>
      <c r="I462" s="2">
        <v>1</v>
      </c>
      <c r="J462" s="2">
        <v>1.7945</v>
      </c>
      <c r="K462" s="2">
        <v>37.6845</v>
      </c>
      <c r="L462" s="2">
        <v>43519</v>
      </c>
      <c r="M462" s="2">
        <v>0.70277777777777772</v>
      </c>
      <c r="N462" s="3" t="s">
        <v>33</v>
      </c>
      <c r="O462" s="2">
        <v>35.89</v>
      </c>
      <c r="P462" s="4">
        <v>4.7619047620000003</v>
      </c>
      <c r="Q462" s="2">
        <v>1.7945</v>
      </c>
      <c r="R462" s="2">
        <v>7.9</v>
      </c>
    </row>
    <row r="463" spans="2:18" x14ac:dyDescent="0.25">
      <c r="B463" s="2" t="s">
        <v>496</v>
      </c>
      <c r="C463" s="2" t="s">
        <v>25</v>
      </c>
      <c r="D463" s="2" t="s">
        <v>26</v>
      </c>
      <c r="E463" s="2" t="s">
        <v>27</v>
      </c>
      <c r="F463" s="2" t="s">
        <v>31</v>
      </c>
      <c r="G463" s="2" t="s">
        <v>44</v>
      </c>
      <c r="H463" s="2">
        <v>40.520000000000003</v>
      </c>
      <c r="I463" s="2">
        <v>5</v>
      </c>
      <c r="J463" s="2">
        <v>10.130000000000001</v>
      </c>
      <c r="K463" s="2">
        <v>212.73</v>
      </c>
      <c r="L463" s="2">
        <v>43499</v>
      </c>
      <c r="M463" s="2">
        <v>0.6381944444444444</v>
      </c>
      <c r="N463" s="3" t="s">
        <v>29</v>
      </c>
      <c r="O463" s="2">
        <v>202.6</v>
      </c>
      <c r="P463" s="4">
        <v>4.7619047620000003</v>
      </c>
      <c r="Q463" s="2">
        <v>10.130000000000001</v>
      </c>
      <c r="R463" s="2">
        <v>4.5</v>
      </c>
    </row>
    <row r="464" spans="2:18" x14ac:dyDescent="0.25">
      <c r="B464" s="2" t="s">
        <v>497</v>
      </c>
      <c r="C464" s="2" t="s">
        <v>42</v>
      </c>
      <c r="D464" s="2" t="s">
        <v>43</v>
      </c>
      <c r="E464" s="2" t="s">
        <v>20</v>
      </c>
      <c r="F464" s="2" t="s">
        <v>21</v>
      </c>
      <c r="G464" s="2" t="s">
        <v>44</v>
      </c>
      <c r="H464" s="2">
        <v>73.05</v>
      </c>
      <c r="I464" s="2">
        <v>10</v>
      </c>
      <c r="J464" s="2">
        <v>36.524999999999999</v>
      </c>
      <c r="K464" s="2">
        <v>767.02499999999998</v>
      </c>
      <c r="L464" s="2">
        <v>43527</v>
      </c>
      <c r="M464" s="2">
        <v>0.51736111111111116</v>
      </c>
      <c r="N464" s="3" t="s">
        <v>33</v>
      </c>
      <c r="O464" s="2">
        <v>730.5</v>
      </c>
      <c r="P464" s="4">
        <v>4.7619047620000003</v>
      </c>
      <c r="Q464" s="2">
        <v>36.524999999999999</v>
      </c>
      <c r="R464" s="2">
        <v>8.6999999999999993</v>
      </c>
    </row>
    <row r="465" spans="2:18" x14ac:dyDescent="0.25">
      <c r="B465" s="2" t="s">
        <v>498</v>
      </c>
      <c r="C465" s="2" t="s">
        <v>25</v>
      </c>
      <c r="D465" s="2" t="s">
        <v>26</v>
      </c>
      <c r="E465" s="2" t="s">
        <v>27</v>
      </c>
      <c r="F465" s="2" t="s">
        <v>21</v>
      </c>
      <c r="G465" s="2" t="s">
        <v>36</v>
      </c>
      <c r="H465" s="2">
        <v>73.95</v>
      </c>
      <c r="I465" s="2">
        <v>4</v>
      </c>
      <c r="J465" s="2">
        <v>14.79</v>
      </c>
      <c r="K465" s="2">
        <v>310.58999999999997</v>
      </c>
      <c r="L465" s="2">
        <v>43499</v>
      </c>
      <c r="M465" s="2">
        <v>0.41805555555555557</v>
      </c>
      <c r="N465" s="3" t="s">
        <v>29</v>
      </c>
      <c r="O465" s="2">
        <v>295.8</v>
      </c>
      <c r="P465" s="4">
        <v>4.7619047620000003</v>
      </c>
      <c r="Q465" s="2">
        <v>14.79</v>
      </c>
      <c r="R465" s="2">
        <v>6.1</v>
      </c>
    </row>
    <row r="466" spans="2:18" x14ac:dyDescent="0.25">
      <c r="B466" s="2" t="s">
        <v>499</v>
      </c>
      <c r="C466" s="2" t="s">
        <v>25</v>
      </c>
      <c r="D466" s="2" t="s">
        <v>26</v>
      </c>
      <c r="E466" s="2" t="s">
        <v>20</v>
      </c>
      <c r="F466" s="2" t="s">
        <v>21</v>
      </c>
      <c r="G466" s="2" t="s">
        <v>44</v>
      </c>
      <c r="H466" s="2">
        <v>22.62</v>
      </c>
      <c r="I466" s="2">
        <v>1</v>
      </c>
      <c r="J466" s="2">
        <v>1.131</v>
      </c>
      <c r="K466" s="2">
        <v>23.751000000000001</v>
      </c>
      <c r="L466" s="2">
        <v>43541</v>
      </c>
      <c r="M466" s="2">
        <v>0.79027777777777775</v>
      </c>
      <c r="N466" s="3" t="s">
        <v>29</v>
      </c>
      <c r="O466" s="2">
        <v>22.62</v>
      </c>
      <c r="P466" s="4">
        <v>4.7619047620000003</v>
      </c>
      <c r="Q466" s="2">
        <v>1.131</v>
      </c>
      <c r="R466" s="2">
        <v>6.4</v>
      </c>
    </row>
    <row r="467" spans="2:18" x14ac:dyDescent="0.25">
      <c r="B467" s="2" t="s">
        <v>500</v>
      </c>
      <c r="C467" s="2" t="s">
        <v>18</v>
      </c>
      <c r="D467" s="2" t="s">
        <v>19</v>
      </c>
      <c r="E467" s="2" t="s">
        <v>20</v>
      </c>
      <c r="F467" s="2" t="s">
        <v>31</v>
      </c>
      <c r="G467" s="2" t="s">
        <v>44</v>
      </c>
      <c r="H467" s="2">
        <v>51.34</v>
      </c>
      <c r="I467" s="2">
        <v>5</v>
      </c>
      <c r="J467" s="2">
        <v>12.835000000000001</v>
      </c>
      <c r="K467" s="2">
        <v>269.53500000000003</v>
      </c>
      <c r="L467" s="2">
        <v>43552</v>
      </c>
      <c r="M467" s="2">
        <v>0.64652777777777781</v>
      </c>
      <c r="N467" s="3" t="s">
        <v>33</v>
      </c>
      <c r="O467" s="2">
        <v>256.7</v>
      </c>
      <c r="P467" s="4">
        <v>4.7619047620000003</v>
      </c>
      <c r="Q467" s="2">
        <v>12.835000000000001</v>
      </c>
      <c r="R467" s="2">
        <v>9.1</v>
      </c>
    </row>
    <row r="468" spans="2:18" x14ac:dyDescent="0.25">
      <c r="B468" s="2" t="s">
        <v>501</v>
      </c>
      <c r="C468" s="2" t="s">
        <v>25</v>
      </c>
      <c r="D468" s="2" t="s">
        <v>26</v>
      </c>
      <c r="E468" s="2" t="s">
        <v>20</v>
      </c>
      <c r="F468" s="2" t="s">
        <v>21</v>
      </c>
      <c r="G468" s="2" t="s">
        <v>36</v>
      </c>
      <c r="H468" s="2">
        <v>54.55</v>
      </c>
      <c r="I468" s="2">
        <v>10</v>
      </c>
      <c r="J468" s="2">
        <v>27.274999999999999</v>
      </c>
      <c r="K468" s="2">
        <v>572.77499999999998</v>
      </c>
      <c r="L468" s="2">
        <v>43526</v>
      </c>
      <c r="M468" s="2">
        <v>0.47361111111111109</v>
      </c>
      <c r="N468" s="3" t="s">
        <v>33</v>
      </c>
      <c r="O468" s="2">
        <v>545.5</v>
      </c>
      <c r="P468" s="4">
        <v>4.7619047620000003</v>
      </c>
      <c r="Q468" s="2">
        <v>27.274999999999999</v>
      </c>
      <c r="R468" s="2">
        <v>7.1</v>
      </c>
    </row>
    <row r="469" spans="2:18" x14ac:dyDescent="0.25">
      <c r="B469" s="2" t="s">
        <v>502</v>
      </c>
      <c r="C469" s="2" t="s">
        <v>25</v>
      </c>
      <c r="D469" s="2" t="s">
        <v>26</v>
      </c>
      <c r="E469" s="2" t="s">
        <v>20</v>
      </c>
      <c r="F469" s="2" t="s">
        <v>21</v>
      </c>
      <c r="G469" s="2" t="s">
        <v>22</v>
      </c>
      <c r="H469" s="2">
        <v>37.15</v>
      </c>
      <c r="I469" s="2">
        <v>7</v>
      </c>
      <c r="J469" s="2">
        <v>13.0025</v>
      </c>
      <c r="K469" s="2">
        <v>273.05250000000001</v>
      </c>
      <c r="L469" s="2">
        <v>43504</v>
      </c>
      <c r="M469" s="2">
        <v>0.55000000000000004</v>
      </c>
      <c r="N469" s="3" t="s">
        <v>33</v>
      </c>
      <c r="O469" s="2">
        <v>260.05</v>
      </c>
      <c r="P469" s="4">
        <v>4.7619047620000003</v>
      </c>
      <c r="Q469" s="2">
        <v>13.0025</v>
      </c>
      <c r="R469" s="2">
        <v>7.7</v>
      </c>
    </row>
    <row r="470" spans="2:18" x14ac:dyDescent="0.25">
      <c r="B470" s="2" t="s">
        <v>503</v>
      </c>
      <c r="C470" s="2" t="s">
        <v>42</v>
      </c>
      <c r="D470" s="2" t="s">
        <v>43</v>
      </c>
      <c r="E470" s="2" t="s">
        <v>27</v>
      </c>
      <c r="F470" s="2" t="s">
        <v>31</v>
      </c>
      <c r="G470" s="2" t="s">
        <v>36</v>
      </c>
      <c r="H470" s="2">
        <v>37.020000000000003</v>
      </c>
      <c r="I470" s="2">
        <v>6</v>
      </c>
      <c r="J470" s="2">
        <v>11.106</v>
      </c>
      <c r="K470" s="2">
        <v>233.226</v>
      </c>
      <c r="L470" s="2">
        <v>43546</v>
      </c>
      <c r="M470" s="2">
        <v>0.7729166666666667</v>
      </c>
      <c r="N470" s="3" t="s">
        <v>29</v>
      </c>
      <c r="O470" s="2">
        <v>222.12</v>
      </c>
      <c r="P470" s="4">
        <v>4.7619047620000003</v>
      </c>
      <c r="Q470" s="2">
        <v>11.106</v>
      </c>
      <c r="R470" s="2">
        <v>4.5</v>
      </c>
    </row>
    <row r="471" spans="2:18" x14ac:dyDescent="0.25">
      <c r="B471" s="2" t="s">
        <v>504</v>
      </c>
      <c r="C471" s="2" t="s">
        <v>25</v>
      </c>
      <c r="D471" s="2" t="s">
        <v>26</v>
      </c>
      <c r="E471" s="2" t="s">
        <v>27</v>
      </c>
      <c r="F471" s="2" t="s">
        <v>31</v>
      </c>
      <c r="G471" s="2" t="s">
        <v>44</v>
      </c>
      <c r="H471" s="2">
        <v>21.58</v>
      </c>
      <c r="I471" s="2">
        <v>1</v>
      </c>
      <c r="J471" s="2">
        <v>1.079</v>
      </c>
      <c r="K471" s="2">
        <v>22.658999999999999</v>
      </c>
      <c r="L471" s="2">
        <v>43505</v>
      </c>
      <c r="M471" s="2">
        <v>0.41805555555555557</v>
      </c>
      <c r="N471" s="3" t="s">
        <v>23</v>
      </c>
      <c r="O471" s="2">
        <v>21.58</v>
      </c>
      <c r="P471" s="4">
        <v>4.7619047620000003</v>
      </c>
      <c r="Q471" s="2">
        <v>1.079</v>
      </c>
      <c r="R471" s="2">
        <v>7.2</v>
      </c>
    </row>
    <row r="472" spans="2:18" x14ac:dyDescent="0.25">
      <c r="B472" s="2" t="s">
        <v>505</v>
      </c>
      <c r="C472" s="2" t="s">
        <v>25</v>
      </c>
      <c r="D472" s="2" t="s">
        <v>26</v>
      </c>
      <c r="E472" s="2" t="s">
        <v>20</v>
      </c>
      <c r="F472" s="2" t="s">
        <v>21</v>
      </c>
      <c r="G472" s="2" t="s">
        <v>28</v>
      </c>
      <c r="H472" s="2">
        <v>98.84</v>
      </c>
      <c r="I472" s="2">
        <v>1</v>
      </c>
      <c r="J472" s="2">
        <v>4.9420000000000002</v>
      </c>
      <c r="K472" s="2">
        <v>103.782</v>
      </c>
      <c r="L472" s="2">
        <v>43511</v>
      </c>
      <c r="M472" s="2">
        <v>0.47291666666666665</v>
      </c>
      <c r="N472" s="3" t="s">
        <v>29</v>
      </c>
      <c r="O472" s="2">
        <v>98.84</v>
      </c>
      <c r="P472" s="4">
        <v>4.7619047620000003</v>
      </c>
      <c r="Q472" s="2">
        <v>4.9420000000000002</v>
      </c>
      <c r="R472" s="2">
        <v>8.4</v>
      </c>
    </row>
    <row r="473" spans="2:18" x14ac:dyDescent="0.25">
      <c r="B473" s="2" t="s">
        <v>506</v>
      </c>
      <c r="C473" s="2" t="s">
        <v>25</v>
      </c>
      <c r="D473" s="2" t="s">
        <v>26</v>
      </c>
      <c r="E473" s="2" t="s">
        <v>20</v>
      </c>
      <c r="F473" s="2" t="s">
        <v>21</v>
      </c>
      <c r="G473" s="2" t="s">
        <v>32</v>
      </c>
      <c r="H473" s="2">
        <v>83.77</v>
      </c>
      <c r="I473" s="2">
        <v>6</v>
      </c>
      <c r="J473" s="2">
        <v>25.131</v>
      </c>
      <c r="K473" s="2">
        <v>527.75099999999998</v>
      </c>
      <c r="L473" s="2">
        <v>43488</v>
      </c>
      <c r="M473" s="2">
        <v>0.50694444444444442</v>
      </c>
      <c r="N473" s="3" t="s">
        <v>23</v>
      </c>
      <c r="O473" s="2">
        <v>502.62</v>
      </c>
      <c r="P473" s="4">
        <v>4.7619047620000003</v>
      </c>
      <c r="Q473" s="2">
        <v>25.131</v>
      </c>
      <c r="R473" s="2">
        <v>5.4</v>
      </c>
    </row>
    <row r="474" spans="2:18" x14ac:dyDescent="0.25">
      <c r="B474" s="2" t="s">
        <v>507</v>
      </c>
      <c r="C474" s="2" t="s">
        <v>18</v>
      </c>
      <c r="D474" s="2" t="s">
        <v>19</v>
      </c>
      <c r="E474" s="2" t="s">
        <v>20</v>
      </c>
      <c r="F474" s="2" t="s">
        <v>21</v>
      </c>
      <c r="G474" s="2" t="s">
        <v>36</v>
      </c>
      <c r="H474" s="2">
        <v>40.049999999999997</v>
      </c>
      <c r="I474" s="2">
        <v>4</v>
      </c>
      <c r="J474" s="2">
        <v>8.01</v>
      </c>
      <c r="K474" s="2">
        <v>168.21</v>
      </c>
      <c r="L474" s="2">
        <v>43490</v>
      </c>
      <c r="M474" s="2">
        <v>0.4861111111111111</v>
      </c>
      <c r="N474" s="3" t="s">
        <v>29</v>
      </c>
      <c r="O474" s="2">
        <v>160.19999999999999</v>
      </c>
      <c r="P474" s="4">
        <v>4.7619047620000003</v>
      </c>
      <c r="Q474" s="2">
        <v>8.01</v>
      </c>
      <c r="R474" s="2">
        <v>9.6999999999999993</v>
      </c>
    </row>
    <row r="475" spans="2:18" x14ac:dyDescent="0.25">
      <c r="B475" s="2" t="s">
        <v>508</v>
      </c>
      <c r="C475" s="2" t="s">
        <v>18</v>
      </c>
      <c r="D475" s="2" t="s">
        <v>19</v>
      </c>
      <c r="E475" s="2" t="s">
        <v>20</v>
      </c>
      <c r="F475" s="2" t="s">
        <v>31</v>
      </c>
      <c r="G475" s="2" t="s">
        <v>46</v>
      </c>
      <c r="H475" s="2">
        <v>43.13</v>
      </c>
      <c r="I475" s="2">
        <v>10</v>
      </c>
      <c r="J475" s="2">
        <v>21.565000000000001</v>
      </c>
      <c r="K475" s="2">
        <v>452.86500000000001</v>
      </c>
      <c r="L475" s="2">
        <v>43498</v>
      </c>
      <c r="M475" s="2">
        <v>0.77152777777777781</v>
      </c>
      <c r="N475" s="3" t="s">
        <v>33</v>
      </c>
      <c r="O475" s="2">
        <v>431.3</v>
      </c>
      <c r="P475" s="4">
        <v>4.7619047620000003</v>
      </c>
      <c r="Q475" s="2">
        <v>21.565000000000001</v>
      </c>
      <c r="R475" s="2">
        <v>5.5</v>
      </c>
    </row>
    <row r="476" spans="2:18" x14ac:dyDescent="0.25">
      <c r="B476" s="2" t="s">
        <v>509</v>
      </c>
      <c r="C476" s="2" t="s">
        <v>42</v>
      </c>
      <c r="D476" s="2" t="s">
        <v>43</v>
      </c>
      <c r="E476" s="2" t="s">
        <v>20</v>
      </c>
      <c r="F476" s="2" t="s">
        <v>31</v>
      </c>
      <c r="G476" s="2" t="s">
        <v>22</v>
      </c>
      <c r="H476" s="2">
        <v>72.569999999999993</v>
      </c>
      <c r="I476" s="2">
        <v>8</v>
      </c>
      <c r="J476" s="2">
        <v>29.027999999999999</v>
      </c>
      <c r="K476" s="2">
        <v>609.58799999999997</v>
      </c>
      <c r="L476" s="2">
        <v>43554</v>
      </c>
      <c r="M476" s="2">
        <v>0.74861111111111112</v>
      </c>
      <c r="N476" s="3" t="s">
        <v>29</v>
      </c>
      <c r="O476" s="2">
        <v>580.55999999999995</v>
      </c>
      <c r="P476" s="4">
        <v>4.7619047620000003</v>
      </c>
      <c r="Q476" s="2">
        <v>29.027999999999999</v>
      </c>
      <c r="R476" s="2">
        <v>4.5999999999999996</v>
      </c>
    </row>
    <row r="477" spans="2:18" x14ac:dyDescent="0.25">
      <c r="B477" s="2" t="s">
        <v>510</v>
      </c>
      <c r="C477" s="2" t="s">
        <v>18</v>
      </c>
      <c r="D477" s="2" t="s">
        <v>19</v>
      </c>
      <c r="E477" s="2" t="s">
        <v>20</v>
      </c>
      <c r="F477" s="2" t="s">
        <v>21</v>
      </c>
      <c r="G477" s="2" t="s">
        <v>28</v>
      </c>
      <c r="H477" s="2">
        <v>64.44</v>
      </c>
      <c r="I477" s="2">
        <v>5</v>
      </c>
      <c r="J477" s="2">
        <v>16.11</v>
      </c>
      <c r="K477" s="2">
        <v>338.31</v>
      </c>
      <c r="L477" s="2">
        <v>43554</v>
      </c>
      <c r="M477" s="2">
        <v>0.71111111111111114</v>
      </c>
      <c r="N477" s="3" t="s">
        <v>29</v>
      </c>
      <c r="O477" s="2">
        <v>322.2</v>
      </c>
      <c r="P477" s="4">
        <v>4.7619047620000003</v>
      </c>
      <c r="Q477" s="2">
        <v>16.11</v>
      </c>
      <c r="R477" s="2">
        <v>6.6</v>
      </c>
    </row>
    <row r="478" spans="2:18" x14ac:dyDescent="0.25">
      <c r="B478" s="2" t="s">
        <v>511</v>
      </c>
      <c r="C478" s="2" t="s">
        <v>18</v>
      </c>
      <c r="D478" s="2" t="s">
        <v>19</v>
      </c>
      <c r="E478" s="2" t="s">
        <v>27</v>
      </c>
      <c r="F478" s="2" t="s">
        <v>31</v>
      </c>
      <c r="G478" s="2" t="s">
        <v>22</v>
      </c>
      <c r="H478" s="2">
        <v>65.180000000000007</v>
      </c>
      <c r="I478" s="2">
        <v>3</v>
      </c>
      <c r="J478" s="2">
        <v>9.7769999999999992</v>
      </c>
      <c r="K478" s="2">
        <v>205.31700000000001</v>
      </c>
      <c r="L478" s="2">
        <v>43521</v>
      </c>
      <c r="M478" s="2">
        <v>0.85763888888888884</v>
      </c>
      <c r="N478" s="3" t="s">
        <v>33</v>
      </c>
      <c r="O478" s="2">
        <v>195.54</v>
      </c>
      <c r="P478" s="4">
        <v>4.7619047620000003</v>
      </c>
      <c r="Q478" s="2">
        <v>9.7769999999999992</v>
      </c>
      <c r="R478" s="2">
        <v>6.3</v>
      </c>
    </row>
    <row r="479" spans="2:18" x14ac:dyDescent="0.25">
      <c r="B479" s="2" t="s">
        <v>512</v>
      </c>
      <c r="C479" s="2" t="s">
        <v>18</v>
      </c>
      <c r="D479" s="2" t="s">
        <v>19</v>
      </c>
      <c r="E479" s="2" t="s">
        <v>27</v>
      </c>
      <c r="F479" s="2" t="s">
        <v>21</v>
      </c>
      <c r="G479" s="2" t="s">
        <v>36</v>
      </c>
      <c r="H479" s="2">
        <v>33.26</v>
      </c>
      <c r="I479" s="2">
        <v>5</v>
      </c>
      <c r="J479" s="2">
        <v>8.3149999999999995</v>
      </c>
      <c r="K479" s="2">
        <v>174.61500000000001</v>
      </c>
      <c r="L479" s="2">
        <v>43542</v>
      </c>
      <c r="M479" s="2">
        <v>0.67361111111111116</v>
      </c>
      <c r="N479" s="3" t="s">
        <v>33</v>
      </c>
      <c r="O479" s="2">
        <v>166.3</v>
      </c>
      <c r="P479" s="4">
        <v>4.7619047620000003</v>
      </c>
      <c r="Q479" s="2">
        <v>8.3149999999999995</v>
      </c>
      <c r="R479" s="2">
        <v>4.2</v>
      </c>
    </row>
    <row r="480" spans="2:18" x14ac:dyDescent="0.25">
      <c r="B480" s="2" t="s">
        <v>513</v>
      </c>
      <c r="C480" s="2" t="s">
        <v>25</v>
      </c>
      <c r="D480" s="2" t="s">
        <v>26</v>
      </c>
      <c r="E480" s="2" t="s">
        <v>27</v>
      </c>
      <c r="F480" s="2" t="s">
        <v>31</v>
      </c>
      <c r="G480" s="2" t="s">
        <v>28</v>
      </c>
      <c r="H480" s="2">
        <v>84.07</v>
      </c>
      <c r="I480" s="2">
        <v>4</v>
      </c>
      <c r="J480" s="2">
        <v>16.814</v>
      </c>
      <c r="K480" s="2">
        <v>353.09399999999999</v>
      </c>
      <c r="L480" s="2">
        <v>43531</v>
      </c>
      <c r="M480" s="2">
        <v>0.70416666666666672</v>
      </c>
      <c r="N480" s="3" t="s">
        <v>23</v>
      </c>
      <c r="O480" s="2">
        <v>336.28</v>
      </c>
      <c r="P480" s="4">
        <v>4.7619047620000003</v>
      </c>
      <c r="Q480" s="2">
        <v>16.814</v>
      </c>
      <c r="R480" s="2">
        <v>4.4000000000000004</v>
      </c>
    </row>
    <row r="481" spans="2:18" x14ac:dyDescent="0.25">
      <c r="B481" s="2" t="s">
        <v>514</v>
      </c>
      <c r="C481" s="2" t="s">
        <v>42</v>
      </c>
      <c r="D481" s="2" t="s">
        <v>43</v>
      </c>
      <c r="E481" s="2" t="s">
        <v>27</v>
      </c>
      <c r="F481" s="2" t="s">
        <v>31</v>
      </c>
      <c r="G481" s="2" t="s">
        <v>36</v>
      </c>
      <c r="H481" s="2">
        <v>34.369999999999997</v>
      </c>
      <c r="I481" s="2">
        <v>10</v>
      </c>
      <c r="J481" s="2">
        <v>17.184999999999999</v>
      </c>
      <c r="K481" s="2">
        <v>360.88499999999999</v>
      </c>
      <c r="L481" s="2">
        <v>43540</v>
      </c>
      <c r="M481" s="2">
        <v>0.42430555555555555</v>
      </c>
      <c r="N481" s="3" t="s">
        <v>23</v>
      </c>
      <c r="O481" s="2">
        <v>343.7</v>
      </c>
      <c r="P481" s="4">
        <v>4.7619047620000003</v>
      </c>
      <c r="Q481" s="2">
        <v>17.184999999999999</v>
      </c>
      <c r="R481" s="2">
        <v>6.7</v>
      </c>
    </row>
    <row r="482" spans="2:18" x14ac:dyDescent="0.25">
      <c r="B482" s="2" t="s">
        <v>515</v>
      </c>
      <c r="C482" s="2" t="s">
        <v>18</v>
      </c>
      <c r="D482" s="2" t="s">
        <v>19</v>
      </c>
      <c r="E482" s="2" t="s">
        <v>27</v>
      </c>
      <c r="F482" s="2" t="s">
        <v>31</v>
      </c>
      <c r="G482" s="2" t="s">
        <v>28</v>
      </c>
      <c r="H482" s="2">
        <v>38.6</v>
      </c>
      <c r="I482" s="2">
        <v>1</v>
      </c>
      <c r="J482" s="2">
        <v>1.93</v>
      </c>
      <c r="K482" s="2">
        <v>40.53</v>
      </c>
      <c r="L482" s="2">
        <v>43494</v>
      </c>
      <c r="M482" s="2">
        <v>0.47638888888888886</v>
      </c>
      <c r="N482" s="3" t="s">
        <v>23</v>
      </c>
      <c r="O482" s="2">
        <v>38.6</v>
      </c>
      <c r="P482" s="4">
        <v>4.7619047620000003</v>
      </c>
      <c r="Q482" s="2">
        <v>1.93</v>
      </c>
      <c r="R482" s="2">
        <v>6.7</v>
      </c>
    </row>
    <row r="483" spans="2:18" x14ac:dyDescent="0.25">
      <c r="B483" s="2" t="s">
        <v>516</v>
      </c>
      <c r="C483" s="2" t="s">
        <v>25</v>
      </c>
      <c r="D483" s="2" t="s">
        <v>26</v>
      </c>
      <c r="E483" s="2" t="s">
        <v>27</v>
      </c>
      <c r="F483" s="2" t="s">
        <v>31</v>
      </c>
      <c r="G483" s="2" t="s">
        <v>44</v>
      </c>
      <c r="H483" s="2">
        <v>65.97</v>
      </c>
      <c r="I483" s="2">
        <v>8</v>
      </c>
      <c r="J483" s="2">
        <v>26.388000000000002</v>
      </c>
      <c r="K483" s="2">
        <v>554.14800000000002</v>
      </c>
      <c r="L483" s="2">
        <v>43498</v>
      </c>
      <c r="M483" s="2">
        <v>0.85347222222222219</v>
      </c>
      <c r="N483" s="3" t="s">
        <v>29</v>
      </c>
      <c r="O483" s="2">
        <v>527.76</v>
      </c>
      <c r="P483" s="4">
        <v>4.7619047620000003</v>
      </c>
      <c r="Q483" s="2">
        <v>26.388000000000002</v>
      </c>
      <c r="R483" s="2">
        <v>8.4</v>
      </c>
    </row>
    <row r="484" spans="2:18" x14ac:dyDescent="0.25">
      <c r="B484" s="2" t="s">
        <v>517</v>
      </c>
      <c r="C484" s="2" t="s">
        <v>25</v>
      </c>
      <c r="D484" s="2" t="s">
        <v>26</v>
      </c>
      <c r="E484" s="2" t="s">
        <v>27</v>
      </c>
      <c r="F484" s="2" t="s">
        <v>21</v>
      </c>
      <c r="G484" s="2" t="s">
        <v>28</v>
      </c>
      <c r="H484" s="2">
        <v>32.799999999999997</v>
      </c>
      <c r="I484" s="2">
        <v>10</v>
      </c>
      <c r="J484" s="2">
        <v>16.399999999999999</v>
      </c>
      <c r="K484" s="2">
        <v>344.4</v>
      </c>
      <c r="L484" s="2">
        <v>43511</v>
      </c>
      <c r="M484" s="2">
        <v>0.5083333333333333</v>
      </c>
      <c r="N484" s="3" t="s">
        <v>29</v>
      </c>
      <c r="O484" s="2">
        <v>328</v>
      </c>
      <c r="P484" s="4">
        <v>4.7619047620000003</v>
      </c>
      <c r="Q484" s="2">
        <v>16.399999999999999</v>
      </c>
      <c r="R484" s="2">
        <v>6.2</v>
      </c>
    </row>
    <row r="485" spans="2:18" x14ac:dyDescent="0.25">
      <c r="B485" s="2" t="s">
        <v>518</v>
      </c>
      <c r="C485" s="2" t="s">
        <v>18</v>
      </c>
      <c r="D485" s="2" t="s">
        <v>19</v>
      </c>
      <c r="E485" s="2" t="s">
        <v>27</v>
      </c>
      <c r="F485" s="2" t="s">
        <v>31</v>
      </c>
      <c r="G485" s="2" t="s">
        <v>36</v>
      </c>
      <c r="H485" s="2">
        <v>37.14</v>
      </c>
      <c r="I485" s="2">
        <v>5</v>
      </c>
      <c r="J485" s="2">
        <v>9.2850000000000001</v>
      </c>
      <c r="K485" s="2">
        <v>194.98500000000001</v>
      </c>
      <c r="L485" s="2">
        <v>43473</v>
      </c>
      <c r="M485" s="2">
        <v>0.54513888888888884</v>
      </c>
      <c r="N485" s="3" t="s">
        <v>23</v>
      </c>
      <c r="O485" s="2">
        <v>185.7</v>
      </c>
      <c r="P485" s="4">
        <v>4.7619047620000003</v>
      </c>
      <c r="Q485" s="2">
        <v>9.2850000000000001</v>
      </c>
      <c r="R485" s="2">
        <v>5</v>
      </c>
    </row>
    <row r="486" spans="2:18" x14ac:dyDescent="0.25">
      <c r="B486" s="2" t="s">
        <v>519</v>
      </c>
      <c r="C486" s="2" t="s">
        <v>42</v>
      </c>
      <c r="D486" s="2" t="s">
        <v>43</v>
      </c>
      <c r="E486" s="2" t="s">
        <v>20</v>
      </c>
      <c r="F486" s="2" t="s">
        <v>31</v>
      </c>
      <c r="G486" s="2" t="s">
        <v>32</v>
      </c>
      <c r="H486" s="2">
        <v>60.38</v>
      </c>
      <c r="I486" s="2">
        <v>10</v>
      </c>
      <c r="J486" s="2">
        <v>30.19</v>
      </c>
      <c r="K486" s="2">
        <v>633.99</v>
      </c>
      <c r="L486" s="2">
        <v>43508</v>
      </c>
      <c r="M486" s="2">
        <v>0.67986111111111114</v>
      </c>
      <c r="N486" s="3" t="s">
        <v>29</v>
      </c>
      <c r="O486" s="2">
        <v>603.79999999999995</v>
      </c>
      <c r="P486" s="4">
        <v>4.7619047620000003</v>
      </c>
      <c r="Q486" s="2">
        <v>30.19</v>
      </c>
      <c r="R486" s="2">
        <v>6</v>
      </c>
    </row>
    <row r="487" spans="2:18" x14ac:dyDescent="0.25">
      <c r="B487" s="2" t="s">
        <v>520</v>
      </c>
      <c r="C487" s="2" t="s">
        <v>25</v>
      </c>
      <c r="D487" s="2" t="s">
        <v>26</v>
      </c>
      <c r="E487" s="2" t="s">
        <v>20</v>
      </c>
      <c r="F487" s="2" t="s">
        <v>21</v>
      </c>
      <c r="G487" s="2" t="s">
        <v>36</v>
      </c>
      <c r="H487" s="2">
        <v>36.979999999999997</v>
      </c>
      <c r="I487" s="2">
        <v>10</v>
      </c>
      <c r="J487" s="2">
        <v>18.489999999999998</v>
      </c>
      <c r="K487" s="2">
        <v>388.29</v>
      </c>
      <c r="L487" s="2">
        <v>43466</v>
      </c>
      <c r="M487" s="2">
        <v>0.82499999999999996</v>
      </c>
      <c r="N487" s="3" t="s">
        <v>33</v>
      </c>
      <c r="O487" s="2">
        <v>369.8</v>
      </c>
      <c r="P487" s="4">
        <v>4.7619047620000003</v>
      </c>
      <c r="Q487" s="2">
        <v>18.489999999999998</v>
      </c>
      <c r="R487" s="2">
        <v>7</v>
      </c>
    </row>
    <row r="488" spans="2:18" x14ac:dyDescent="0.25">
      <c r="B488" s="2" t="s">
        <v>521</v>
      </c>
      <c r="C488" s="2" t="s">
        <v>42</v>
      </c>
      <c r="D488" s="2" t="s">
        <v>43</v>
      </c>
      <c r="E488" s="2" t="s">
        <v>20</v>
      </c>
      <c r="F488" s="2" t="s">
        <v>21</v>
      </c>
      <c r="G488" s="2" t="s">
        <v>36</v>
      </c>
      <c r="H488" s="2">
        <v>49.49</v>
      </c>
      <c r="I488" s="2">
        <v>4</v>
      </c>
      <c r="J488" s="2">
        <v>9.8979999999999997</v>
      </c>
      <c r="K488" s="2">
        <v>207.858</v>
      </c>
      <c r="L488" s="2">
        <v>43545</v>
      </c>
      <c r="M488" s="2">
        <v>0.64236111111111116</v>
      </c>
      <c r="N488" s="3" t="s">
        <v>23</v>
      </c>
      <c r="O488" s="2">
        <v>197.96</v>
      </c>
      <c r="P488" s="4">
        <v>4.7619047620000003</v>
      </c>
      <c r="Q488" s="2">
        <v>9.8979999999999997</v>
      </c>
      <c r="R488" s="2">
        <v>6.6</v>
      </c>
    </row>
    <row r="489" spans="2:18" x14ac:dyDescent="0.25">
      <c r="B489" s="2" t="s">
        <v>522</v>
      </c>
      <c r="C489" s="2" t="s">
        <v>42</v>
      </c>
      <c r="D489" s="2" t="s">
        <v>43</v>
      </c>
      <c r="E489" s="2" t="s">
        <v>27</v>
      </c>
      <c r="F489" s="2" t="s">
        <v>21</v>
      </c>
      <c r="G489" s="2" t="s">
        <v>46</v>
      </c>
      <c r="H489" s="2">
        <v>41.09</v>
      </c>
      <c r="I489" s="2">
        <v>10</v>
      </c>
      <c r="J489" s="2">
        <v>20.545000000000002</v>
      </c>
      <c r="K489" s="2">
        <v>431.44499999999999</v>
      </c>
      <c r="L489" s="2">
        <v>43524</v>
      </c>
      <c r="M489" s="2">
        <v>0.61250000000000004</v>
      </c>
      <c r="N489" s="3" t="s">
        <v>29</v>
      </c>
      <c r="O489" s="2">
        <v>410.9</v>
      </c>
      <c r="P489" s="4">
        <v>4.7619047620000003</v>
      </c>
      <c r="Q489" s="2">
        <v>20.545000000000002</v>
      </c>
      <c r="R489" s="2">
        <v>7.3</v>
      </c>
    </row>
    <row r="490" spans="2:18" x14ac:dyDescent="0.25">
      <c r="B490" s="2" t="s">
        <v>523</v>
      </c>
      <c r="C490" s="2" t="s">
        <v>18</v>
      </c>
      <c r="D490" s="2" t="s">
        <v>19</v>
      </c>
      <c r="E490" s="2" t="s">
        <v>27</v>
      </c>
      <c r="F490" s="2" t="s">
        <v>31</v>
      </c>
      <c r="G490" s="2" t="s">
        <v>46</v>
      </c>
      <c r="H490" s="2">
        <v>37.15</v>
      </c>
      <c r="I490" s="2">
        <v>4</v>
      </c>
      <c r="J490" s="2">
        <v>7.43</v>
      </c>
      <c r="K490" s="2">
        <v>156.03</v>
      </c>
      <c r="L490" s="2">
        <v>43547</v>
      </c>
      <c r="M490" s="2">
        <v>0.79097222222222219</v>
      </c>
      <c r="N490" s="3" t="s">
        <v>23</v>
      </c>
      <c r="O490" s="2">
        <v>148.6</v>
      </c>
      <c r="P490" s="4">
        <v>4.7619047620000003</v>
      </c>
      <c r="Q490" s="2">
        <v>7.43</v>
      </c>
      <c r="R490" s="2">
        <v>8.3000000000000007</v>
      </c>
    </row>
    <row r="491" spans="2:18" x14ac:dyDescent="0.25">
      <c r="B491" s="2" t="s">
        <v>524</v>
      </c>
      <c r="C491" s="2" t="s">
        <v>25</v>
      </c>
      <c r="D491" s="2" t="s">
        <v>26</v>
      </c>
      <c r="E491" s="2" t="s">
        <v>27</v>
      </c>
      <c r="F491" s="2" t="s">
        <v>31</v>
      </c>
      <c r="G491" s="2" t="s">
        <v>32</v>
      </c>
      <c r="H491" s="2">
        <v>22.96</v>
      </c>
      <c r="I491" s="2">
        <v>1</v>
      </c>
      <c r="J491" s="2">
        <v>1.1479999999999999</v>
      </c>
      <c r="K491" s="2">
        <v>24.108000000000001</v>
      </c>
      <c r="L491" s="2">
        <v>43495</v>
      </c>
      <c r="M491" s="2">
        <v>0.86597222222222225</v>
      </c>
      <c r="N491" s="3" t="s">
        <v>29</v>
      </c>
      <c r="O491" s="2">
        <v>22.96</v>
      </c>
      <c r="P491" s="4">
        <v>4.7619047620000003</v>
      </c>
      <c r="Q491" s="2">
        <v>1.1479999999999999</v>
      </c>
      <c r="R491" s="2">
        <v>4.3</v>
      </c>
    </row>
    <row r="492" spans="2:18" x14ac:dyDescent="0.25">
      <c r="B492" s="2" t="s">
        <v>525</v>
      </c>
      <c r="C492" s="2" t="s">
        <v>42</v>
      </c>
      <c r="D492" s="2" t="s">
        <v>43</v>
      </c>
      <c r="E492" s="2" t="s">
        <v>20</v>
      </c>
      <c r="F492" s="2" t="s">
        <v>21</v>
      </c>
      <c r="G492" s="2" t="s">
        <v>32</v>
      </c>
      <c r="H492" s="2">
        <v>77.680000000000007</v>
      </c>
      <c r="I492" s="2">
        <v>9</v>
      </c>
      <c r="J492" s="2">
        <v>34.956000000000003</v>
      </c>
      <c r="K492" s="2">
        <v>734.07600000000002</v>
      </c>
      <c r="L492" s="2">
        <v>43500</v>
      </c>
      <c r="M492" s="2">
        <v>0.55625000000000002</v>
      </c>
      <c r="N492" s="3" t="s">
        <v>23</v>
      </c>
      <c r="O492" s="2">
        <v>699.12</v>
      </c>
      <c r="P492" s="4">
        <v>4.7619047620000003</v>
      </c>
      <c r="Q492" s="2">
        <v>34.956000000000003</v>
      </c>
      <c r="R492" s="2">
        <v>9.8000000000000007</v>
      </c>
    </row>
    <row r="493" spans="2:18" x14ac:dyDescent="0.25">
      <c r="B493" s="2" t="s">
        <v>526</v>
      </c>
      <c r="C493" s="2" t="s">
        <v>42</v>
      </c>
      <c r="D493" s="2" t="s">
        <v>43</v>
      </c>
      <c r="E493" s="2" t="s">
        <v>27</v>
      </c>
      <c r="F493" s="2" t="s">
        <v>21</v>
      </c>
      <c r="G493" s="2" t="s">
        <v>46</v>
      </c>
      <c r="H493" s="2">
        <v>34.700000000000003</v>
      </c>
      <c r="I493" s="2">
        <v>2</v>
      </c>
      <c r="J493" s="2">
        <v>3.47</v>
      </c>
      <c r="K493" s="2">
        <v>72.87</v>
      </c>
      <c r="L493" s="2">
        <v>43537</v>
      </c>
      <c r="M493" s="2">
        <v>0.82499999999999996</v>
      </c>
      <c r="N493" s="3" t="s">
        <v>23</v>
      </c>
      <c r="O493" s="2">
        <v>69.400000000000006</v>
      </c>
      <c r="P493" s="4">
        <v>4.7619047620000003</v>
      </c>
      <c r="Q493" s="2">
        <v>3.47</v>
      </c>
      <c r="R493" s="2">
        <v>8.1999999999999993</v>
      </c>
    </row>
    <row r="494" spans="2:18" x14ac:dyDescent="0.25">
      <c r="B494" s="2" t="s">
        <v>527</v>
      </c>
      <c r="C494" s="2" t="s">
        <v>18</v>
      </c>
      <c r="D494" s="2" t="s">
        <v>19</v>
      </c>
      <c r="E494" s="2" t="s">
        <v>20</v>
      </c>
      <c r="F494" s="2" t="s">
        <v>21</v>
      </c>
      <c r="G494" s="2" t="s">
        <v>46</v>
      </c>
      <c r="H494" s="2">
        <v>19.66</v>
      </c>
      <c r="I494" s="2">
        <v>10</v>
      </c>
      <c r="J494" s="2">
        <v>9.83</v>
      </c>
      <c r="K494" s="2">
        <v>206.43</v>
      </c>
      <c r="L494" s="2">
        <v>43539</v>
      </c>
      <c r="M494" s="2">
        <v>0.76388888888888884</v>
      </c>
      <c r="N494" s="3" t="s">
        <v>33</v>
      </c>
      <c r="O494" s="2">
        <v>196.6</v>
      </c>
      <c r="P494" s="4">
        <v>4.7619047620000003</v>
      </c>
      <c r="Q494" s="2">
        <v>9.83</v>
      </c>
      <c r="R494" s="2">
        <v>7.2</v>
      </c>
    </row>
    <row r="495" spans="2:18" x14ac:dyDescent="0.25">
      <c r="B495" s="2" t="s">
        <v>528</v>
      </c>
      <c r="C495" s="2" t="s">
        <v>42</v>
      </c>
      <c r="D495" s="2" t="s">
        <v>43</v>
      </c>
      <c r="E495" s="2" t="s">
        <v>20</v>
      </c>
      <c r="F495" s="2" t="s">
        <v>21</v>
      </c>
      <c r="G495" s="2" t="s">
        <v>22</v>
      </c>
      <c r="H495" s="2">
        <v>25.32</v>
      </c>
      <c r="I495" s="2">
        <v>8</v>
      </c>
      <c r="J495" s="2">
        <v>10.128</v>
      </c>
      <c r="K495" s="2">
        <v>212.68799999999999</v>
      </c>
      <c r="L495" s="2">
        <v>43529</v>
      </c>
      <c r="M495" s="2">
        <v>0.85</v>
      </c>
      <c r="N495" s="3" t="s">
        <v>23</v>
      </c>
      <c r="O495" s="2">
        <v>202.56</v>
      </c>
      <c r="P495" s="4">
        <v>4.7619047620000003</v>
      </c>
      <c r="Q495" s="2">
        <v>10.128</v>
      </c>
      <c r="R495" s="2">
        <v>8.6999999999999993</v>
      </c>
    </row>
    <row r="496" spans="2:18" x14ac:dyDescent="0.25">
      <c r="B496" s="2" t="s">
        <v>529</v>
      </c>
      <c r="C496" s="2" t="s">
        <v>25</v>
      </c>
      <c r="D496" s="2" t="s">
        <v>26</v>
      </c>
      <c r="E496" s="2" t="s">
        <v>20</v>
      </c>
      <c r="F496" s="2" t="s">
        <v>21</v>
      </c>
      <c r="G496" s="2" t="s">
        <v>32</v>
      </c>
      <c r="H496" s="2">
        <v>12.12</v>
      </c>
      <c r="I496" s="2">
        <v>10</v>
      </c>
      <c r="J496" s="2">
        <v>6.06</v>
      </c>
      <c r="K496" s="2">
        <v>127.26</v>
      </c>
      <c r="L496" s="2">
        <v>43529</v>
      </c>
      <c r="M496" s="2">
        <v>0.57222222222222219</v>
      </c>
      <c r="N496" s="3" t="s">
        <v>33</v>
      </c>
      <c r="O496" s="2">
        <v>121.2</v>
      </c>
      <c r="P496" s="4">
        <v>4.7619047620000003</v>
      </c>
      <c r="Q496" s="2">
        <v>6.06</v>
      </c>
      <c r="R496" s="2">
        <v>8.4</v>
      </c>
    </row>
    <row r="497" spans="2:18" x14ac:dyDescent="0.25">
      <c r="B497" s="2" t="s">
        <v>530</v>
      </c>
      <c r="C497" s="2" t="s">
        <v>42</v>
      </c>
      <c r="D497" s="2" t="s">
        <v>43</v>
      </c>
      <c r="E497" s="2" t="s">
        <v>27</v>
      </c>
      <c r="F497" s="2" t="s">
        <v>31</v>
      </c>
      <c r="G497" s="2" t="s">
        <v>46</v>
      </c>
      <c r="H497" s="2">
        <v>99.89</v>
      </c>
      <c r="I497" s="2">
        <v>2</v>
      </c>
      <c r="J497" s="2">
        <v>9.9890000000000008</v>
      </c>
      <c r="K497" s="2">
        <v>209.76900000000001</v>
      </c>
      <c r="L497" s="2">
        <v>43522</v>
      </c>
      <c r="M497" s="2">
        <v>0.49166666666666664</v>
      </c>
      <c r="N497" s="3" t="s">
        <v>23</v>
      </c>
      <c r="O497" s="2">
        <v>199.78</v>
      </c>
      <c r="P497" s="4">
        <v>4.7619047620000003</v>
      </c>
      <c r="Q497" s="2">
        <v>9.9890000000000008</v>
      </c>
      <c r="R497" s="2">
        <v>7.1</v>
      </c>
    </row>
    <row r="498" spans="2:18" x14ac:dyDescent="0.25">
      <c r="B498" s="2" t="s">
        <v>531</v>
      </c>
      <c r="C498" s="2" t="s">
        <v>42</v>
      </c>
      <c r="D498" s="2" t="s">
        <v>43</v>
      </c>
      <c r="E498" s="2" t="s">
        <v>27</v>
      </c>
      <c r="F498" s="2" t="s">
        <v>31</v>
      </c>
      <c r="G498" s="2" t="s">
        <v>36</v>
      </c>
      <c r="H498" s="2">
        <v>75.92</v>
      </c>
      <c r="I498" s="2">
        <v>8</v>
      </c>
      <c r="J498" s="2">
        <v>30.367999999999999</v>
      </c>
      <c r="K498" s="2">
        <v>637.72799999999995</v>
      </c>
      <c r="L498" s="2">
        <v>43544</v>
      </c>
      <c r="M498" s="2">
        <v>0.59305555555555556</v>
      </c>
      <c r="N498" s="3" t="s">
        <v>29</v>
      </c>
      <c r="O498" s="2">
        <v>607.36</v>
      </c>
      <c r="P498" s="4">
        <v>4.7619047620000003</v>
      </c>
      <c r="Q498" s="2">
        <v>30.367999999999999</v>
      </c>
      <c r="R498" s="2">
        <v>5.5</v>
      </c>
    </row>
    <row r="499" spans="2:18" x14ac:dyDescent="0.25">
      <c r="B499" s="2" t="s">
        <v>532</v>
      </c>
      <c r="C499" s="2" t="s">
        <v>25</v>
      </c>
      <c r="D499" s="2" t="s">
        <v>26</v>
      </c>
      <c r="E499" s="2" t="s">
        <v>27</v>
      </c>
      <c r="F499" s="2" t="s">
        <v>21</v>
      </c>
      <c r="G499" s="2" t="s">
        <v>28</v>
      </c>
      <c r="H499" s="2">
        <v>63.22</v>
      </c>
      <c r="I499" s="2">
        <v>2</v>
      </c>
      <c r="J499" s="2">
        <v>6.3220000000000001</v>
      </c>
      <c r="K499" s="2">
        <v>132.762</v>
      </c>
      <c r="L499" s="2">
        <v>43466</v>
      </c>
      <c r="M499" s="2">
        <v>0.66041666666666665</v>
      </c>
      <c r="N499" s="3" t="s">
        <v>29</v>
      </c>
      <c r="O499" s="2">
        <v>126.44</v>
      </c>
      <c r="P499" s="4">
        <v>4.7619047620000003</v>
      </c>
      <c r="Q499" s="2">
        <v>6.3220000000000001</v>
      </c>
      <c r="R499" s="2">
        <v>8.5</v>
      </c>
    </row>
    <row r="500" spans="2:18" x14ac:dyDescent="0.25">
      <c r="B500" s="2" t="s">
        <v>533</v>
      </c>
      <c r="C500" s="2" t="s">
        <v>25</v>
      </c>
      <c r="D500" s="2" t="s">
        <v>26</v>
      </c>
      <c r="E500" s="2" t="s">
        <v>27</v>
      </c>
      <c r="F500" s="2" t="s">
        <v>21</v>
      </c>
      <c r="G500" s="2" t="s">
        <v>44</v>
      </c>
      <c r="H500" s="2">
        <v>90.24</v>
      </c>
      <c r="I500" s="2">
        <v>6</v>
      </c>
      <c r="J500" s="2">
        <v>27.071999999999999</v>
      </c>
      <c r="K500" s="2">
        <v>568.51199999999994</v>
      </c>
      <c r="L500" s="2">
        <v>43492</v>
      </c>
      <c r="M500" s="2">
        <v>0.47013888888888888</v>
      </c>
      <c r="N500" s="3" t="s">
        <v>29</v>
      </c>
      <c r="O500" s="2">
        <v>541.44000000000005</v>
      </c>
      <c r="P500" s="4">
        <v>4.7619047620000003</v>
      </c>
      <c r="Q500" s="2">
        <v>27.071999999999999</v>
      </c>
      <c r="R500" s="2">
        <v>6.2</v>
      </c>
    </row>
    <row r="501" spans="2:18" x14ac:dyDescent="0.25">
      <c r="B501" s="2" t="s">
        <v>534</v>
      </c>
      <c r="C501" s="2" t="s">
        <v>42</v>
      </c>
      <c r="D501" s="2" t="s">
        <v>43</v>
      </c>
      <c r="E501" s="2" t="s">
        <v>20</v>
      </c>
      <c r="F501" s="2" t="s">
        <v>21</v>
      </c>
      <c r="G501" s="2" t="s">
        <v>36</v>
      </c>
      <c r="H501" s="2">
        <v>98.13</v>
      </c>
      <c r="I501" s="2">
        <v>1</v>
      </c>
      <c r="J501" s="2">
        <v>4.9065000000000003</v>
      </c>
      <c r="K501" s="2">
        <v>103.0365</v>
      </c>
      <c r="L501" s="2">
        <v>43486</v>
      </c>
      <c r="M501" s="2">
        <v>0.73333333333333328</v>
      </c>
      <c r="N501" s="3" t="s">
        <v>29</v>
      </c>
      <c r="O501" s="2">
        <v>98.13</v>
      </c>
      <c r="P501" s="4">
        <v>4.7619047620000003</v>
      </c>
      <c r="Q501" s="2">
        <v>4.9065000000000003</v>
      </c>
      <c r="R501" s="2">
        <v>8.9</v>
      </c>
    </row>
    <row r="502" spans="2:18" x14ac:dyDescent="0.25">
      <c r="B502" s="2" t="s">
        <v>535</v>
      </c>
      <c r="C502" s="2" t="s">
        <v>18</v>
      </c>
      <c r="D502" s="2" t="s">
        <v>19</v>
      </c>
      <c r="E502" s="2" t="s">
        <v>20</v>
      </c>
      <c r="F502" s="2" t="s">
        <v>21</v>
      </c>
      <c r="G502" s="2" t="s">
        <v>36</v>
      </c>
      <c r="H502" s="2">
        <v>51.52</v>
      </c>
      <c r="I502" s="2">
        <v>8</v>
      </c>
      <c r="J502" s="2">
        <v>20.608000000000001</v>
      </c>
      <c r="K502" s="2">
        <v>432.76799999999997</v>
      </c>
      <c r="L502" s="2">
        <v>43498</v>
      </c>
      <c r="M502" s="2">
        <v>0.65763888888888888</v>
      </c>
      <c r="N502" s="3" t="s">
        <v>29</v>
      </c>
      <c r="O502" s="2">
        <v>412.16</v>
      </c>
      <c r="P502" s="4">
        <v>4.7619047620000003</v>
      </c>
      <c r="Q502" s="2">
        <v>20.608000000000001</v>
      </c>
      <c r="R502" s="2">
        <v>9.6</v>
      </c>
    </row>
    <row r="503" spans="2:18" x14ac:dyDescent="0.25">
      <c r="B503" s="2" t="s">
        <v>536</v>
      </c>
      <c r="C503" s="2" t="s">
        <v>42</v>
      </c>
      <c r="D503" s="2" t="s">
        <v>43</v>
      </c>
      <c r="E503" s="2" t="s">
        <v>20</v>
      </c>
      <c r="F503" s="2" t="s">
        <v>31</v>
      </c>
      <c r="G503" s="2" t="s">
        <v>36</v>
      </c>
      <c r="H503" s="2">
        <v>73.97</v>
      </c>
      <c r="I503" s="2">
        <v>1</v>
      </c>
      <c r="J503" s="2">
        <v>3.6985000000000001</v>
      </c>
      <c r="K503" s="2">
        <v>77.668499999999995</v>
      </c>
      <c r="L503" s="2">
        <v>43499</v>
      </c>
      <c r="M503" s="2">
        <v>0.66180555555555554</v>
      </c>
      <c r="N503" s="3" t="s">
        <v>33</v>
      </c>
      <c r="O503" s="2">
        <v>73.97</v>
      </c>
      <c r="P503" s="4">
        <v>4.7619047620000003</v>
      </c>
      <c r="Q503" s="2">
        <v>3.6985000000000001</v>
      </c>
      <c r="R503" s="2">
        <v>5.4</v>
      </c>
    </row>
    <row r="504" spans="2:18" x14ac:dyDescent="0.25">
      <c r="B504" s="2" t="s">
        <v>537</v>
      </c>
      <c r="C504" s="2" t="s">
        <v>25</v>
      </c>
      <c r="D504" s="2" t="s">
        <v>26</v>
      </c>
      <c r="E504" s="2" t="s">
        <v>20</v>
      </c>
      <c r="F504" s="2" t="s">
        <v>21</v>
      </c>
      <c r="G504" s="2" t="s">
        <v>46</v>
      </c>
      <c r="H504" s="2">
        <v>31.9</v>
      </c>
      <c r="I504" s="2">
        <v>1</v>
      </c>
      <c r="J504" s="2">
        <v>1.595</v>
      </c>
      <c r="K504" s="2">
        <v>33.494999999999997</v>
      </c>
      <c r="L504" s="2">
        <v>43470</v>
      </c>
      <c r="M504" s="2">
        <v>0.52777777777777779</v>
      </c>
      <c r="N504" s="3" t="s">
        <v>23</v>
      </c>
      <c r="O504" s="2">
        <v>31.9</v>
      </c>
      <c r="P504" s="4">
        <v>4.7619047620000003</v>
      </c>
      <c r="Q504" s="2">
        <v>1.595</v>
      </c>
      <c r="R504" s="2">
        <v>9.1</v>
      </c>
    </row>
    <row r="505" spans="2:18" x14ac:dyDescent="0.25">
      <c r="B505" s="2" t="s">
        <v>538</v>
      </c>
      <c r="C505" s="2" t="s">
        <v>25</v>
      </c>
      <c r="D505" s="2" t="s">
        <v>26</v>
      </c>
      <c r="E505" s="2" t="s">
        <v>27</v>
      </c>
      <c r="F505" s="2" t="s">
        <v>31</v>
      </c>
      <c r="G505" s="2" t="s">
        <v>32</v>
      </c>
      <c r="H505" s="2">
        <v>69.400000000000006</v>
      </c>
      <c r="I505" s="2">
        <v>2</v>
      </c>
      <c r="J505" s="2">
        <v>6.94</v>
      </c>
      <c r="K505" s="2">
        <v>145.74</v>
      </c>
      <c r="L505" s="2">
        <v>43492</v>
      </c>
      <c r="M505" s="2">
        <v>0.82499999999999996</v>
      </c>
      <c r="N505" s="3" t="s">
        <v>23</v>
      </c>
      <c r="O505" s="2">
        <v>138.80000000000001</v>
      </c>
      <c r="P505" s="4">
        <v>4.7619047620000003</v>
      </c>
      <c r="Q505" s="2">
        <v>6.94</v>
      </c>
      <c r="R505" s="2">
        <v>9</v>
      </c>
    </row>
    <row r="506" spans="2:18" x14ac:dyDescent="0.25">
      <c r="B506" s="2" t="s">
        <v>539</v>
      </c>
      <c r="C506" s="2" t="s">
        <v>42</v>
      </c>
      <c r="D506" s="2" t="s">
        <v>43</v>
      </c>
      <c r="E506" s="2" t="s">
        <v>27</v>
      </c>
      <c r="F506" s="2" t="s">
        <v>21</v>
      </c>
      <c r="G506" s="2" t="s">
        <v>36</v>
      </c>
      <c r="H506" s="2">
        <v>93.31</v>
      </c>
      <c r="I506" s="2">
        <v>2</v>
      </c>
      <c r="J506" s="2">
        <v>9.3309999999999995</v>
      </c>
      <c r="K506" s="2">
        <v>195.95099999999999</v>
      </c>
      <c r="L506" s="2">
        <v>43549</v>
      </c>
      <c r="M506" s="2">
        <v>0.74513888888888891</v>
      </c>
      <c r="N506" s="3" t="s">
        <v>29</v>
      </c>
      <c r="O506" s="2">
        <v>186.62</v>
      </c>
      <c r="P506" s="4">
        <v>4.7619047620000003</v>
      </c>
      <c r="Q506" s="2">
        <v>9.3309999999999995</v>
      </c>
      <c r="R506" s="2">
        <v>6.3</v>
      </c>
    </row>
    <row r="507" spans="2:18" x14ac:dyDescent="0.25">
      <c r="B507" s="2" t="s">
        <v>540</v>
      </c>
      <c r="C507" s="2" t="s">
        <v>42</v>
      </c>
      <c r="D507" s="2" t="s">
        <v>43</v>
      </c>
      <c r="E507" s="2" t="s">
        <v>27</v>
      </c>
      <c r="F507" s="2" t="s">
        <v>31</v>
      </c>
      <c r="G507" s="2" t="s">
        <v>36</v>
      </c>
      <c r="H507" s="2">
        <v>88.45</v>
      </c>
      <c r="I507" s="2">
        <v>1</v>
      </c>
      <c r="J507" s="2">
        <v>4.4225000000000003</v>
      </c>
      <c r="K507" s="2">
        <v>92.872500000000002</v>
      </c>
      <c r="L507" s="2">
        <v>43521</v>
      </c>
      <c r="M507" s="2">
        <v>0.69166666666666665</v>
      </c>
      <c r="N507" s="3" t="s">
        <v>33</v>
      </c>
      <c r="O507" s="2">
        <v>88.45</v>
      </c>
      <c r="P507" s="4">
        <v>4.7619047620000003</v>
      </c>
      <c r="Q507" s="2">
        <v>4.4225000000000003</v>
      </c>
      <c r="R507" s="2">
        <v>9.5</v>
      </c>
    </row>
    <row r="508" spans="2:18" x14ac:dyDescent="0.25">
      <c r="B508" s="2" t="s">
        <v>541</v>
      </c>
      <c r="C508" s="2" t="s">
        <v>18</v>
      </c>
      <c r="D508" s="2" t="s">
        <v>19</v>
      </c>
      <c r="E508" s="2" t="s">
        <v>20</v>
      </c>
      <c r="F508" s="2" t="s">
        <v>31</v>
      </c>
      <c r="G508" s="2" t="s">
        <v>28</v>
      </c>
      <c r="H508" s="2">
        <v>24.18</v>
      </c>
      <c r="I508" s="2">
        <v>8</v>
      </c>
      <c r="J508" s="2">
        <v>9.6720000000000006</v>
      </c>
      <c r="K508" s="2">
        <v>203.11199999999999</v>
      </c>
      <c r="L508" s="2">
        <v>43493</v>
      </c>
      <c r="M508" s="2">
        <v>0.87083333333333335</v>
      </c>
      <c r="N508" s="3" t="s">
        <v>23</v>
      </c>
      <c r="O508" s="2">
        <v>193.44</v>
      </c>
      <c r="P508" s="4">
        <v>4.7619047620000003</v>
      </c>
      <c r="Q508" s="2">
        <v>9.6720000000000006</v>
      </c>
      <c r="R508" s="2">
        <v>9.8000000000000007</v>
      </c>
    </row>
    <row r="509" spans="2:18" x14ac:dyDescent="0.25">
      <c r="B509" s="2" t="s">
        <v>542</v>
      </c>
      <c r="C509" s="2" t="s">
        <v>42</v>
      </c>
      <c r="D509" s="2" t="s">
        <v>43</v>
      </c>
      <c r="E509" s="2" t="s">
        <v>20</v>
      </c>
      <c r="F509" s="2" t="s">
        <v>21</v>
      </c>
      <c r="G509" s="2" t="s">
        <v>36</v>
      </c>
      <c r="H509" s="2">
        <v>48.5</v>
      </c>
      <c r="I509" s="2">
        <v>3</v>
      </c>
      <c r="J509" s="2">
        <v>7.2750000000000004</v>
      </c>
      <c r="K509" s="2">
        <v>152.77500000000001</v>
      </c>
      <c r="L509" s="2">
        <v>43473</v>
      </c>
      <c r="M509" s="2">
        <v>0.53472222222222221</v>
      </c>
      <c r="N509" s="3" t="s">
        <v>29</v>
      </c>
      <c r="O509" s="2">
        <v>145.5</v>
      </c>
      <c r="P509" s="4">
        <v>4.7619047620000003</v>
      </c>
      <c r="Q509" s="2">
        <v>7.2750000000000004</v>
      </c>
      <c r="R509" s="2">
        <v>6.7</v>
      </c>
    </row>
    <row r="510" spans="2:18" x14ac:dyDescent="0.25">
      <c r="B510" s="2" t="s">
        <v>543</v>
      </c>
      <c r="C510" s="2" t="s">
        <v>42</v>
      </c>
      <c r="D510" s="2" t="s">
        <v>43</v>
      </c>
      <c r="E510" s="2" t="s">
        <v>27</v>
      </c>
      <c r="F510" s="2" t="s">
        <v>21</v>
      </c>
      <c r="G510" s="2" t="s">
        <v>44</v>
      </c>
      <c r="H510" s="2">
        <v>84.05</v>
      </c>
      <c r="I510" s="2">
        <v>6</v>
      </c>
      <c r="J510" s="2">
        <v>25.215</v>
      </c>
      <c r="K510" s="2">
        <v>529.51499999999999</v>
      </c>
      <c r="L510" s="2">
        <v>43494</v>
      </c>
      <c r="M510" s="2">
        <v>0.45</v>
      </c>
      <c r="N510" s="3" t="s">
        <v>33</v>
      </c>
      <c r="O510" s="2">
        <v>504.3</v>
      </c>
      <c r="P510" s="4">
        <v>4.7619047620000003</v>
      </c>
      <c r="Q510" s="2">
        <v>25.215</v>
      </c>
      <c r="R510" s="2">
        <v>7.7</v>
      </c>
    </row>
    <row r="511" spans="2:18" x14ac:dyDescent="0.25">
      <c r="B511" s="2" t="s">
        <v>544</v>
      </c>
      <c r="C511" s="2" t="s">
        <v>42</v>
      </c>
      <c r="D511" s="2" t="s">
        <v>43</v>
      </c>
      <c r="E511" s="2" t="s">
        <v>20</v>
      </c>
      <c r="F511" s="2" t="s">
        <v>31</v>
      </c>
      <c r="G511" s="2" t="s">
        <v>22</v>
      </c>
      <c r="H511" s="2">
        <v>61.29</v>
      </c>
      <c r="I511" s="2">
        <v>5</v>
      </c>
      <c r="J511" s="2">
        <v>15.3225</v>
      </c>
      <c r="K511" s="2">
        <v>321.77249999999998</v>
      </c>
      <c r="L511" s="2">
        <v>43553</v>
      </c>
      <c r="M511" s="2">
        <v>0.60277777777777775</v>
      </c>
      <c r="N511" s="3" t="s">
        <v>29</v>
      </c>
      <c r="O511" s="2">
        <v>306.45</v>
      </c>
      <c r="P511" s="4">
        <v>4.7619047620000003</v>
      </c>
      <c r="Q511" s="2">
        <v>15.3225</v>
      </c>
      <c r="R511" s="2">
        <v>7</v>
      </c>
    </row>
    <row r="512" spans="2:18" x14ac:dyDescent="0.25">
      <c r="B512" s="2" t="s">
        <v>545</v>
      </c>
      <c r="C512" s="2" t="s">
        <v>25</v>
      </c>
      <c r="D512" s="2" t="s">
        <v>26</v>
      </c>
      <c r="E512" s="2" t="s">
        <v>20</v>
      </c>
      <c r="F512" s="2" t="s">
        <v>21</v>
      </c>
      <c r="G512" s="2" t="s">
        <v>32</v>
      </c>
      <c r="H512" s="2">
        <v>15.95</v>
      </c>
      <c r="I512" s="2">
        <v>6</v>
      </c>
      <c r="J512" s="2">
        <v>4.7850000000000001</v>
      </c>
      <c r="K512" s="2">
        <v>100.485</v>
      </c>
      <c r="L512" s="2">
        <v>43505</v>
      </c>
      <c r="M512" s="2">
        <v>0.71875</v>
      </c>
      <c r="N512" s="3" t="s">
        <v>33</v>
      </c>
      <c r="O512" s="2">
        <v>95.7</v>
      </c>
      <c r="P512" s="4">
        <v>4.7619047620000003</v>
      </c>
      <c r="Q512" s="2">
        <v>4.7850000000000001</v>
      </c>
      <c r="R512" s="2">
        <v>5.0999999999999996</v>
      </c>
    </row>
    <row r="513" spans="2:18" x14ac:dyDescent="0.25">
      <c r="B513" s="2" t="s">
        <v>546</v>
      </c>
      <c r="C513" s="2" t="s">
        <v>42</v>
      </c>
      <c r="D513" s="2" t="s">
        <v>43</v>
      </c>
      <c r="E513" s="2" t="s">
        <v>20</v>
      </c>
      <c r="F513" s="2" t="s">
        <v>21</v>
      </c>
      <c r="G513" s="2" t="s">
        <v>36</v>
      </c>
      <c r="H513" s="2">
        <v>90.74</v>
      </c>
      <c r="I513" s="2">
        <v>7</v>
      </c>
      <c r="J513" s="2">
        <v>31.759</v>
      </c>
      <c r="K513" s="2">
        <v>666.93899999999996</v>
      </c>
      <c r="L513" s="2">
        <v>43481</v>
      </c>
      <c r="M513" s="2">
        <v>0.75208333333333333</v>
      </c>
      <c r="N513" s="3" t="s">
        <v>33</v>
      </c>
      <c r="O513" s="2">
        <v>635.17999999999995</v>
      </c>
      <c r="P513" s="4">
        <v>4.7619047620000003</v>
      </c>
      <c r="Q513" s="2">
        <v>31.759</v>
      </c>
      <c r="R513" s="2">
        <v>6.2</v>
      </c>
    </row>
    <row r="514" spans="2:18" x14ac:dyDescent="0.25">
      <c r="B514" s="2" t="s">
        <v>547</v>
      </c>
      <c r="C514" s="2" t="s">
        <v>18</v>
      </c>
      <c r="D514" s="2" t="s">
        <v>19</v>
      </c>
      <c r="E514" s="2" t="s">
        <v>27</v>
      </c>
      <c r="F514" s="2" t="s">
        <v>21</v>
      </c>
      <c r="G514" s="2" t="s">
        <v>32</v>
      </c>
      <c r="H514" s="2">
        <v>42.91</v>
      </c>
      <c r="I514" s="2">
        <v>5</v>
      </c>
      <c r="J514" s="2">
        <v>10.727499999999999</v>
      </c>
      <c r="K514" s="2">
        <v>225.2775</v>
      </c>
      <c r="L514" s="2">
        <v>43470</v>
      </c>
      <c r="M514" s="2">
        <v>0.72847222222222219</v>
      </c>
      <c r="N514" s="3" t="s">
        <v>23</v>
      </c>
      <c r="O514" s="2">
        <v>214.55</v>
      </c>
      <c r="P514" s="4">
        <v>4.7619047620000003</v>
      </c>
      <c r="Q514" s="2">
        <v>10.727499999999999</v>
      </c>
      <c r="R514" s="2">
        <v>6.1</v>
      </c>
    </row>
    <row r="515" spans="2:18" x14ac:dyDescent="0.25">
      <c r="B515" s="2" t="s">
        <v>548</v>
      </c>
      <c r="C515" s="2" t="s">
        <v>18</v>
      </c>
      <c r="D515" s="2" t="s">
        <v>19</v>
      </c>
      <c r="E515" s="2" t="s">
        <v>27</v>
      </c>
      <c r="F515" s="2" t="s">
        <v>21</v>
      </c>
      <c r="G515" s="2" t="s">
        <v>46</v>
      </c>
      <c r="H515" s="2">
        <v>54.28</v>
      </c>
      <c r="I515" s="2">
        <v>7</v>
      </c>
      <c r="J515" s="2">
        <v>18.998000000000001</v>
      </c>
      <c r="K515" s="2">
        <v>398.95800000000003</v>
      </c>
      <c r="L515" s="2">
        <v>43492</v>
      </c>
      <c r="M515" s="2">
        <v>0.75347222222222221</v>
      </c>
      <c r="N515" s="3" t="s">
        <v>23</v>
      </c>
      <c r="O515" s="2">
        <v>379.96</v>
      </c>
      <c r="P515" s="4">
        <v>4.7619047620000003</v>
      </c>
      <c r="Q515" s="2">
        <v>18.998000000000001</v>
      </c>
      <c r="R515" s="2">
        <v>9.3000000000000007</v>
      </c>
    </row>
    <row r="516" spans="2:18" x14ac:dyDescent="0.25">
      <c r="B516" s="2" t="s">
        <v>549</v>
      </c>
      <c r="C516" s="2" t="s">
        <v>18</v>
      </c>
      <c r="D516" s="2" t="s">
        <v>19</v>
      </c>
      <c r="E516" s="2" t="s">
        <v>27</v>
      </c>
      <c r="F516" s="2" t="s">
        <v>31</v>
      </c>
      <c r="G516" s="2" t="s">
        <v>28</v>
      </c>
      <c r="H516" s="2">
        <v>99.55</v>
      </c>
      <c r="I516" s="2">
        <v>7</v>
      </c>
      <c r="J516" s="2">
        <v>34.842500000000001</v>
      </c>
      <c r="K516" s="2">
        <v>731.6925</v>
      </c>
      <c r="L516" s="2">
        <v>43538</v>
      </c>
      <c r="M516" s="2">
        <v>0.50486111111111109</v>
      </c>
      <c r="N516" s="3" t="s">
        <v>29</v>
      </c>
      <c r="O516" s="2">
        <v>696.85</v>
      </c>
      <c r="P516" s="4">
        <v>4.7619047620000003</v>
      </c>
      <c r="Q516" s="2">
        <v>34.842500000000001</v>
      </c>
      <c r="R516" s="2">
        <v>7.6</v>
      </c>
    </row>
    <row r="517" spans="2:18" x14ac:dyDescent="0.25">
      <c r="B517" s="2" t="s">
        <v>550</v>
      </c>
      <c r="C517" s="2" t="s">
        <v>25</v>
      </c>
      <c r="D517" s="2" t="s">
        <v>26</v>
      </c>
      <c r="E517" s="2" t="s">
        <v>20</v>
      </c>
      <c r="F517" s="2" t="s">
        <v>31</v>
      </c>
      <c r="G517" s="2" t="s">
        <v>36</v>
      </c>
      <c r="H517" s="2">
        <v>58.39</v>
      </c>
      <c r="I517" s="2">
        <v>7</v>
      </c>
      <c r="J517" s="2">
        <v>20.436499999999999</v>
      </c>
      <c r="K517" s="2">
        <v>429.16649999999998</v>
      </c>
      <c r="L517" s="2">
        <v>43519</v>
      </c>
      <c r="M517" s="2">
        <v>0.8256944444444444</v>
      </c>
      <c r="N517" s="3" t="s">
        <v>33</v>
      </c>
      <c r="O517" s="2">
        <v>408.73</v>
      </c>
      <c r="P517" s="4">
        <v>4.7619047620000003</v>
      </c>
      <c r="Q517" s="2">
        <v>20.436499999999999</v>
      </c>
      <c r="R517" s="2">
        <v>8.1999999999999993</v>
      </c>
    </row>
    <row r="518" spans="2:18" x14ac:dyDescent="0.25">
      <c r="B518" s="2" t="s">
        <v>551</v>
      </c>
      <c r="C518" s="2" t="s">
        <v>25</v>
      </c>
      <c r="D518" s="2" t="s">
        <v>26</v>
      </c>
      <c r="E518" s="2" t="s">
        <v>20</v>
      </c>
      <c r="F518" s="2" t="s">
        <v>21</v>
      </c>
      <c r="G518" s="2" t="s">
        <v>46</v>
      </c>
      <c r="H518" s="2">
        <v>51.47</v>
      </c>
      <c r="I518" s="2">
        <v>1</v>
      </c>
      <c r="J518" s="2">
        <v>2.5735000000000001</v>
      </c>
      <c r="K518" s="2">
        <v>54.043500000000002</v>
      </c>
      <c r="L518" s="2">
        <v>43542</v>
      </c>
      <c r="M518" s="2">
        <v>0.66111111111111109</v>
      </c>
      <c r="N518" s="3" t="s">
        <v>23</v>
      </c>
      <c r="O518" s="2">
        <v>51.47</v>
      </c>
      <c r="P518" s="4">
        <v>4.7619047620000003</v>
      </c>
      <c r="Q518" s="2">
        <v>2.5735000000000001</v>
      </c>
      <c r="R518" s="2">
        <v>8.5</v>
      </c>
    </row>
    <row r="519" spans="2:18" x14ac:dyDescent="0.25">
      <c r="B519" s="2" t="s">
        <v>552</v>
      </c>
      <c r="C519" s="2" t="s">
        <v>42</v>
      </c>
      <c r="D519" s="2" t="s">
        <v>43</v>
      </c>
      <c r="E519" s="2" t="s">
        <v>20</v>
      </c>
      <c r="F519" s="2" t="s">
        <v>31</v>
      </c>
      <c r="G519" s="2" t="s">
        <v>22</v>
      </c>
      <c r="H519" s="2">
        <v>54.86</v>
      </c>
      <c r="I519" s="2">
        <v>5</v>
      </c>
      <c r="J519" s="2">
        <v>13.715</v>
      </c>
      <c r="K519" s="2">
        <v>288.01499999999999</v>
      </c>
      <c r="L519" s="2">
        <v>43553</v>
      </c>
      <c r="M519" s="2">
        <v>0.7</v>
      </c>
      <c r="N519" s="3" t="s">
        <v>23</v>
      </c>
      <c r="O519" s="2">
        <v>274.3</v>
      </c>
      <c r="P519" s="4">
        <v>4.7619047620000003</v>
      </c>
      <c r="Q519" s="2">
        <v>13.715</v>
      </c>
      <c r="R519" s="2">
        <v>9.8000000000000007</v>
      </c>
    </row>
    <row r="520" spans="2:18" x14ac:dyDescent="0.25">
      <c r="B520" s="2" t="s">
        <v>553</v>
      </c>
      <c r="C520" s="2" t="s">
        <v>25</v>
      </c>
      <c r="D520" s="2" t="s">
        <v>26</v>
      </c>
      <c r="E520" s="2" t="s">
        <v>20</v>
      </c>
      <c r="F520" s="2" t="s">
        <v>31</v>
      </c>
      <c r="G520" s="2" t="s">
        <v>32</v>
      </c>
      <c r="H520" s="2">
        <v>39.39</v>
      </c>
      <c r="I520" s="2">
        <v>5</v>
      </c>
      <c r="J520" s="2">
        <v>9.8475000000000001</v>
      </c>
      <c r="K520" s="2">
        <v>206.79750000000001</v>
      </c>
      <c r="L520" s="2">
        <v>43487</v>
      </c>
      <c r="M520" s="2">
        <v>0.86527777777777781</v>
      </c>
      <c r="N520" s="3" t="s">
        <v>33</v>
      </c>
      <c r="O520" s="2">
        <v>196.95</v>
      </c>
      <c r="P520" s="4">
        <v>4.7619047620000003</v>
      </c>
      <c r="Q520" s="2">
        <v>9.8475000000000001</v>
      </c>
      <c r="R520" s="2">
        <v>8.6999999999999993</v>
      </c>
    </row>
    <row r="521" spans="2:18" x14ac:dyDescent="0.25">
      <c r="B521" s="2" t="s">
        <v>554</v>
      </c>
      <c r="C521" s="2" t="s">
        <v>18</v>
      </c>
      <c r="D521" s="2" t="s">
        <v>19</v>
      </c>
      <c r="E521" s="2" t="s">
        <v>27</v>
      </c>
      <c r="F521" s="2" t="s">
        <v>31</v>
      </c>
      <c r="G521" s="2" t="s">
        <v>32</v>
      </c>
      <c r="H521" s="2">
        <v>34.729999999999997</v>
      </c>
      <c r="I521" s="2">
        <v>2</v>
      </c>
      <c r="J521" s="2">
        <v>3.4729999999999999</v>
      </c>
      <c r="K521" s="2">
        <v>72.933000000000007</v>
      </c>
      <c r="L521" s="2">
        <v>43525</v>
      </c>
      <c r="M521" s="2">
        <v>0.75972222222222219</v>
      </c>
      <c r="N521" s="3" t="s">
        <v>23</v>
      </c>
      <c r="O521" s="2">
        <v>69.459999999999994</v>
      </c>
      <c r="P521" s="4">
        <v>4.7619047620000003</v>
      </c>
      <c r="Q521" s="2">
        <v>3.4729999999999999</v>
      </c>
      <c r="R521" s="2">
        <v>9.6999999999999993</v>
      </c>
    </row>
    <row r="522" spans="2:18" x14ac:dyDescent="0.25">
      <c r="B522" s="2" t="s">
        <v>555</v>
      </c>
      <c r="C522" s="2" t="s">
        <v>25</v>
      </c>
      <c r="D522" s="2" t="s">
        <v>26</v>
      </c>
      <c r="E522" s="2" t="s">
        <v>20</v>
      </c>
      <c r="F522" s="2" t="s">
        <v>31</v>
      </c>
      <c r="G522" s="2" t="s">
        <v>36</v>
      </c>
      <c r="H522" s="2">
        <v>71.92</v>
      </c>
      <c r="I522" s="2">
        <v>5</v>
      </c>
      <c r="J522" s="2">
        <v>17.98</v>
      </c>
      <c r="K522" s="2">
        <v>377.58</v>
      </c>
      <c r="L522" s="2">
        <v>43482</v>
      </c>
      <c r="M522" s="2">
        <v>0.62847222222222221</v>
      </c>
      <c r="N522" s="3" t="s">
        <v>33</v>
      </c>
      <c r="O522" s="2">
        <v>359.6</v>
      </c>
      <c r="P522" s="4">
        <v>4.7619047620000003</v>
      </c>
      <c r="Q522" s="2">
        <v>17.98</v>
      </c>
      <c r="R522" s="2">
        <v>4.3</v>
      </c>
    </row>
    <row r="523" spans="2:18" x14ac:dyDescent="0.25">
      <c r="B523" s="2" t="s">
        <v>556</v>
      </c>
      <c r="C523" s="2" t="s">
        <v>42</v>
      </c>
      <c r="D523" s="2" t="s">
        <v>43</v>
      </c>
      <c r="E523" s="2" t="s">
        <v>27</v>
      </c>
      <c r="F523" s="2" t="s">
        <v>21</v>
      </c>
      <c r="G523" s="2" t="s">
        <v>28</v>
      </c>
      <c r="H523" s="2">
        <v>45.71</v>
      </c>
      <c r="I523" s="2">
        <v>3</v>
      </c>
      <c r="J523" s="2">
        <v>6.8564999999999996</v>
      </c>
      <c r="K523" s="2">
        <v>143.98650000000001</v>
      </c>
      <c r="L523" s="2">
        <v>43550</v>
      </c>
      <c r="M523" s="2">
        <v>0.44027777777777777</v>
      </c>
      <c r="N523" s="3" t="s">
        <v>33</v>
      </c>
      <c r="O523" s="2">
        <v>137.13</v>
      </c>
      <c r="P523" s="4">
        <v>4.7619047620000003</v>
      </c>
      <c r="Q523" s="2">
        <v>6.8564999999999996</v>
      </c>
      <c r="R523" s="2">
        <v>7.7</v>
      </c>
    </row>
    <row r="524" spans="2:18" x14ac:dyDescent="0.25">
      <c r="B524" s="2" t="s">
        <v>557</v>
      </c>
      <c r="C524" s="2" t="s">
        <v>25</v>
      </c>
      <c r="D524" s="2" t="s">
        <v>26</v>
      </c>
      <c r="E524" s="2" t="s">
        <v>20</v>
      </c>
      <c r="F524" s="2" t="s">
        <v>21</v>
      </c>
      <c r="G524" s="2" t="s">
        <v>32</v>
      </c>
      <c r="H524" s="2">
        <v>83.17</v>
      </c>
      <c r="I524" s="2">
        <v>6</v>
      </c>
      <c r="J524" s="2">
        <v>24.951000000000001</v>
      </c>
      <c r="K524" s="2">
        <v>523.971</v>
      </c>
      <c r="L524" s="2">
        <v>43544</v>
      </c>
      <c r="M524" s="2">
        <v>0.47430555555555554</v>
      </c>
      <c r="N524" s="3" t="s">
        <v>29</v>
      </c>
      <c r="O524" s="2">
        <v>499.02</v>
      </c>
      <c r="P524" s="4">
        <v>4.7619047620000003</v>
      </c>
      <c r="Q524" s="2">
        <v>24.951000000000001</v>
      </c>
      <c r="R524" s="2">
        <v>7.3</v>
      </c>
    </row>
    <row r="525" spans="2:18" x14ac:dyDescent="0.25">
      <c r="B525" s="2" t="s">
        <v>558</v>
      </c>
      <c r="C525" s="2" t="s">
        <v>18</v>
      </c>
      <c r="D525" s="2" t="s">
        <v>19</v>
      </c>
      <c r="E525" s="2" t="s">
        <v>20</v>
      </c>
      <c r="F525" s="2" t="s">
        <v>21</v>
      </c>
      <c r="G525" s="2" t="s">
        <v>32</v>
      </c>
      <c r="H525" s="2">
        <v>37.44</v>
      </c>
      <c r="I525" s="2">
        <v>6</v>
      </c>
      <c r="J525" s="2">
        <v>11.231999999999999</v>
      </c>
      <c r="K525" s="2">
        <v>235.87200000000001</v>
      </c>
      <c r="L525" s="2">
        <v>43502</v>
      </c>
      <c r="M525" s="2">
        <v>0.57986111111111116</v>
      </c>
      <c r="N525" s="3" t="s">
        <v>33</v>
      </c>
      <c r="O525" s="2">
        <v>224.64</v>
      </c>
      <c r="P525" s="4">
        <v>4.7619047620000003</v>
      </c>
      <c r="Q525" s="2">
        <v>11.231999999999999</v>
      </c>
      <c r="R525" s="2">
        <v>5.9</v>
      </c>
    </row>
    <row r="526" spans="2:18" x14ac:dyDescent="0.25">
      <c r="B526" s="2" t="s">
        <v>559</v>
      </c>
      <c r="C526" s="2" t="s">
        <v>25</v>
      </c>
      <c r="D526" s="2" t="s">
        <v>26</v>
      </c>
      <c r="E526" s="2" t="s">
        <v>27</v>
      </c>
      <c r="F526" s="2" t="s">
        <v>31</v>
      </c>
      <c r="G526" s="2" t="s">
        <v>22</v>
      </c>
      <c r="H526" s="2">
        <v>62.87</v>
      </c>
      <c r="I526" s="2">
        <v>2</v>
      </c>
      <c r="J526" s="2">
        <v>6.2869999999999999</v>
      </c>
      <c r="K526" s="2">
        <v>132.02699999999999</v>
      </c>
      <c r="L526" s="2">
        <v>43466</v>
      </c>
      <c r="M526" s="2">
        <v>0.48819444444444443</v>
      </c>
      <c r="N526" s="3" t="s">
        <v>29</v>
      </c>
      <c r="O526" s="2">
        <v>125.74</v>
      </c>
      <c r="P526" s="4">
        <v>4.7619047620000003</v>
      </c>
      <c r="Q526" s="2">
        <v>6.2869999999999999</v>
      </c>
      <c r="R526" s="2">
        <v>5</v>
      </c>
    </row>
    <row r="527" spans="2:18" x14ac:dyDescent="0.25">
      <c r="B527" s="2" t="s">
        <v>560</v>
      </c>
      <c r="C527" s="2" t="s">
        <v>18</v>
      </c>
      <c r="D527" s="2" t="s">
        <v>19</v>
      </c>
      <c r="E527" s="2" t="s">
        <v>27</v>
      </c>
      <c r="F527" s="2" t="s">
        <v>31</v>
      </c>
      <c r="G527" s="2" t="s">
        <v>44</v>
      </c>
      <c r="H527" s="2">
        <v>81.709999999999994</v>
      </c>
      <c r="I527" s="2">
        <v>6</v>
      </c>
      <c r="J527" s="2">
        <v>24.513000000000002</v>
      </c>
      <c r="K527" s="2">
        <v>514.77300000000002</v>
      </c>
      <c r="L527" s="2">
        <v>43492</v>
      </c>
      <c r="M527" s="2">
        <v>0.60833333333333328</v>
      </c>
      <c r="N527" s="3" t="s">
        <v>33</v>
      </c>
      <c r="O527" s="2">
        <v>490.26</v>
      </c>
      <c r="P527" s="4">
        <v>4.7619047620000003</v>
      </c>
      <c r="Q527" s="2">
        <v>24.513000000000002</v>
      </c>
      <c r="R527" s="2">
        <v>8</v>
      </c>
    </row>
    <row r="528" spans="2:18" x14ac:dyDescent="0.25">
      <c r="B528" s="2" t="s">
        <v>561</v>
      </c>
      <c r="C528" s="2" t="s">
        <v>18</v>
      </c>
      <c r="D528" s="2" t="s">
        <v>19</v>
      </c>
      <c r="E528" s="2" t="s">
        <v>20</v>
      </c>
      <c r="F528" s="2" t="s">
        <v>21</v>
      </c>
      <c r="G528" s="2" t="s">
        <v>36</v>
      </c>
      <c r="H528" s="2">
        <v>91.41</v>
      </c>
      <c r="I528" s="2">
        <v>5</v>
      </c>
      <c r="J528" s="2">
        <v>22.852499999999999</v>
      </c>
      <c r="K528" s="2">
        <v>479.90249999999997</v>
      </c>
      <c r="L528" s="2">
        <v>43521</v>
      </c>
      <c r="M528" s="2">
        <v>0.66874999999999996</v>
      </c>
      <c r="N528" s="3" t="s">
        <v>23</v>
      </c>
      <c r="O528" s="2">
        <v>457.05</v>
      </c>
      <c r="P528" s="4">
        <v>4.7619047620000003</v>
      </c>
      <c r="Q528" s="2">
        <v>22.852499999999999</v>
      </c>
      <c r="R528" s="2">
        <v>7.1</v>
      </c>
    </row>
    <row r="529" spans="2:18" x14ac:dyDescent="0.25">
      <c r="B529" s="2" t="s">
        <v>562</v>
      </c>
      <c r="C529" s="2" t="s">
        <v>42</v>
      </c>
      <c r="D529" s="2" t="s">
        <v>43</v>
      </c>
      <c r="E529" s="2" t="s">
        <v>27</v>
      </c>
      <c r="F529" s="2" t="s">
        <v>31</v>
      </c>
      <c r="G529" s="2" t="s">
        <v>46</v>
      </c>
      <c r="H529" s="2">
        <v>39.21</v>
      </c>
      <c r="I529" s="2">
        <v>4</v>
      </c>
      <c r="J529" s="2">
        <v>7.8419999999999996</v>
      </c>
      <c r="K529" s="2">
        <v>164.68199999999999</v>
      </c>
      <c r="L529" s="2">
        <v>43481</v>
      </c>
      <c r="M529" s="2">
        <v>0.8354166666666667</v>
      </c>
      <c r="N529" s="3" t="s">
        <v>33</v>
      </c>
      <c r="O529" s="2">
        <v>156.84</v>
      </c>
      <c r="P529" s="4">
        <v>4.7619047620000003</v>
      </c>
      <c r="Q529" s="2">
        <v>7.8419999999999996</v>
      </c>
      <c r="R529" s="2">
        <v>9</v>
      </c>
    </row>
    <row r="530" spans="2:18" x14ac:dyDescent="0.25">
      <c r="B530" s="2" t="s">
        <v>563</v>
      </c>
      <c r="C530" s="2" t="s">
        <v>42</v>
      </c>
      <c r="D530" s="2" t="s">
        <v>43</v>
      </c>
      <c r="E530" s="2" t="s">
        <v>20</v>
      </c>
      <c r="F530" s="2" t="s">
        <v>31</v>
      </c>
      <c r="G530" s="2" t="s">
        <v>46</v>
      </c>
      <c r="H530" s="2">
        <v>59.86</v>
      </c>
      <c r="I530" s="2">
        <v>2</v>
      </c>
      <c r="J530" s="2">
        <v>5.9859999999999998</v>
      </c>
      <c r="K530" s="2">
        <v>125.706</v>
      </c>
      <c r="L530" s="2">
        <v>43478</v>
      </c>
      <c r="M530" s="2">
        <v>0.62152777777777779</v>
      </c>
      <c r="N530" s="3" t="s">
        <v>23</v>
      </c>
      <c r="O530" s="2">
        <v>119.72</v>
      </c>
      <c r="P530" s="4">
        <v>4.7619047620000003</v>
      </c>
      <c r="Q530" s="2">
        <v>5.9859999999999998</v>
      </c>
      <c r="R530" s="2">
        <v>6.7</v>
      </c>
    </row>
    <row r="531" spans="2:18" x14ac:dyDescent="0.25">
      <c r="B531" s="2" t="s">
        <v>564</v>
      </c>
      <c r="C531" s="2" t="s">
        <v>42</v>
      </c>
      <c r="D531" s="2" t="s">
        <v>43</v>
      </c>
      <c r="E531" s="2" t="s">
        <v>20</v>
      </c>
      <c r="F531" s="2" t="s">
        <v>21</v>
      </c>
      <c r="G531" s="2" t="s">
        <v>44</v>
      </c>
      <c r="H531" s="2">
        <v>54.36</v>
      </c>
      <c r="I531" s="2">
        <v>10</v>
      </c>
      <c r="J531" s="2">
        <v>27.18</v>
      </c>
      <c r="K531" s="2">
        <v>570.78</v>
      </c>
      <c r="L531" s="2">
        <v>43503</v>
      </c>
      <c r="M531" s="2">
        <v>0.4777777777777778</v>
      </c>
      <c r="N531" s="3" t="s">
        <v>33</v>
      </c>
      <c r="O531" s="2">
        <v>543.6</v>
      </c>
      <c r="P531" s="4">
        <v>4.7619047620000003</v>
      </c>
      <c r="Q531" s="2">
        <v>27.18</v>
      </c>
      <c r="R531" s="2">
        <v>6.1</v>
      </c>
    </row>
    <row r="532" spans="2:18" x14ac:dyDescent="0.25">
      <c r="B532" s="2" t="s">
        <v>565</v>
      </c>
      <c r="C532" s="2" t="s">
        <v>18</v>
      </c>
      <c r="D532" s="2" t="s">
        <v>19</v>
      </c>
      <c r="E532" s="2" t="s">
        <v>27</v>
      </c>
      <c r="F532" s="2" t="s">
        <v>31</v>
      </c>
      <c r="G532" s="2" t="s">
        <v>36</v>
      </c>
      <c r="H532" s="2">
        <v>98.09</v>
      </c>
      <c r="I532" s="2">
        <v>9</v>
      </c>
      <c r="J532" s="2">
        <v>44.140500000000003</v>
      </c>
      <c r="K532" s="2">
        <v>926.95050000000003</v>
      </c>
      <c r="L532" s="2">
        <v>43513</v>
      </c>
      <c r="M532" s="2">
        <v>0.82013888888888886</v>
      </c>
      <c r="N532" s="3" t="s">
        <v>29</v>
      </c>
      <c r="O532" s="2">
        <v>882.81</v>
      </c>
      <c r="P532" s="4">
        <v>4.7619047620000003</v>
      </c>
      <c r="Q532" s="2">
        <v>44.140500000000003</v>
      </c>
      <c r="R532" s="2">
        <v>9.3000000000000007</v>
      </c>
    </row>
    <row r="533" spans="2:18" x14ac:dyDescent="0.25">
      <c r="B533" s="2" t="s">
        <v>566</v>
      </c>
      <c r="C533" s="2" t="s">
        <v>18</v>
      </c>
      <c r="D533" s="2" t="s">
        <v>19</v>
      </c>
      <c r="E533" s="2" t="s">
        <v>27</v>
      </c>
      <c r="F533" s="2" t="s">
        <v>31</v>
      </c>
      <c r="G533" s="2" t="s">
        <v>22</v>
      </c>
      <c r="H533" s="2">
        <v>25.43</v>
      </c>
      <c r="I533" s="2">
        <v>6</v>
      </c>
      <c r="J533" s="2">
        <v>7.6289999999999996</v>
      </c>
      <c r="K533" s="2">
        <v>160.209</v>
      </c>
      <c r="L533" s="2">
        <v>43508</v>
      </c>
      <c r="M533" s="2">
        <v>0.79236111111111107</v>
      </c>
      <c r="N533" s="3" t="s">
        <v>23</v>
      </c>
      <c r="O533" s="2">
        <v>152.58000000000001</v>
      </c>
      <c r="P533" s="4">
        <v>4.7619047620000003</v>
      </c>
      <c r="Q533" s="2">
        <v>7.6289999999999996</v>
      </c>
      <c r="R533" s="2">
        <v>7</v>
      </c>
    </row>
    <row r="534" spans="2:18" x14ac:dyDescent="0.25">
      <c r="B534" s="2" t="s">
        <v>567</v>
      </c>
      <c r="C534" s="2" t="s">
        <v>18</v>
      </c>
      <c r="D534" s="2" t="s">
        <v>19</v>
      </c>
      <c r="E534" s="2" t="s">
        <v>20</v>
      </c>
      <c r="F534" s="2" t="s">
        <v>31</v>
      </c>
      <c r="G534" s="2" t="s">
        <v>46</v>
      </c>
      <c r="H534" s="2">
        <v>86.68</v>
      </c>
      <c r="I534" s="2">
        <v>8</v>
      </c>
      <c r="J534" s="2">
        <v>34.671999999999997</v>
      </c>
      <c r="K534" s="2">
        <v>728.11199999999997</v>
      </c>
      <c r="L534" s="2">
        <v>43489</v>
      </c>
      <c r="M534" s="2">
        <v>0.75277777777777777</v>
      </c>
      <c r="N534" s="3" t="s">
        <v>33</v>
      </c>
      <c r="O534" s="2">
        <v>693.44</v>
      </c>
      <c r="P534" s="4">
        <v>4.7619047620000003</v>
      </c>
      <c r="Q534" s="2">
        <v>34.671999999999997</v>
      </c>
      <c r="R534" s="2">
        <v>7.2</v>
      </c>
    </row>
    <row r="535" spans="2:18" x14ac:dyDescent="0.25">
      <c r="B535" s="2" t="s">
        <v>568</v>
      </c>
      <c r="C535" s="2" t="s">
        <v>42</v>
      </c>
      <c r="D535" s="2" t="s">
        <v>43</v>
      </c>
      <c r="E535" s="2" t="s">
        <v>27</v>
      </c>
      <c r="F535" s="2" t="s">
        <v>31</v>
      </c>
      <c r="G535" s="2" t="s">
        <v>28</v>
      </c>
      <c r="H535" s="2">
        <v>22.95</v>
      </c>
      <c r="I535" s="2">
        <v>10</v>
      </c>
      <c r="J535" s="2">
        <v>11.475</v>
      </c>
      <c r="K535" s="2">
        <v>240.97499999999999</v>
      </c>
      <c r="L535" s="2">
        <v>43502</v>
      </c>
      <c r="M535" s="2">
        <v>0.80555555555555558</v>
      </c>
      <c r="N535" s="3" t="s">
        <v>23</v>
      </c>
      <c r="O535" s="2">
        <v>229.5</v>
      </c>
      <c r="P535" s="4">
        <v>4.7619047620000003</v>
      </c>
      <c r="Q535" s="2">
        <v>11.475</v>
      </c>
      <c r="R535" s="2">
        <v>8.1999999999999993</v>
      </c>
    </row>
    <row r="536" spans="2:18" x14ac:dyDescent="0.25">
      <c r="B536" s="2" t="s">
        <v>569</v>
      </c>
      <c r="C536" s="2" t="s">
        <v>25</v>
      </c>
      <c r="D536" s="2" t="s">
        <v>26</v>
      </c>
      <c r="E536" s="2" t="s">
        <v>27</v>
      </c>
      <c r="F536" s="2" t="s">
        <v>21</v>
      </c>
      <c r="G536" s="2" t="s">
        <v>44</v>
      </c>
      <c r="H536" s="2">
        <v>16.309999999999999</v>
      </c>
      <c r="I536" s="2">
        <v>9</v>
      </c>
      <c r="J536" s="2">
        <v>7.3395000000000001</v>
      </c>
      <c r="K536" s="2">
        <v>154.12950000000001</v>
      </c>
      <c r="L536" s="2">
        <v>43550</v>
      </c>
      <c r="M536" s="2">
        <v>0.43819444444444444</v>
      </c>
      <c r="N536" s="3" t="s">
        <v>23</v>
      </c>
      <c r="O536" s="2">
        <v>146.79</v>
      </c>
      <c r="P536" s="4">
        <v>4.7619047620000003</v>
      </c>
      <c r="Q536" s="2">
        <v>7.3395000000000001</v>
      </c>
      <c r="R536" s="2">
        <v>8.4</v>
      </c>
    </row>
    <row r="537" spans="2:18" x14ac:dyDescent="0.25">
      <c r="B537" s="2" t="s">
        <v>570</v>
      </c>
      <c r="C537" s="2" t="s">
        <v>18</v>
      </c>
      <c r="D537" s="2" t="s">
        <v>19</v>
      </c>
      <c r="E537" s="2" t="s">
        <v>27</v>
      </c>
      <c r="F537" s="2" t="s">
        <v>21</v>
      </c>
      <c r="G537" s="2" t="s">
        <v>32</v>
      </c>
      <c r="H537" s="2">
        <v>28.32</v>
      </c>
      <c r="I537" s="2">
        <v>5</v>
      </c>
      <c r="J537" s="2">
        <v>7.08</v>
      </c>
      <c r="K537" s="2">
        <v>148.68</v>
      </c>
      <c r="L537" s="2">
        <v>43535</v>
      </c>
      <c r="M537" s="2">
        <v>0.56111111111111112</v>
      </c>
      <c r="N537" s="3" t="s">
        <v>23</v>
      </c>
      <c r="O537" s="2">
        <v>141.6</v>
      </c>
      <c r="P537" s="4">
        <v>4.7619047620000003</v>
      </c>
      <c r="Q537" s="2">
        <v>7.08</v>
      </c>
      <c r="R537" s="2">
        <v>6.2</v>
      </c>
    </row>
    <row r="538" spans="2:18" x14ac:dyDescent="0.25">
      <c r="B538" s="2" t="s">
        <v>571</v>
      </c>
      <c r="C538" s="2" t="s">
        <v>25</v>
      </c>
      <c r="D538" s="2" t="s">
        <v>26</v>
      </c>
      <c r="E538" s="2" t="s">
        <v>27</v>
      </c>
      <c r="F538" s="2" t="s">
        <v>31</v>
      </c>
      <c r="G538" s="2" t="s">
        <v>32</v>
      </c>
      <c r="H538" s="2">
        <v>16.670000000000002</v>
      </c>
      <c r="I538" s="2">
        <v>7</v>
      </c>
      <c r="J538" s="2">
        <v>5.8345000000000002</v>
      </c>
      <c r="K538" s="2">
        <v>122.5245</v>
      </c>
      <c r="L538" s="2">
        <v>43503</v>
      </c>
      <c r="M538" s="2">
        <v>0.48333333333333334</v>
      </c>
      <c r="N538" s="3" t="s">
        <v>23</v>
      </c>
      <c r="O538" s="2">
        <v>116.69</v>
      </c>
      <c r="P538" s="4">
        <v>4.7619047620000003</v>
      </c>
      <c r="Q538" s="2">
        <v>5.8345000000000002</v>
      </c>
      <c r="R538" s="2">
        <v>7.4</v>
      </c>
    </row>
    <row r="539" spans="2:18" x14ac:dyDescent="0.25">
      <c r="B539" s="2" t="s">
        <v>572</v>
      </c>
      <c r="C539" s="2" t="s">
        <v>42</v>
      </c>
      <c r="D539" s="2" t="s">
        <v>43</v>
      </c>
      <c r="E539" s="2" t="s">
        <v>20</v>
      </c>
      <c r="F539" s="2" t="s">
        <v>21</v>
      </c>
      <c r="G539" s="2" t="s">
        <v>46</v>
      </c>
      <c r="H539" s="2">
        <v>73.959999999999994</v>
      </c>
      <c r="I539" s="2">
        <v>1</v>
      </c>
      <c r="J539" s="2">
        <v>3.698</v>
      </c>
      <c r="K539" s="2">
        <v>77.658000000000001</v>
      </c>
      <c r="L539" s="2">
        <v>43470</v>
      </c>
      <c r="M539" s="2">
        <v>0.48055555555555557</v>
      </c>
      <c r="N539" s="3" t="s">
        <v>33</v>
      </c>
      <c r="O539" s="2">
        <v>73.959999999999994</v>
      </c>
      <c r="P539" s="4">
        <v>4.7619047620000003</v>
      </c>
      <c r="Q539" s="2">
        <v>3.698</v>
      </c>
      <c r="R539" s="2">
        <v>5</v>
      </c>
    </row>
    <row r="540" spans="2:18" x14ac:dyDescent="0.25">
      <c r="B540" s="2" t="s">
        <v>573</v>
      </c>
      <c r="C540" s="2" t="s">
        <v>18</v>
      </c>
      <c r="D540" s="2" t="s">
        <v>19</v>
      </c>
      <c r="E540" s="2" t="s">
        <v>27</v>
      </c>
      <c r="F540" s="2" t="s">
        <v>31</v>
      </c>
      <c r="G540" s="2" t="s">
        <v>32</v>
      </c>
      <c r="H540" s="2">
        <v>97.94</v>
      </c>
      <c r="I540" s="2">
        <v>1</v>
      </c>
      <c r="J540" s="2">
        <v>4.8970000000000002</v>
      </c>
      <c r="K540" s="2">
        <v>102.837</v>
      </c>
      <c r="L540" s="2">
        <v>43531</v>
      </c>
      <c r="M540" s="2">
        <v>0.48888888888888887</v>
      </c>
      <c r="N540" s="3" t="s">
        <v>23</v>
      </c>
      <c r="O540" s="2">
        <v>97.94</v>
      </c>
      <c r="P540" s="4">
        <v>4.7619047620000003</v>
      </c>
      <c r="Q540" s="2">
        <v>4.8970000000000002</v>
      </c>
      <c r="R540" s="2">
        <v>6.9</v>
      </c>
    </row>
    <row r="541" spans="2:18" x14ac:dyDescent="0.25">
      <c r="B541" s="2" t="s">
        <v>574</v>
      </c>
      <c r="C541" s="2" t="s">
        <v>18</v>
      </c>
      <c r="D541" s="2" t="s">
        <v>19</v>
      </c>
      <c r="E541" s="2" t="s">
        <v>27</v>
      </c>
      <c r="F541" s="2" t="s">
        <v>21</v>
      </c>
      <c r="G541" s="2" t="s">
        <v>46</v>
      </c>
      <c r="H541" s="2">
        <v>73.05</v>
      </c>
      <c r="I541" s="2">
        <v>4</v>
      </c>
      <c r="J541" s="2">
        <v>14.61</v>
      </c>
      <c r="K541" s="2">
        <v>306.81</v>
      </c>
      <c r="L541" s="2">
        <v>43521</v>
      </c>
      <c r="M541" s="2">
        <v>0.71944444444444444</v>
      </c>
      <c r="N541" s="3" t="s">
        <v>33</v>
      </c>
      <c r="O541" s="2">
        <v>292.2</v>
      </c>
      <c r="P541" s="4">
        <v>4.7619047620000003</v>
      </c>
      <c r="Q541" s="2">
        <v>14.61</v>
      </c>
      <c r="R541" s="2">
        <v>4.9000000000000004</v>
      </c>
    </row>
    <row r="542" spans="2:18" x14ac:dyDescent="0.25">
      <c r="B542" s="2" t="s">
        <v>575</v>
      </c>
      <c r="C542" s="2" t="s">
        <v>25</v>
      </c>
      <c r="D542" s="2" t="s">
        <v>26</v>
      </c>
      <c r="E542" s="2" t="s">
        <v>20</v>
      </c>
      <c r="F542" s="2" t="s">
        <v>21</v>
      </c>
      <c r="G542" s="2" t="s">
        <v>44</v>
      </c>
      <c r="H542" s="2">
        <v>87.48</v>
      </c>
      <c r="I542" s="2">
        <v>6</v>
      </c>
      <c r="J542" s="2">
        <v>26.244</v>
      </c>
      <c r="K542" s="2">
        <v>551.12400000000002</v>
      </c>
      <c r="L542" s="2">
        <v>43497</v>
      </c>
      <c r="M542" s="2">
        <v>0.77986111111111112</v>
      </c>
      <c r="N542" s="3" t="s">
        <v>23</v>
      </c>
      <c r="O542" s="2">
        <v>524.88</v>
      </c>
      <c r="P542" s="4">
        <v>4.7619047620000003</v>
      </c>
      <c r="Q542" s="2">
        <v>26.244</v>
      </c>
      <c r="R542" s="2">
        <v>5.0999999999999996</v>
      </c>
    </row>
    <row r="543" spans="2:18" x14ac:dyDescent="0.25">
      <c r="B543" s="2" t="s">
        <v>576</v>
      </c>
      <c r="C543" s="2" t="s">
        <v>18</v>
      </c>
      <c r="D543" s="2" t="s">
        <v>19</v>
      </c>
      <c r="E543" s="2" t="s">
        <v>27</v>
      </c>
      <c r="F543" s="2" t="s">
        <v>31</v>
      </c>
      <c r="G543" s="2" t="s">
        <v>32</v>
      </c>
      <c r="H543" s="2">
        <v>30.68</v>
      </c>
      <c r="I543" s="2">
        <v>3</v>
      </c>
      <c r="J543" s="2">
        <v>4.6020000000000003</v>
      </c>
      <c r="K543" s="2">
        <v>96.641999999999996</v>
      </c>
      <c r="L543" s="2">
        <v>43487</v>
      </c>
      <c r="M543" s="2">
        <v>0.45833333333333331</v>
      </c>
      <c r="N543" s="3" t="s">
        <v>23</v>
      </c>
      <c r="O543" s="2">
        <v>92.04</v>
      </c>
      <c r="P543" s="4">
        <v>4.7619047620000003</v>
      </c>
      <c r="Q543" s="2">
        <v>4.6020000000000003</v>
      </c>
      <c r="R543" s="2">
        <v>9.1</v>
      </c>
    </row>
    <row r="544" spans="2:18" x14ac:dyDescent="0.25">
      <c r="B544" s="2" t="s">
        <v>577</v>
      </c>
      <c r="C544" s="2" t="s">
        <v>25</v>
      </c>
      <c r="D544" s="2" t="s">
        <v>26</v>
      </c>
      <c r="E544" s="2" t="s">
        <v>20</v>
      </c>
      <c r="F544" s="2" t="s">
        <v>31</v>
      </c>
      <c r="G544" s="2" t="s">
        <v>22</v>
      </c>
      <c r="H544" s="2">
        <v>75.88</v>
      </c>
      <c r="I544" s="2">
        <v>1</v>
      </c>
      <c r="J544" s="2">
        <v>3.794</v>
      </c>
      <c r="K544" s="2">
        <v>79.674000000000007</v>
      </c>
      <c r="L544" s="2">
        <v>43468</v>
      </c>
      <c r="M544" s="2">
        <v>0.4375</v>
      </c>
      <c r="N544" s="3" t="s">
        <v>33</v>
      </c>
      <c r="O544" s="2">
        <v>75.88</v>
      </c>
      <c r="P544" s="4">
        <v>4.7619047620000003</v>
      </c>
      <c r="Q544" s="2">
        <v>3.794</v>
      </c>
      <c r="R544" s="2">
        <v>7.1</v>
      </c>
    </row>
    <row r="545" spans="2:18" x14ac:dyDescent="0.25">
      <c r="B545" s="2" t="s">
        <v>578</v>
      </c>
      <c r="C545" s="2" t="s">
        <v>42</v>
      </c>
      <c r="D545" s="2" t="s">
        <v>43</v>
      </c>
      <c r="E545" s="2" t="s">
        <v>20</v>
      </c>
      <c r="F545" s="2" t="s">
        <v>21</v>
      </c>
      <c r="G545" s="2" t="s">
        <v>36</v>
      </c>
      <c r="H545" s="2">
        <v>20.18</v>
      </c>
      <c r="I545" s="2">
        <v>4</v>
      </c>
      <c r="J545" s="2">
        <v>4.0359999999999996</v>
      </c>
      <c r="K545" s="2">
        <v>84.756</v>
      </c>
      <c r="L545" s="2">
        <v>43509</v>
      </c>
      <c r="M545" s="2">
        <v>0.50972222222222219</v>
      </c>
      <c r="N545" s="3" t="s">
        <v>33</v>
      </c>
      <c r="O545" s="2">
        <v>80.72</v>
      </c>
      <c r="P545" s="4">
        <v>4.7619047620000003</v>
      </c>
      <c r="Q545" s="2">
        <v>4.0359999999999996</v>
      </c>
      <c r="R545" s="2">
        <v>5</v>
      </c>
    </row>
    <row r="546" spans="2:18" x14ac:dyDescent="0.25">
      <c r="B546" s="2" t="s">
        <v>579</v>
      </c>
      <c r="C546" s="2" t="s">
        <v>25</v>
      </c>
      <c r="D546" s="2" t="s">
        <v>26</v>
      </c>
      <c r="E546" s="2" t="s">
        <v>20</v>
      </c>
      <c r="F546" s="2" t="s">
        <v>31</v>
      </c>
      <c r="G546" s="2" t="s">
        <v>28</v>
      </c>
      <c r="H546" s="2">
        <v>18.77</v>
      </c>
      <c r="I546" s="2">
        <v>6</v>
      </c>
      <c r="J546" s="2">
        <v>5.6310000000000002</v>
      </c>
      <c r="K546" s="2">
        <v>118.251</v>
      </c>
      <c r="L546" s="2">
        <v>43493</v>
      </c>
      <c r="M546" s="2">
        <v>0.69652777777777775</v>
      </c>
      <c r="N546" s="3" t="s">
        <v>33</v>
      </c>
      <c r="O546" s="2">
        <v>112.62</v>
      </c>
      <c r="P546" s="4">
        <v>4.7619047620000003</v>
      </c>
      <c r="Q546" s="2">
        <v>5.6310000000000002</v>
      </c>
      <c r="R546" s="2">
        <v>5.5</v>
      </c>
    </row>
    <row r="547" spans="2:18" x14ac:dyDescent="0.25">
      <c r="B547" s="2" t="s">
        <v>580</v>
      </c>
      <c r="C547" s="2" t="s">
        <v>42</v>
      </c>
      <c r="D547" s="2" t="s">
        <v>43</v>
      </c>
      <c r="E547" s="2" t="s">
        <v>27</v>
      </c>
      <c r="F547" s="2" t="s">
        <v>21</v>
      </c>
      <c r="G547" s="2" t="s">
        <v>44</v>
      </c>
      <c r="H547" s="2">
        <v>71.2</v>
      </c>
      <c r="I547" s="2">
        <v>1</v>
      </c>
      <c r="J547" s="2">
        <v>3.56</v>
      </c>
      <c r="K547" s="2">
        <v>74.760000000000005</v>
      </c>
      <c r="L547" s="2">
        <v>43470</v>
      </c>
      <c r="M547" s="2">
        <v>0.86111111111111116</v>
      </c>
      <c r="N547" s="3" t="s">
        <v>33</v>
      </c>
      <c r="O547" s="2">
        <v>71.2</v>
      </c>
      <c r="P547" s="4">
        <v>4.7619047620000003</v>
      </c>
      <c r="Q547" s="2">
        <v>3.56</v>
      </c>
      <c r="R547" s="2">
        <v>9.1999999999999993</v>
      </c>
    </row>
    <row r="548" spans="2:18" x14ac:dyDescent="0.25">
      <c r="B548" s="2" t="s">
        <v>581</v>
      </c>
      <c r="C548" s="2" t="s">
        <v>42</v>
      </c>
      <c r="D548" s="2" t="s">
        <v>43</v>
      </c>
      <c r="E548" s="2" t="s">
        <v>20</v>
      </c>
      <c r="F548" s="2" t="s">
        <v>31</v>
      </c>
      <c r="G548" s="2" t="s">
        <v>32</v>
      </c>
      <c r="H548" s="2">
        <v>38.81</v>
      </c>
      <c r="I548" s="2">
        <v>4</v>
      </c>
      <c r="J548" s="2">
        <v>7.7619999999999996</v>
      </c>
      <c r="K548" s="2">
        <v>163.00200000000001</v>
      </c>
      <c r="L548" s="2">
        <v>43543</v>
      </c>
      <c r="M548" s="2">
        <v>0.56944444444444442</v>
      </c>
      <c r="N548" s="3" t="s">
        <v>23</v>
      </c>
      <c r="O548" s="2">
        <v>155.24</v>
      </c>
      <c r="P548" s="4">
        <v>4.7619047620000003</v>
      </c>
      <c r="Q548" s="2">
        <v>7.7619999999999996</v>
      </c>
      <c r="R548" s="2">
        <v>4.9000000000000004</v>
      </c>
    </row>
    <row r="549" spans="2:18" x14ac:dyDescent="0.25">
      <c r="B549" s="2" t="s">
        <v>582</v>
      </c>
      <c r="C549" s="2" t="s">
        <v>18</v>
      </c>
      <c r="D549" s="2" t="s">
        <v>19</v>
      </c>
      <c r="E549" s="2" t="s">
        <v>27</v>
      </c>
      <c r="F549" s="2" t="s">
        <v>21</v>
      </c>
      <c r="G549" s="2" t="s">
        <v>46</v>
      </c>
      <c r="H549" s="2">
        <v>29.42</v>
      </c>
      <c r="I549" s="2">
        <v>10</v>
      </c>
      <c r="J549" s="2">
        <v>14.71</v>
      </c>
      <c r="K549" s="2">
        <v>308.91000000000003</v>
      </c>
      <c r="L549" s="2">
        <v>43477</v>
      </c>
      <c r="M549" s="2">
        <v>0.68263888888888891</v>
      </c>
      <c r="N549" s="3" t="s">
        <v>23</v>
      </c>
      <c r="O549" s="2">
        <v>294.2</v>
      </c>
      <c r="P549" s="4">
        <v>4.7619047620000003</v>
      </c>
      <c r="Q549" s="2">
        <v>14.71</v>
      </c>
      <c r="R549" s="2">
        <v>8.9</v>
      </c>
    </row>
    <row r="550" spans="2:18" x14ac:dyDescent="0.25">
      <c r="B550" s="2" t="s">
        <v>583</v>
      </c>
      <c r="C550" s="2" t="s">
        <v>18</v>
      </c>
      <c r="D550" s="2" t="s">
        <v>19</v>
      </c>
      <c r="E550" s="2" t="s">
        <v>27</v>
      </c>
      <c r="F550" s="2" t="s">
        <v>31</v>
      </c>
      <c r="G550" s="2" t="s">
        <v>36</v>
      </c>
      <c r="H550" s="2">
        <v>60.95</v>
      </c>
      <c r="I550" s="2">
        <v>9</v>
      </c>
      <c r="J550" s="2">
        <v>27.427499999999998</v>
      </c>
      <c r="K550" s="2">
        <v>575.97749999999996</v>
      </c>
      <c r="L550" s="2">
        <v>43472</v>
      </c>
      <c r="M550" s="2">
        <v>0.50555555555555554</v>
      </c>
      <c r="N550" s="3" t="s">
        <v>33</v>
      </c>
      <c r="O550" s="2">
        <v>548.54999999999995</v>
      </c>
      <c r="P550" s="4">
        <v>4.7619047620000003</v>
      </c>
      <c r="Q550" s="2">
        <v>27.427499999999998</v>
      </c>
      <c r="R550" s="2">
        <v>6</v>
      </c>
    </row>
    <row r="551" spans="2:18" x14ac:dyDescent="0.25">
      <c r="B551" s="2" t="s">
        <v>584</v>
      </c>
      <c r="C551" s="2" t="s">
        <v>42</v>
      </c>
      <c r="D551" s="2" t="s">
        <v>43</v>
      </c>
      <c r="E551" s="2" t="s">
        <v>27</v>
      </c>
      <c r="F551" s="2" t="s">
        <v>21</v>
      </c>
      <c r="G551" s="2" t="s">
        <v>36</v>
      </c>
      <c r="H551" s="2">
        <v>51.54</v>
      </c>
      <c r="I551" s="2">
        <v>5</v>
      </c>
      <c r="J551" s="2">
        <v>12.885</v>
      </c>
      <c r="K551" s="2">
        <v>270.58499999999998</v>
      </c>
      <c r="L551" s="2">
        <v>43491</v>
      </c>
      <c r="M551" s="2">
        <v>0.73958333333333337</v>
      </c>
      <c r="N551" s="3" t="s">
        <v>29</v>
      </c>
      <c r="O551" s="2">
        <v>257.7</v>
      </c>
      <c r="P551" s="4">
        <v>4.7619047620000003</v>
      </c>
      <c r="Q551" s="2">
        <v>12.885</v>
      </c>
      <c r="R551" s="2">
        <v>4.2</v>
      </c>
    </row>
    <row r="552" spans="2:18" x14ac:dyDescent="0.25">
      <c r="B552" s="2" t="s">
        <v>585</v>
      </c>
      <c r="C552" s="2" t="s">
        <v>18</v>
      </c>
      <c r="D552" s="2" t="s">
        <v>19</v>
      </c>
      <c r="E552" s="2" t="s">
        <v>27</v>
      </c>
      <c r="F552" s="2" t="s">
        <v>21</v>
      </c>
      <c r="G552" s="2" t="s">
        <v>28</v>
      </c>
      <c r="H552" s="2">
        <v>66.06</v>
      </c>
      <c r="I552" s="2">
        <v>6</v>
      </c>
      <c r="J552" s="2">
        <v>19.818000000000001</v>
      </c>
      <c r="K552" s="2">
        <v>416.178</v>
      </c>
      <c r="L552" s="2">
        <v>43488</v>
      </c>
      <c r="M552" s="2">
        <v>0.43611111111111112</v>
      </c>
      <c r="N552" s="3" t="s">
        <v>29</v>
      </c>
      <c r="O552" s="2">
        <v>396.36</v>
      </c>
      <c r="P552" s="4">
        <v>4.7619047620000003</v>
      </c>
      <c r="Q552" s="2">
        <v>19.818000000000001</v>
      </c>
      <c r="R552" s="2">
        <v>7.3</v>
      </c>
    </row>
    <row r="553" spans="2:18" x14ac:dyDescent="0.25">
      <c r="B553" s="2" t="s">
        <v>586</v>
      </c>
      <c r="C553" s="2" t="s">
        <v>42</v>
      </c>
      <c r="D553" s="2" t="s">
        <v>43</v>
      </c>
      <c r="E553" s="2" t="s">
        <v>27</v>
      </c>
      <c r="F553" s="2" t="s">
        <v>31</v>
      </c>
      <c r="G553" s="2" t="s">
        <v>46</v>
      </c>
      <c r="H553" s="2">
        <v>57.27</v>
      </c>
      <c r="I553" s="2">
        <v>3</v>
      </c>
      <c r="J553" s="2">
        <v>8.5905000000000005</v>
      </c>
      <c r="K553" s="2">
        <v>180.40049999999999</v>
      </c>
      <c r="L553" s="2">
        <v>43505</v>
      </c>
      <c r="M553" s="2">
        <v>0.85486111111111107</v>
      </c>
      <c r="N553" s="3" t="s">
        <v>23</v>
      </c>
      <c r="O553" s="2">
        <v>171.81</v>
      </c>
      <c r="P553" s="4">
        <v>4.7619047620000003</v>
      </c>
      <c r="Q553" s="2">
        <v>8.5905000000000005</v>
      </c>
      <c r="R553" s="2">
        <v>6.5</v>
      </c>
    </row>
    <row r="554" spans="2:18" x14ac:dyDescent="0.25">
      <c r="B554" s="2" t="s">
        <v>587</v>
      </c>
      <c r="C554" s="2" t="s">
        <v>42</v>
      </c>
      <c r="D554" s="2" t="s">
        <v>43</v>
      </c>
      <c r="E554" s="2" t="s">
        <v>27</v>
      </c>
      <c r="F554" s="2" t="s">
        <v>21</v>
      </c>
      <c r="G554" s="2" t="s">
        <v>46</v>
      </c>
      <c r="H554" s="2">
        <v>54.31</v>
      </c>
      <c r="I554" s="2">
        <v>9</v>
      </c>
      <c r="J554" s="2">
        <v>24.439499999999999</v>
      </c>
      <c r="K554" s="2">
        <v>513.22950000000003</v>
      </c>
      <c r="L554" s="2">
        <v>43518</v>
      </c>
      <c r="M554" s="2">
        <v>0.45069444444444445</v>
      </c>
      <c r="N554" s="3" t="s">
        <v>29</v>
      </c>
      <c r="O554" s="2">
        <v>488.79</v>
      </c>
      <c r="P554" s="4">
        <v>4.7619047620000003</v>
      </c>
      <c r="Q554" s="2">
        <v>24.439499999999999</v>
      </c>
      <c r="R554" s="2">
        <v>8.9</v>
      </c>
    </row>
    <row r="555" spans="2:18" x14ac:dyDescent="0.25">
      <c r="B555" s="2" t="s">
        <v>588</v>
      </c>
      <c r="C555" s="2" t="s">
        <v>42</v>
      </c>
      <c r="D555" s="2" t="s">
        <v>43</v>
      </c>
      <c r="E555" s="2" t="s">
        <v>27</v>
      </c>
      <c r="F555" s="2" t="s">
        <v>21</v>
      </c>
      <c r="G555" s="2" t="s">
        <v>22</v>
      </c>
      <c r="H555" s="2">
        <v>58.24</v>
      </c>
      <c r="I555" s="2">
        <v>9</v>
      </c>
      <c r="J555" s="2">
        <v>26.207999999999998</v>
      </c>
      <c r="K555" s="2">
        <v>550.36800000000005</v>
      </c>
      <c r="L555" s="2">
        <v>43501</v>
      </c>
      <c r="M555" s="2">
        <v>0.52361111111111114</v>
      </c>
      <c r="N555" s="3" t="s">
        <v>29</v>
      </c>
      <c r="O555" s="2">
        <v>524.16</v>
      </c>
      <c r="P555" s="4">
        <v>4.7619047620000003</v>
      </c>
      <c r="Q555" s="2">
        <v>26.207999999999998</v>
      </c>
      <c r="R555" s="2">
        <v>9.6999999999999993</v>
      </c>
    </row>
    <row r="556" spans="2:18" x14ac:dyDescent="0.25">
      <c r="B556" s="2" t="s">
        <v>589</v>
      </c>
      <c r="C556" s="2" t="s">
        <v>25</v>
      </c>
      <c r="D556" s="2" t="s">
        <v>26</v>
      </c>
      <c r="E556" s="2" t="s">
        <v>27</v>
      </c>
      <c r="F556" s="2" t="s">
        <v>31</v>
      </c>
      <c r="G556" s="2" t="s">
        <v>28</v>
      </c>
      <c r="H556" s="2">
        <v>22.21</v>
      </c>
      <c r="I556" s="2">
        <v>6</v>
      </c>
      <c r="J556" s="2">
        <v>6.6630000000000003</v>
      </c>
      <c r="K556" s="2">
        <v>139.923</v>
      </c>
      <c r="L556" s="2">
        <v>43531</v>
      </c>
      <c r="M556" s="2">
        <v>0.43263888888888891</v>
      </c>
      <c r="N556" s="3" t="s">
        <v>33</v>
      </c>
      <c r="O556" s="2">
        <v>133.26</v>
      </c>
      <c r="P556" s="4">
        <v>4.7619047620000003</v>
      </c>
      <c r="Q556" s="2">
        <v>6.6630000000000003</v>
      </c>
      <c r="R556" s="2">
        <v>8.6</v>
      </c>
    </row>
    <row r="557" spans="2:18" x14ac:dyDescent="0.25">
      <c r="B557" s="2" t="s">
        <v>590</v>
      </c>
      <c r="C557" s="2" t="s">
        <v>18</v>
      </c>
      <c r="D557" s="2" t="s">
        <v>19</v>
      </c>
      <c r="E557" s="2" t="s">
        <v>20</v>
      </c>
      <c r="F557" s="2" t="s">
        <v>31</v>
      </c>
      <c r="G557" s="2" t="s">
        <v>28</v>
      </c>
      <c r="H557" s="2">
        <v>19.32</v>
      </c>
      <c r="I557" s="2">
        <v>7</v>
      </c>
      <c r="J557" s="2">
        <v>6.7619999999999996</v>
      </c>
      <c r="K557" s="2">
        <v>142.00200000000001</v>
      </c>
      <c r="L557" s="2">
        <v>43549</v>
      </c>
      <c r="M557" s="2">
        <v>0.78541666666666665</v>
      </c>
      <c r="N557" s="3" t="s">
        <v>29</v>
      </c>
      <c r="O557" s="2">
        <v>135.24</v>
      </c>
      <c r="P557" s="4">
        <v>4.7619047620000003</v>
      </c>
      <c r="Q557" s="2">
        <v>6.7619999999999996</v>
      </c>
      <c r="R557" s="2">
        <v>6.9</v>
      </c>
    </row>
    <row r="558" spans="2:18" x14ac:dyDescent="0.25">
      <c r="B558" s="2" t="s">
        <v>591</v>
      </c>
      <c r="C558" s="2" t="s">
        <v>42</v>
      </c>
      <c r="D558" s="2" t="s">
        <v>43</v>
      </c>
      <c r="E558" s="2" t="s">
        <v>27</v>
      </c>
      <c r="F558" s="2" t="s">
        <v>31</v>
      </c>
      <c r="G558" s="2" t="s">
        <v>32</v>
      </c>
      <c r="H558" s="2">
        <v>37.479999999999997</v>
      </c>
      <c r="I558" s="2">
        <v>3</v>
      </c>
      <c r="J558" s="2">
        <v>5.6219999999999999</v>
      </c>
      <c r="K558" s="2">
        <v>118.062</v>
      </c>
      <c r="L558" s="2">
        <v>43485</v>
      </c>
      <c r="M558" s="2">
        <v>0.57291666666666663</v>
      </c>
      <c r="N558" s="3" t="s">
        <v>33</v>
      </c>
      <c r="O558" s="2">
        <v>112.44</v>
      </c>
      <c r="P558" s="4">
        <v>4.7619047620000003</v>
      </c>
      <c r="Q558" s="2">
        <v>5.6219999999999999</v>
      </c>
      <c r="R558" s="2">
        <v>7.7</v>
      </c>
    </row>
    <row r="559" spans="2:18" x14ac:dyDescent="0.25">
      <c r="B559" s="2" t="s">
        <v>592</v>
      </c>
      <c r="C559" s="2" t="s">
        <v>42</v>
      </c>
      <c r="D559" s="2" t="s">
        <v>43</v>
      </c>
      <c r="E559" s="2" t="s">
        <v>20</v>
      </c>
      <c r="F559" s="2" t="s">
        <v>21</v>
      </c>
      <c r="G559" s="2" t="s">
        <v>46</v>
      </c>
      <c r="H559" s="2">
        <v>72.040000000000006</v>
      </c>
      <c r="I559" s="2">
        <v>2</v>
      </c>
      <c r="J559" s="2">
        <v>7.2039999999999997</v>
      </c>
      <c r="K559" s="2">
        <v>151.28399999999999</v>
      </c>
      <c r="L559" s="2">
        <v>43500</v>
      </c>
      <c r="M559" s="2">
        <v>0.81805555555555554</v>
      </c>
      <c r="N559" s="3" t="s">
        <v>29</v>
      </c>
      <c r="O559" s="2">
        <v>144.08000000000001</v>
      </c>
      <c r="P559" s="4">
        <v>4.7619047620000003</v>
      </c>
      <c r="Q559" s="2">
        <v>7.2039999999999997</v>
      </c>
      <c r="R559" s="2">
        <v>9.5</v>
      </c>
    </row>
    <row r="560" spans="2:18" x14ac:dyDescent="0.25">
      <c r="B560" s="2" t="s">
        <v>593</v>
      </c>
      <c r="C560" s="2" t="s">
        <v>25</v>
      </c>
      <c r="D560" s="2" t="s">
        <v>26</v>
      </c>
      <c r="E560" s="2" t="s">
        <v>20</v>
      </c>
      <c r="F560" s="2" t="s">
        <v>21</v>
      </c>
      <c r="G560" s="2" t="s">
        <v>44</v>
      </c>
      <c r="H560" s="2">
        <v>98.52</v>
      </c>
      <c r="I560" s="2">
        <v>10</v>
      </c>
      <c r="J560" s="2">
        <v>49.26</v>
      </c>
      <c r="K560" s="2">
        <v>1034.46</v>
      </c>
      <c r="L560" s="2">
        <v>43495</v>
      </c>
      <c r="M560" s="2">
        <v>0.84930555555555554</v>
      </c>
      <c r="N560" s="3" t="s">
        <v>23</v>
      </c>
      <c r="O560" s="2">
        <v>985.2</v>
      </c>
      <c r="P560" s="4">
        <v>4.7619047620000003</v>
      </c>
      <c r="Q560" s="2">
        <v>49.26</v>
      </c>
      <c r="R560" s="2">
        <v>4.5</v>
      </c>
    </row>
    <row r="561" spans="2:18" x14ac:dyDescent="0.25">
      <c r="B561" s="2" t="s">
        <v>594</v>
      </c>
      <c r="C561" s="2" t="s">
        <v>18</v>
      </c>
      <c r="D561" s="2" t="s">
        <v>19</v>
      </c>
      <c r="E561" s="2" t="s">
        <v>20</v>
      </c>
      <c r="F561" s="2" t="s">
        <v>31</v>
      </c>
      <c r="G561" s="2" t="s">
        <v>44</v>
      </c>
      <c r="H561" s="2">
        <v>41.66</v>
      </c>
      <c r="I561" s="2">
        <v>6</v>
      </c>
      <c r="J561" s="2">
        <v>12.497999999999999</v>
      </c>
      <c r="K561" s="2">
        <v>262.45800000000003</v>
      </c>
      <c r="L561" s="2">
        <v>43467</v>
      </c>
      <c r="M561" s="2">
        <v>0.64166666666666672</v>
      </c>
      <c r="N561" s="3" t="s">
        <v>23</v>
      </c>
      <c r="O561" s="2">
        <v>249.96</v>
      </c>
      <c r="P561" s="4">
        <v>4.7619047620000003</v>
      </c>
      <c r="Q561" s="2">
        <v>12.497999999999999</v>
      </c>
      <c r="R561" s="2">
        <v>5.6</v>
      </c>
    </row>
    <row r="562" spans="2:18" x14ac:dyDescent="0.25">
      <c r="B562" s="2" t="s">
        <v>595</v>
      </c>
      <c r="C562" s="2" t="s">
        <v>18</v>
      </c>
      <c r="D562" s="2" t="s">
        <v>19</v>
      </c>
      <c r="E562" s="2" t="s">
        <v>20</v>
      </c>
      <c r="F562" s="2" t="s">
        <v>21</v>
      </c>
      <c r="G562" s="2" t="s">
        <v>32</v>
      </c>
      <c r="H562" s="2">
        <v>72.42</v>
      </c>
      <c r="I562" s="2">
        <v>3</v>
      </c>
      <c r="J562" s="2">
        <v>10.863</v>
      </c>
      <c r="K562" s="2">
        <v>228.12299999999999</v>
      </c>
      <c r="L562" s="2">
        <v>43553</v>
      </c>
      <c r="M562" s="2">
        <v>0.70416666666666672</v>
      </c>
      <c r="N562" s="3" t="s">
        <v>23</v>
      </c>
      <c r="O562" s="2">
        <v>217.26</v>
      </c>
      <c r="P562" s="4">
        <v>4.7619047620000003</v>
      </c>
      <c r="Q562" s="2">
        <v>10.863</v>
      </c>
      <c r="R562" s="2">
        <v>8.1999999999999993</v>
      </c>
    </row>
    <row r="563" spans="2:18" x14ac:dyDescent="0.25">
      <c r="B563" s="2" t="s">
        <v>596</v>
      </c>
      <c r="C563" s="2" t="s">
        <v>42</v>
      </c>
      <c r="D563" s="2" t="s">
        <v>43</v>
      </c>
      <c r="E563" s="2" t="s">
        <v>27</v>
      </c>
      <c r="F563" s="2" t="s">
        <v>31</v>
      </c>
      <c r="G563" s="2" t="s">
        <v>28</v>
      </c>
      <c r="H563" s="2">
        <v>21.58</v>
      </c>
      <c r="I563" s="2">
        <v>9</v>
      </c>
      <c r="J563" s="2">
        <v>9.7110000000000003</v>
      </c>
      <c r="K563" s="2">
        <v>203.93100000000001</v>
      </c>
      <c r="L563" s="2">
        <v>43538</v>
      </c>
      <c r="M563" s="2">
        <v>0.52222222222222225</v>
      </c>
      <c r="N563" s="3" t="s">
        <v>29</v>
      </c>
      <c r="O563" s="2">
        <v>194.22</v>
      </c>
      <c r="P563" s="4">
        <v>4.7619047620000003</v>
      </c>
      <c r="Q563" s="2">
        <v>9.7110000000000003</v>
      </c>
      <c r="R563" s="2">
        <v>7.3</v>
      </c>
    </row>
    <row r="564" spans="2:18" x14ac:dyDescent="0.25">
      <c r="B564" s="2" t="s">
        <v>597</v>
      </c>
      <c r="C564" s="2" t="s">
        <v>25</v>
      </c>
      <c r="D564" s="2" t="s">
        <v>26</v>
      </c>
      <c r="E564" s="2" t="s">
        <v>27</v>
      </c>
      <c r="F564" s="2" t="s">
        <v>31</v>
      </c>
      <c r="G564" s="2" t="s">
        <v>44</v>
      </c>
      <c r="H564" s="2">
        <v>89.2</v>
      </c>
      <c r="I564" s="2">
        <v>10</v>
      </c>
      <c r="J564" s="2">
        <v>44.6</v>
      </c>
      <c r="K564" s="2">
        <v>936.6</v>
      </c>
      <c r="L564" s="2">
        <v>43507</v>
      </c>
      <c r="M564" s="2">
        <v>0.65416666666666667</v>
      </c>
      <c r="N564" s="3" t="s">
        <v>33</v>
      </c>
      <c r="O564" s="2">
        <v>892</v>
      </c>
      <c r="P564" s="4">
        <v>4.7619047620000003</v>
      </c>
      <c r="Q564" s="2">
        <v>44.6</v>
      </c>
      <c r="R564" s="2">
        <v>4.4000000000000004</v>
      </c>
    </row>
    <row r="565" spans="2:18" x14ac:dyDescent="0.25">
      <c r="B565" s="2" t="s">
        <v>598</v>
      </c>
      <c r="C565" s="2" t="s">
        <v>42</v>
      </c>
      <c r="D565" s="2" t="s">
        <v>43</v>
      </c>
      <c r="E565" s="2" t="s">
        <v>27</v>
      </c>
      <c r="F565" s="2" t="s">
        <v>21</v>
      </c>
      <c r="G565" s="2" t="s">
        <v>28</v>
      </c>
      <c r="H565" s="2">
        <v>42.42</v>
      </c>
      <c r="I565" s="2">
        <v>8</v>
      </c>
      <c r="J565" s="2">
        <v>16.968</v>
      </c>
      <c r="K565" s="2">
        <v>356.32799999999997</v>
      </c>
      <c r="L565" s="2">
        <v>43495</v>
      </c>
      <c r="M565" s="2">
        <v>0.58194444444444449</v>
      </c>
      <c r="N565" s="3" t="s">
        <v>23</v>
      </c>
      <c r="O565" s="2">
        <v>339.36</v>
      </c>
      <c r="P565" s="4">
        <v>4.7619047620000003</v>
      </c>
      <c r="Q565" s="2">
        <v>16.968</v>
      </c>
      <c r="R565" s="2">
        <v>5.7</v>
      </c>
    </row>
    <row r="566" spans="2:18" x14ac:dyDescent="0.25">
      <c r="B566" s="2" t="s">
        <v>599</v>
      </c>
      <c r="C566" s="2" t="s">
        <v>18</v>
      </c>
      <c r="D566" s="2" t="s">
        <v>19</v>
      </c>
      <c r="E566" s="2" t="s">
        <v>20</v>
      </c>
      <c r="F566" s="2" t="s">
        <v>31</v>
      </c>
      <c r="G566" s="2" t="s">
        <v>28</v>
      </c>
      <c r="H566" s="2">
        <v>74.510000000000005</v>
      </c>
      <c r="I566" s="2">
        <v>6</v>
      </c>
      <c r="J566" s="2">
        <v>22.353000000000002</v>
      </c>
      <c r="K566" s="2">
        <v>469.41300000000001</v>
      </c>
      <c r="L566" s="2">
        <v>43544</v>
      </c>
      <c r="M566" s="2">
        <v>0.63055555555555554</v>
      </c>
      <c r="N566" s="3" t="s">
        <v>23</v>
      </c>
      <c r="O566" s="2">
        <v>447.06</v>
      </c>
      <c r="P566" s="4">
        <v>4.7619047620000003</v>
      </c>
      <c r="Q566" s="2">
        <v>22.353000000000002</v>
      </c>
      <c r="R566" s="2">
        <v>5</v>
      </c>
    </row>
    <row r="567" spans="2:18" x14ac:dyDescent="0.25">
      <c r="B567" s="2" t="s">
        <v>600</v>
      </c>
      <c r="C567" s="2" t="s">
        <v>42</v>
      </c>
      <c r="D567" s="2" t="s">
        <v>43</v>
      </c>
      <c r="E567" s="2" t="s">
        <v>27</v>
      </c>
      <c r="F567" s="2" t="s">
        <v>31</v>
      </c>
      <c r="G567" s="2" t="s">
        <v>46</v>
      </c>
      <c r="H567" s="2">
        <v>99.25</v>
      </c>
      <c r="I567" s="2">
        <v>2</v>
      </c>
      <c r="J567" s="2">
        <v>9.9250000000000007</v>
      </c>
      <c r="K567" s="2">
        <v>208.42500000000001</v>
      </c>
      <c r="L567" s="2">
        <v>43544</v>
      </c>
      <c r="M567" s="2">
        <v>0.54305555555555551</v>
      </c>
      <c r="N567" s="3" t="s">
        <v>29</v>
      </c>
      <c r="O567" s="2">
        <v>198.5</v>
      </c>
      <c r="P567" s="4">
        <v>4.7619047620000003</v>
      </c>
      <c r="Q567" s="2">
        <v>9.9250000000000007</v>
      </c>
      <c r="R567" s="2">
        <v>9</v>
      </c>
    </row>
    <row r="568" spans="2:18" x14ac:dyDescent="0.25">
      <c r="B568" s="2" t="s">
        <v>601</v>
      </c>
      <c r="C568" s="2" t="s">
        <v>18</v>
      </c>
      <c r="D568" s="2" t="s">
        <v>19</v>
      </c>
      <c r="E568" s="2" t="s">
        <v>27</v>
      </c>
      <c r="F568" s="2" t="s">
        <v>21</v>
      </c>
      <c r="G568" s="2" t="s">
        <v>44</v>
      </c>
      <c r="H568" s="2">
        <v>81.209999999999994</v>
      </c>
      <c r="I568" s="2">
        <v>10</v>
      </c>
      <c r="J568" s="2">
        <v>40.604999999999997</v>
      </c>
      <c r="K568" s="2">
        <v>852.70500000000004</v>
      </c>
      <c r="L568" s="2">
        <v>43482</v>
      </c>
      <c r="M568" s="2">
        <v>0.54236111111111107</v>
      </c>
      <c r="N568" s="3" t="s">
        <v>33</v>
      </c>
      <c r="O568" s="2">
        <v>812.1</v>
      </c>
      <c r="P568" s="4">
        <v>4.7619047620000003</v>
      </c>
      <c r="Q568" s="2">
        <v>40.604999999999997</v>
      </c>
      <c r="R568" s="2">
        <v>6.3</v>
      </c>
    </row>
    <row r="569" spans="2:18" x14ac:dyDescent="0.25">
      <c r="B569" s="2" t="s">
        <v>602</v>
      </c>
      <c r="C569" s="2" t="s">
        <v>25</v>
      </c>
      <c r="D569" s="2" t="s">
        <v>26</v>
      </c>
      <c r="E569" s="2" t="s">
        <v>27</v>
      </c>
      <c r="F569" s="2" t="s">
        <v>21</v>
      </c>
      <c r="G569" s="2" t="s">
        <v>36</v>
      </c>
      <c r="H569" s="2">
        <v>49.33</v>
      </c>
      <c r="I569" s="2">
        <v>10</v>
      </c>
      <c r="J569" s="2">
        <v>24.664999999999999</v>
      </c>
      <c r="K569" s="2">
        <v>517.96500000000003</v>
      </c>
      <c r="L569" s="2">
        <v>43499</v>
      </c>
      <c r="M569" s="2">
        <v>0.69444444444444442</v>
      </c>
      <c r="N569" s="3" t="s">
        <v>33</v>
      </c>
      <c r="O569" s="2">
        <v>493.3</v>
      </c>
      <c r="P569" s="4">
        <v>4.7619047620000003</v>
      </c>
      <c r="Q569" s="2">
        <v>24.664999999999999</v>
      </c>
      <c r="R569" s="2">
        <v>9.4</v>
      </c>
    </row>
    <row r="570" spans="2:18" x14ac:dyDescent="0.25">
      <c r="B570" s="2" t="s">
        <v>603</v>
      </c>
      <c r="C570" s="2" t="s">
        <v>18</v>
      </c>
      <c r="D570" s="2" t="s">
        <v>19</v>
      </c>
      <c r="E570" s="2" t="s">
        <v>27</v>
      </c>
      <c r="F570" s="2" t="s">
        <v>21</v>
      </c>
      <c r="G570" s="2" t="s">
        <v>46</v>
      </c>
      <c r="H570" s="2">
        <v>65.739999999999995</v>
      </c>
      <c r="I570" s="2">
        <v>9</v>
      </c>
      <c r="J570" s="2">
        <v>29.582999999999998</v>
      </c>
      <c r="K570" s="2">
        <v>621.24300000000005</v>
      </c>
      <c r="L570" s="2">
        <v>43466</v>
      </c>
      <c r="M570" s="2">
        <v>0.57986111111111116</v>
      </c>
      <c r="N570" s="3" t="s">
        <v>29</v>
      </c>
      <c r="O570" s="2">
        <v>591.66</v>
      </c>
      <c r="P570" s="4">
        <v>4.7619047620000003</v>
      </c>
      <c r="Q570" s="2">
        <v>29.582999999999998</v>
      </c>
      <c r="R570" s="2">
        <v>7.7</v>
      </c>
    </row>
    <row r="571" spans="2:18" x14ac:dyDescent="0.25">
      <c r="B571" s="2" t="s">
        <v>604</v>
      </c>
      <c r="C571" s="2" t="s">
        <v>42</v>
      </c>
      <c r="D571" s="2" t="s">
        <v>43</v>
      </c>
      <c r="E571" s="2" t="s">
        <v>27</v>
      </c>
      <c r="F571" s="2" t="s">
        <v>21</v>
      </c>
      <c r="G571" s="2" t="s">
        <v>46</v>
      </c>
      <c r="H571" s="2">
        <v>79.86</v>
      </c>
      <c r="I571" s="2">
        <v>7</v>
      </c>
      <c r="J571" s="2">
        <v>27.951000000000001</v>
      </c>
      <c r="K571" s="2">
        <v>586.971</v>
      </c>
      <c r="L571" s="2">
        <v>43475</v>
      </c>
      <c r="M571" s="2">
        <v>0.43958333333333333</v>
      </c>
      <c r="N571" s="3" t="s">
        <v>33</v>
      </c>
      <c r="O571" s="2">
        <v>559.02</v>
      </c>
      <c r="P571" s="4">
        <v>4.7619047620000003</v>
      </c>
      <c r="Q571" s="2">
        <v>27.951000000000001</v>
      </c>
      <c r="R571" s="2">
        <v>5.5</v>
      </c>
    </row>
    <row r="572" spans="2:18" x14ac:dyDescent="0.25">
      <c r="B572" s="2" t="s">
        <v>605</v>
      </c>
      <c r="C572" s="2" t="s">
        <v>25</v>
      </c>
      <c r="D572" s="2" t="s">
        <v>26</v>
      </c>
      <c r="E572" s="2" t="s">
        <v>27</v>
      </c>
      <c r="F572" s="2" t="s">
        <v>21</v>
      </c>
      <c r="G572" s="2" t="s">
        <v>36</v>
      </c>
      <c r="H572" s="2">
        <v>73.98</v>
      </c>
      <c r="I572" s="2">
        <v>7</v>
      </c>
      <c r="J572" s="2">
        <v>25.893000000000001</v>
      </c>
      <c r="K572" s="2">
        <v>543.75300000000004</v>
      </c>
      <c r="L572" s="2">
        <v>43526</v>
      </c>
      <c r="M572" s="2">
        <v>0.6958333333333333</v>
      </c>
      <c r="N572" s="3" t="s">
        <v>23</v>
      </c>
      <c r="O572" s="2">
        <v>517.86</v>
      </c>
      <c r="P572" s="4">
        <v>4.7619047620000003</v>
      </c>
      <c r="Q572" s="2">
        <v>25.893000000000001</v>
      </c>
      <c r="R572" s="2">
        <v>4.0999999999999996</v>
      </c>
    </row>
    <row r="573" spans="2:18" x14ac:dyDescent="0.25">
      <c r="B573" s="2" t="s">
        <v>606</v>
      </c>
      <c r="C573" s="2" t="s">
        <v>42</v>
      </c>
      <c r="D573" s="2" t="s">
        <v>43</v>
      </c>
      <c r="E573" s="2" t="s">
        <v>20</v>
      </c>
      <c r="F573" s="2" t="s">
        <v>21</v>
      </c>
      <c r="G573" s="2" t="s">
        <v>32</v>
      </c>
      <c r="H573" s="2">
        <v>82.04</v>
      </c>
      <c r="I573" s="2">
        <v>5</v>
      </c>
      <c r="J573" s="2">
        <v>20.51</v>
      </c>
      <c r="K573" s="2">
        <v>430.71</v>
      </c>
      <c r="L573" s="2">
        <v>43521</v>
      </c>
      <c r="M573" s="2">
        <v>0.71944444444444444</v>
      </c>
      <c r="N573" s="3" t="s">
        <v>33</v>
      </c>
      <c r="O573" s="2">
        <v>410.2</v>
      </c>
      <c r="P573" s="4">
        <v>4.7619047620000003</v>
      </c>
      <c r="Q573" s="2">
        <v>20.51</v>
      </c>
      <c r="R573" s="2">
        <v>7.6</v>
      </c>
    </row>
    <row r="574" spans="2:18" x14ac:dyDescent="0.25">
      <c r="B574" s="2" t="s">
        <v>607</v>
      </c>
      <c r="C574" s="2" t="s">
        <v>42</v>
      </c>
      <c r="D574" s="2" t="s">
        <v>43</v>
      </c>
      <c r="E574" s="2" t="s">
        <v>20</v>
      </c>
      <c r="F574" s="2" t="s">
        <v>31</v>
      </c>
      <c r="G574" s="2" t="s">
        <v>36</v>
      </c>
      <c r="H574" s="2">
        <v>26.67</v>
      </c>
      <c r="I574" s="2">
        <v>10</v>
      </c>
      <c r="J574" s="2">
        <v>13.335000000000001</v>
      </c>
      <c r="K574" s="2">
        <v>280.03500000000003</v>
      </c>
      <c r="L574" s="2">
        <v>43494</v>
      </c>
      <c r="M574" s="2">
        <v>0.49166666666666664</v>
      </c>
      <c r="N574" s="3" t="s">
        <v>29</v>
      </c>
      <c r="O574" s="2">
        <v>266.7</v>
      </c>
      <c r="P574" s="4">
        <v>4.7619047620000003</v>
      </c>
      <c r="Q574" s="2">
        <v>13.335000000000001</v>
      </c>
      <c r="R574" s="2">
        <v>8.6</v>
      </c>
    </row>
    <row r="575" spans="2:18" x14ac:dyDescent="0.25">
      <c r="B575" s="2" t="s">
        <v>608</v>
      </c>
      <c r="C575" s="2" t="s">
        <v>18</v>
      </c>
      <c r="D575" s="2" t="s">
        <v>19</v>
      </c>
      <c r="E575" s="2" t="s">
        <v>20</v>
      </c>
      <c r="F575" s="2" t="s">
        <v>31</v>
      </c>
      <c r="G575" s="2" t="s">
        <v>44</v>
      </c>
      <c r="H575" s="2">
        <v>10.130000000000001</v>
      </c>
      <c r="I575" s="2">
        <v>7</v>
      </c>
      <c r="J575" s="2">
        <v>3.5455000000000001</v>
      </c>
      <c r="K575" s="2">
        <v>74.455500000000001</v>
      </c>
      <c r="L575" s="2">
        <v>43534</v>
      </c>
      <c r="M575" s="2">
        <v>0.81597222222222221</v>
      </c>
      <c r="N575" s="3" t="s">
        <v>23</v>
      </c>
      <c r="O575" s="2">
        <v>70.91</v>
      </c>
      <c r="P575" s="4">
        <v>4.7619047620000003</v>
      </c>
      <c r="Q575" s="2">
        <v>3.5455000000000001</v>
      </c>
      <c r="R575" s="2">
        <v>8.3000000000000007</v>
      </c>
    </row>
    <row r="576" spans="2:18" x14ac:dyDescent="0.25">
      <c r="B576" s="2" t="s">
        <v>609</v>
      </c>
      <c r="C576" s="2" t="s">
        <v>42</v>
      </c>
      <c r="D576" s="2" t="s">
        <v>43</v>
      </c>
      <c r="E576" s="2" t="s">
        <v>27</v>
      </c>
      <c r="F576" s="2" t="s">
        <v>31</v>
      </c>
      <c r="G576" s="2" t="s">
        <v>44</v>
      </c>
      <c r="H576" s="2">
        <v>72.39</v>
      </c>
      <c r="I576" s="2">
        <v>2</v>
      </c>
      <c r="J576" s="2">
        <v>7.2389999999999999</v>
      </c>
      <c r="K576" s="2">
        <v>152.01900000000001</v>
      </c>
      <c r="L576" s="2">
        <v>43478</v>
      </c>
      <c r="M576" s="2">
        <v>0.82986111111111116</v>
      </c>
      <c r="N576" s="3" t="s">
        <v>33</v>
      </c>
      <c r="O576" s="2">
        <v>144.78</v>
      </c>
      <c r="P576" s="4">
        <v>4.7619047620000003</v>
      </c>
      <c r="Q576" s="2">
        <v>7.2389999999999999</v>
      </c>
      <c r="R576" s="2">
        <v>8.1</v>
      </c>
    </row>
    <row r="577" spans="2:18" x14ac:dyDescent="0.25">
      <c r="B577" s="2" t="s">
        <v>610</v>
      </c>
      <c r="C577" s="2" t="s">
        <v>18</v>
      </c>
      <c r="D577" s="2" t="s">
        <v>19</v>
      </c>
      <c r="E577" s="2" t="s">
        <v>27</v>
      </c>
      <c r="F577" s="2" t="s">
        <v>31</v>
      </c>
      <c r="G577" s="2" t="s">
        <v>36</v>
      </c>
      <c r="H577" s="2">
        <v>85.91</v>
      </c>
      <c r="I577" s="2">
        <v>5</v>
      </c>
      <c r="J577" s="2">
        <v>21.477499999999999</v>
      </c>
      <c r="K577" s="2">
        <v>451.02749999999997</v>
      </c>
      <c r="L577" s="2">
        <v>43546</v>
      </c>
      <c r="M577" s="2">
        <v>0.60624999999999996</v>
      </c>
      <c r="N577" s="3" t="s">
        <v>33</v>
      </c>
      <c r="O577" s="2">
        <v>429.55</v>
      </c>
      <c r="P577" s="4">
        <v>4.7619047620000003</v>
      </c>
      <c r="Q577" s="2">
        <v>21.477499999999999</v>
      </c>
      <c r="R577" s="2">
        <v>8.6</v>
      </c>
    </row>
    <row r="578" spans="2:18" x14ac:dyDescent="0.25">
      <c r="B578" s="2" t="s">
        <v>611</v>
      </c>
      <c r="C578" s="2" t="s">
        <v>42</v>
      </c>
      <c r="D578" s="2" t="s">
        <v>43</v>
      </c>
      <c r="E578" s="2" t="s">
        <v>20</v>
      </c>
      <c r="F578" s="2" t="s">
        <v>31</v>
      </c>
      <c r="G578" s="2" t="s">
        <v>46</v>
      </c>
      <c r="H578" s="2">
        <v>81.31</v>
      </c>
      <c r="I578" s="2">
        <v>7</v>
      </c>
      <c r="J578" s="2">
        <v>28.458500000000001</v>
      </c>
      <c r="K578" s="2">
        <v>597.62850000000003</v>
      </c>
      <c r="L578" s="2">
        <v>43525</v>
      </c>
      <c r="M578" s="2">
        <v>0.8256944444444444</v>
      </c>
      <c r="N578" s="3" t="s">
        <v>23</v>
      </c>
      <c r="O578" s="2">
        <v>569.16999999999996</v>
      </c>
      <c r="P578" s="4">
        <v>4.7619047620000003</v>
      </c>
      <c r="Q578" s="2">
        <v>28.458500000000001</v>
      </c>
      <c r="R578" s="2">
        <v>6.3</v>
      </c>
    </row>
    <row r="579" spans="2:18" x14ac:dyDescent="0.25">
      <c r="B579" s="2" t="s">
        <v>612</v>
      </c>
      <c r="C579" s="2" t="s">
        <v>42</v>
      </c>
      <c r="D579" s="2" t="s">
        <v>43</v>
      </c>
      <c r="E579" s="2" t="s">
        <v>27</v>
      </c>
      <c r="F579" s="2" t="s">
        <v>31</v>
      </c>
      <c r="G579" s="2" t="s">
        <v>44</v>
      </c>
      <c r="H579" s="2">
        <v>60.3</v>
      </c>
      <c r="I579" s="2">
        <v>4</v>
      </c>
      <c r="J579" s="2">
        <v>12.06</v>
      </c>
      <c r="K579" s="2">
        <v>253.26</v>
      </c>
      <c r="L579" s="2">
        <v>43516</v>
      </c>
      <c r="M579" s="2">
        <v>0.77986111111111112</v>
      </c>
      <c r="N579" s="3" t="s">
        <v>29</v>
      </c>
      <c r="O579" s="2">
        <v>241.2</v>
      </c>
      <c r="P579" s="4">
        <v>4.7619047620000003</v>
      </c>
      <c r="Q579" s="2">
        <v>12.06</v>
      </c>
      <c r="R579" s="2">
        <v>5.8</v>
      </c>
    </row>
    <row r="580" spans="2:18" x14ac:dyDescent="0.25">
      <c r="B580" s="2" t="s">
        <v>613</v>
      </c>
      <c r="C580" s="2" t="s">
        <v>25</v>
      </c>
      <c r="D580" s="2" t="s">
        <v>26</v>
      </c>
      <c r="E580" s="2" t="s">
        <v>27</v>
      </c>
      <c r="F580" s="2" t="s">
        <v>31</v>
      </c>
      <c r="G580" s="2" t="s">
        <v>44</v>
      </c>
      <c r="H580" s="2">
        <v>31.77</v>
      </c>
      <c r="I580" s="2">
        <v>4</v>
      </c>
      <c r="J580" s="2">
        <v>6.3540000000000001</v>
      </c>
      <c r="K580" s="2">
        <v>133.434</v>
      </c>
      <c r="L580" s="2">
        <v>43479</v>
      </c>
      <c r="M580" s="2">
        <v>0.61319444444444449</v>
      </c>
      <c r="N580" s="3" t="s">
        <v>23</v>
      </c>
      <c r="O580" s="2">
        <v>127.08</v>
      </c>
      <c r="P580" s="4">
        <v>4.7619047620000003</v>
      </c>
      <c r="Q580" s="2">
        <v>6.3540000000000001</v>
      </c>
      <c r="R580" s="2">
        <v>6.2</v>
      </c>
    </row>
    <row r="581" spans="2:18" x14ac:dyDescent="0.25">
      <c r="B581" s="2" t="s">
        <v>614</v>
      </c>
      <c r="C581" s="2" t="s">
        <v>18</v>
      </c>
      <c r="D581" s="2" t="s">
        <v>19</v>
      </c>
      <c r="E581" s="2" t="s">
        <v>27</v>
      </c>
      <c r="F581" s="2" t="s">
        <v>21</v>
      </c>
      <c r="G581" s="2" t="s">
        <v>22</v>
      </c>
      <c r="H581" s="2">
        <v>64.27</v>
      </c>
      <c r="I581" s="2">
        <v>4</v>
      </c>
      <c r="J581" s="2">
        <v>12.853999999999999</v>
      </c>
      <c r="K581" s="2">
        <v>269.93400000000003</v>
      </c>
      <c r="L581" s="2">
        <v>43550</v>
      </c>
      <c r="M581" s="2">
        <v>0.57916666666666672</v>
      </c>
      <c r="N581" s="3" t="s">
        <v>29</v>
      </c>
      <c r="O581" s="2">
        <v>257.08</v>
      </c>
      <c r="P581" s="4">
        <v>4.7619047620000003</v>
      </c>
      <c r="Q581" s="2">
        <v>12.853999999999999</v>
      </c>
      <c r="R581" s="2">
        <v>7.7</v>
      </c>
    </row>
    <row r="582" spans="2:18" x14ac:dyDescent="0.25">
      <c r="B582" s="2" t="s">
        <v>615</v>
      </c>
      <c r="C582" s="2" t="s">
        <v>42</v>
      </c>
      <c r="D582" s="2" t="s">
        <v>43</v>
      </c>
      <c r="E582" s="2" t="s">
        <v>27</v>
      </c>
      <c r="F582" s="2" t="s">
        <v>31</v>
      </c>
      <c r="G582" s="2" t="s">
        <v>22</v>
      </c>
      <c r="H582" s="2">
        <v>69.510000000000005</v>
      </c>
      <c r="I582" s="2">
        <v>2</v>
      </c>
      <c r="J582" s="2">
        <v>6.9509999999999996</v>
      </c>
      <c r="K582" s="2">
        <v>145.971</v>
      </c>
      <c r="L582" s="2">
        <v>43525</v>
      </c>
      <c r="M582" s="2">
        <v>0.51041666666666663</v>
      </c>
      <c r="N582" s="3" t="s">
        <v>23</v>
      </c>
      <c r="O582" s="2">
        <v>139.02000000000001</v>
      </c>
      <c r="P582" s="4">
        <v>4.7619047620000003</v>
      </c>
      <c r="Q582" s="2">
        <v>6.9509999999999996</v>
      </c>
      <c r="R582" s="2">
        <v>8.1</v>
      </c>
    </row>
    <row r="583" spans="2:18" x14ac:dyDescent="0.25">
      <c r="B583" s="2" t="s">
        <v>616</v>
      </c>
      <c r="C583" s="2" t="s">
        <v>25</v>
      </c>
      <c r="D583" s="2" t="s">
        <v>26</v>
      </c>
      <c r="E583" s="2" t="s">
        <v>27</v>
      </c>
      <c r="F583" s="2" t="s">
        <v>31</v>
      </c>
      <c r="G583" s="2" t="s">
        <v>44</v>
      </c>
      <c r="H583" s="2">
        <v>27.22</v>
      </c>
      <c r="I583" s="2">
        <v>3</v>
      </c>
      <c r="J583" s="2">
        <v>4.0830000000000002</v>
      </c>
      <c r="K583" s="2">
        <v>85.742999999999995</v>
      </c>
      <c r="L583" s="2">
        <v>43472</v>
      </c>
      <c r="M583" s="2">
        <v>0.52569444444444446</v>
      </c>
      <c r="N583" s="3" t="s">
        <v>29</v>
      </c>
      <c r="O583" s="2">
        <v>81.66</v>
      </c>
      <c r="P583" s="4">
        <v>4.7619047620000003</v>
      </c>
      <c r="Q583" s="2">
        <v>4.0830000000000002</v>
      </c>
      <c r="R583" s="2">
        <v>7.3</v>
      </c>
    </row>
    <row r="584" spans="2:18" x14ac:dyDescent="0.25">
      <c r="B584" s="2" t="s">
        <v>617</v>
      </c>
      <c r="C584" s="2" t="s">
        <v>18</v>
      </c>
      <c r="D584" s="2" t="s">
        <v>19</v>
      </c>
      <c r="E584" s="2" t="s">
        <v>20</v>
      </c>
      <c r="F584" s="2" t="s">
        <v>21</v>
      </c>
      <c r="G584" s="2" t="s">
        <v>22</v>
      </c>
      <c r="H584" s="2">
        <v>77.680000000000007</v>
      </c>
      <c r="I584" s="2">
        <v>4</v>
      </c>
      <c r="J584" s="2">
        <v>15.536</v>
      </c>
      <c r="K584" s="2">
        <v>326.25599999999997</v>
      </c>
      <c r="L584" s="2">
        <v>43497</v>
      </c>
      <c r="M584" s="2">
        <v>0.82916666666666672</v>
      </c>
      <c r="N584" s="3" t="s">
        <v>29</v>
      </c>
      <c r="O584" s="2">
        <v>310.72000000000003</v>
      </c>
      <c r="P584" s="4">
        <v>4.7619047620000003</v>
      </c>
      <c r="Q584" s="2">
        <v>15.536</v>
      </c>
      <c r="R584" s="2">
        <v>8.4</v>
      </c>
    </row>
    <row r="585" spans="2:18" x14ac:dyDescent="0.25">
      <c r="B585" s="2" t="s">
        <v>618</v>
      </c>
      <c r="C585" s="2" t="s">
        <v>25</v>
      </c>
      <c r="D585" s="2" t="s">
        <v>26</v>
      </c>
      <c r="E585" s="2" t="s">
        <v>20</v>
      </c>
      <c r="F585" s="2" t="s">
        <v>21</v>
      </c>
      <c r="G585" s="2" t="s">
        <v>46</v>
      </c>
      <c r="H585" s="2">
        <v>92.98</v>
      </c>
      <c r="I585" s="2">
        <v>2</v>
      </c>
      <c r="J585" s="2">
        <v>9.298</v>
      </c>
      <c r="K585" s="2">
        <v>195.25800000000001</v>
      </c>
      <c r="L585" s="2">
        <v>43509</v>
      </c>
      <c r="M585" s="2">
        <v>0.62916666666666665</v>
      </c>
      <c r="N585" s="3" t="s">
        <v>33</v>
      </c>
      <c r="O585" s="2">
        <v>185.96</v>
      </c>
      <c r="P585" s="4">
        <v>4.7619047620000003</v>
      </c>
      <c r="Q585" s="2">
        <v>9.298</v>
      </c>
      <c r="R585" s="2">
        <v>8</v>
      </c>
    </row>
    <row r="586" spans="2:18" x14ac:dyDescent="0.25">
      <c r="B586" s="2" t="s">
        <v>619</v>
      </c>
      <c r="C586" s="2" t="s">
        <v>42</v>
      </c>
      <c r="D586" s="2" t="s">
        <v>43</v>
      </c>
      <c r="E586" s="2" t="s">
        <v>20</v>
      </c>
      <c r="F586" s="2" t="s">
        <v>21</v>
      </c>
      <c r="G586" s="2" t="s">
        <v>46</v>
      </c>
      <c r="H586" s="2">
        <v>18.079999999999998</v>
      </c>
      <c r="I586" s="2">
        <v>4</v>
      </c>
      <c r="J586" s="2">
        <v>3.6160000000000001</v>
      </c>
      <c r="K586" s="2">
        <v>75.936000000000007</v>
      </c>
      <c r="L586" s="2">
        <v>43479</v>
      </c>
      <c r="M586" s="2">
        <v>0.75208333333333333</v>
      </c>
      <c r="N586" s="3" t="s">
        <v>33</v>
      </c>
      <c r="O586" s="2">
        <v>72.319999999999993</v>
      </c>
      <c r="P586" s="4">
        <v>4.7619047620000003</v>
      </c>
      <c r="Q586" s="2">
        <v>3.6160000000000001</v>
      </c>
      <c r="R586" s="2">
        <v>9.5</v>
      </c>
    </row>
    <row r="587" spans="2:18" x14ac:dyDescent="0.25">
      <c r="B587" s="2" t="s">
        <v>620</v>
      </c>
      <c r="C587" s="2" t="s">
        <v>42</v>
      </c>
      <c r="D587" s="2" t="s">
        <v>43</v>
      </c>
      <c r="E587" s="2" t="s">
        <v>27</v>
      </c>
      <c r="F587" s="2" t="s">
        <v>31</v>
      </c>
      <c r="G587" s="2" t="s">
        <v>36</v>
      </c>
      <c r="H587" s="2">
        <v>63.06</v>
      </c>
      <c r="I587" s="2">
        <v>3</v>
      </c>
      <c r="J587" s="2">
        <v>9.4589999999999996</v>
      </c>
      <c r="K587" s="2">
        <v>198.63900000000001</v>
      </c>
      <c r="L587" s="2">
        <v>43484</v>
      </c>
      <c r="M587" s="2">
        <v>0.66527777777777775</v>
      </c>
      <c r="N587" s="3" t="s">
        <v>23</v>
      </c>
      <c r="O587" s="2">
        <v>189.18</v>
      </c>
      <c r="P587" s="4">
        <v>4.7619047620000003</v>
      </c>
      <c r="Q587" s="2">
        <v>9.4589999999999996</v>
      </c>
      <c r="R587" s="2">
        <v>7</v>
      </c>
    </row>
    <row r="588" spans="2:18" x14ac:dyDescent="0.25">
      <c r="B588" s="2" t="s">
        <v>621</v>
      </c>
      <c r="C588" s="2" t="s">
        <v>18</v>
      </c>
      <c r="D588" s="2" t="s">
        <v>19</v>
      </c>
      <c r="E588" s="2" t="s">
        <v>27</v>
      </c>
      <c r="F588" s="2" t="s">
        <v>31</v>
      </c>
      <c r="G588" s="2" t="s">
        <v>22</v>
      </c>
      <c r="H588" s="2">
        <v>51.71</v>
      </c>
      <c r="I588" s="2">
        <v>4</v>
      </c>
      <c r="J588" s="2">
        <v>10.342000000000001</v>
      </c>
      <c r="K588" s="2">
        <v>217.18199999999999</v>
      </c>
      <c r="L588" s="2">
        <v>43533</v>
      </c>
      <c r="M588" s="2">
        <v>0.57847222222222228</v>
      </c>
      <c r="N588" s="3" t="s">
        <v>33</v>
      </c>
      <c r="O588" s="2">
        <v>206.84</v>
      </c>
      <c r="P588" s="4">
        <v>4.7619047620000003</v>
      </c>
      <c r="Q588" s="2">
        <v>10.342000000000001</v>
      </c>
      <c r="R588" s="2">
        <v>9.8000000000000007</v>
      </c>
    </row>
    <row r="589" spans="2:18" x14ac:dyDescent="0.25">
      <c r="B589" s="2" t="s">
        <v>622</v>
      </c>
      <c r="C589" s="2" t="s">
        <v>18</v>
      </c>
      <c r="D589" s="2" t="s">
        <v>19</v>
      </c>
      <c r="E589" s="2" t="s">
        <v>27</v>
      </c>
      <c r="F589" s="2" t="s">
        <v>21</v>
      </c>
      <c r="G589" s="2" t="s">
        <v>44</v>
      </c>
      <c r="H589" s="2">
        <v>52.34</v>
      </c>
      <c r="I589" s="2">
        <v>3</v>
      </c>
      <c r="J589" s="2">
        <v>7.851</v>
      </c>
      <c r="K589" s="2">
        <v>164.87100000000001</v>
      </c>
      <c r="L589" s="2">
        <v>43551</v>
      </c>
      <c r="M589" s="2">
        <v>0.5854166666666667</v>
      </c>
      <c r="N589" s="3" t="s">
        <v>29</v>
      </c>
      <c r="O589" s="2">
        <v>157.02000000000001</v>
      </c>
      <c r="P589" s="4">
        <v>4.7619047620000003</v>
      </c>
      <c r="Q589" s="2">
        <v>7.851</v>
      </c>
      <c r="R589" s="2">
        <v>9.1999999999999993</v>
      </c>
    </row>
    <row r="590" spans="2:18" x14ac:dyDescent="0.25">
      <c r="B590" s="2" t="s">
        <v>623</v>
      </c>
      <c r="C590" s="2" t="s">
        <v>18</v>
      </c>
      <c r="D590" s="2" t="s">
        <v>19</v>
      </c>
      <c r="E590" s="2" t="s">
        <v>27</v>
      </c>
      <c r="F590" s="2" t="s">
        <v>21</v>
      </c>
      <c r="G590" s="2" t="s">
        <v>36</v>
      </c>
      <c r="H590" s="2">
        <v>43.06</v>
      </c>
      <c r="I590" s="2">
        <v>5</v>
      </c>
      <c r="J590" s="2">
        <v>10.765000000000001</v>
      </c>
      <c r="K590" s="2">
        <v>226.065</v>
      </c>
      <c r="L590" s="2">
        <v>43500</v>
      </c>
      <c r="M590" s="2">
        <v>0.69305555555555554</v>
      </c>
      <c r="N590" s="3" t="s">
        <v>23</v>
      </c>
      <c r="O590" s="2">
        <v>215.3</v>
      </c>
      <c r="P590" s="4">
        <v>4.7619047620000003</v>
      </c>
      <c r="Q590" s="2">
        <v>10.765000000000001</v>
      </c>
      <c r="R590" s="2">
        <v>7.7</v>
      </c>
    </row>
    <row r="591" spans="2:18" x14ac:dyDescent="0.25">
      <c r="B591" s="2" t="s">
        <v>624</v>
      </c>
      <c r="C591" s="2" t="s">
        <v>25</v>
      </c>
      <c r="D591" s="2" t="s">
        <v>26</v>
      </c>
      <c r="E591" s="2" t="s">
        <v>27</v>
      </c>
      <c r="F591" s="2" t="s">
        <v>31</v>
      </c>
      <c r="G591" s="2" t="s">
        <v>46</v>
      </c>
      <c r="H591" s="2">
        <v>59.61</v>
      </c>
      <c r="I591" s="2">
        <v>10</v>
      </c>
      <c r="J591" s="2">
        <v>29.805</v>
      </c>
      <c r="K591" s="2">
        <v>625.90499999999997</v>
      </c>
      <c r="L591" s="2">
        <v>43538</v>
      </c>
      <c r="M591" s="2">
        <v>0.46319444444444446</v>
      </c>
      <c r="N591" s="3" t="s">
        <v>29</v>
      </c>
      <c r="O591" s="2">
        <v>596.1</v>
      </c>
      <c r="P591" s="4">
        <v>4.7619047620000003</v>
      </c>
      <c r="Q591" s="2">
        <v>29.805</v>
      </c>
      <c r="R591" s="2">
        <v>5.3</v>
      </c>
    </row>
    <row r="592" spans="2:18" x14ac:dyDescent="0.25">
      <c r="B592" s="2" t="s">
        <v>625</v>
      </c>
      <c r="C592" s="2" t="s">
        <v>18</v>
      </c>
      <c r="D592" s="2" t="s">
        <v>19</v>
      </c>
      <c r="E592" s="2" t="s">
        <v>27</v>
      </c>
      <c r="F592" s="2" t="s">
        <v>31</v>
      </c>
      <c r="G592" s="2" t="s">
        <v>22</v>
      </c>
      <c r="H592" s="2">
        <v>14.62</v>
      </c>
      <c r="I592" s="2">
        <v>5</v>
      </c>
      <c r="J592" s="2">
        <v>3.6549999999999998</v>
      </c>
      <c r="K592" s="2">
        <v>76.754999999999995</v>
      </c>
      <c r="L592" s="2">
        <v>43528</v>
      </c>
      <c r="M592" s="2">
        <v>0.51597222222222228</v>
      </c>
      <c r="N592" s="3" t="s">
        <v>29</v>
      </c>
      <c r="O592" s="2">
        <v>73.099999999999994</v>
      </c>
      <c r="P592" s="4">
        <v>4.7619047620000003</v>
      </c>
      <c r="Q592" s="2">
        <v>3.6549999999999998</v>
      </c>
      <c r="R592" s="2">
        <v>4.4000000000000004</v>
      </c>
    </row>
    <row r="593" spans="2:18" x14ac:dyDescent="0.25">
      <c r="B593" s="2" t="s">
        <v>626</v>
      </c>
      <c r="C593" s="2" t="s">
        <v>25</v>
      </c>
      <c r="D593" s="2" t="s">
        <v>26</v>
      </c>
      <c r="E593" s="2" t="s">
        <v>20</v>
      </c>
      <c r="F593" s="2" t="s">
        <v>31</v>
      </c>
      <c r="G593" s="2" t="s">
        <v>22</v>
      </c>
      <c r="H593" s="2">
        <v>46.53</v>
      </c>
      <c r="I593" s="2">
        <v>6</v>
      </c>
      <c r="J593" s="2">
        <v>13.959</v>
      </c>
      <c r="K593" s="2">
        <v>293.13900000000001</v>
      </c>
      <c r="L593" s="2">
        <v>43527</v>
      </c>
      <c r="M593" s="2">
        <v>0.45416666666666666</v>
      </c>
      <c r="N593" s="3" t="s">
        <v>33</v>
      </c>
      <c r="O593" s="2">
        <v>279.18</v>
      </c>
      <c r="P593" s="4">
        <v>4.7619047620000003</v>
      </c>
      <c r="Q593" s="2">
        <v>13.959</v>
      </c>
      <c r="R593" s="2">
        <v>4.3</v>
      </c>
    </row>
    <row r="594" spans="2:18" x14ac:dyDescent="0.25">
      <c r="B594" s="2" t="s">
        <v>627</v>
      </c>
      <c r="C594" s="2" t="s">
        <v>25</v>
      </c>
      <c r="D594" s="2" t="s">
        <v>26</v>
      </c>
      <c r="E594" s="2" t="s">
        <v>20</v>
      </c>
      <c r="F594" s="2" t="s">
        <v>21</v>
      </c>
      <c r="G594" s="2" t="s">
        <v>32</v>
      </c>
      <c r="H594" s="2">
        <v>24.24</v>
      </c>
      <c r="I594" s="2">
        <v>7</v>
      </c>
      <c r="J594" s="2">
        <v>8.484</v>
      </c>
      <c r="K594" s="2">
        <v>178.16399999999999</v>
      </c>
      <c r="L594" s="2">
        <v>43492</v>
      </c>
      <c r="M594" s="2">
        <v>0.73472222222222228</v>
      </c>
      <c r="N594" s="3" t="s">
        <v>23</v>
      </c>
      <c r="O594" s="2">
        <v>169.68</v>
      </c>
      <c r="P594" s="4">
        <v>4.7619047620000003</v>
      </c>
      <c r="Q594" s="2">
        <v>8.484</v>
      </c>
      <c r="R594" s="2">
        <v>9.4</v>
      </c>
    </row>
    <row r="595" spans="2:18" x14ac:dyDescent="0.25">
      <c r="B595" s="2" t="s">
        <v>628</v>
      </c>
      <c r="C595" s="2" t="s">
        <v>18</v>
      </c>
      <c r="D595" s="2" t="s">
        <v>19</v>
      </c>
      <c r="E595" s="2" t="s">
        <v>20</v>
      </c>
      <c r="F595" s="2" t="s">
        <v>21</v>
      </c>
      <c r="G595" s="2" t="s">
        <v>36</v>
      </c>
      <c r="H595" s="2">
        <v>45.58</v>
      </c>
      <c r="I595" s="2">
        <v>1</v>
      </c>
      <c r="J595" s="2">
        <v>2.2789999999999999</v>
      </c>
      <c r="K595" s="2">
        <v>47.859000000000002</v>
      </c>
      <c r="L595" s="2">
        <v>43503</v>
      </c>
      <c r="M595" s="2">
        <v>0.59236111111111112</v>
      </c>
      <c r="N595" s="3" t="s">
        <v>29</v>
      </c>
      <c r="O595" s="2">
        <v>45.58</v>
      </c>
      <c r="P595" s="4">
        <v>4.7619047620000003</v>
      </c>
      <c r="Q595" s="2">
        <v>2.2789999999999999</v>
      </c>
      <c r="R595" s="2">
        <v>9.8000000000000007</v>
      </c>
    </row>
    <row r="596" spans="2:18" x14ac:dyDescent="0.25">
      <c r="B596" s="2" t="s">
        <v>629</v>
      </c>
      <c r="C596" s="2" t="s">
        <v>18</v>
      </c>
      <c r="D596" s="2" t="s">
        <v>19</v>
      </c>
      <c r="E596" s="2" t="s">
        <v>20</v>
      </c>
      <c r="F596" s="2" t="s">
        <v>21</v>
      </c>
      <c r="G596" s="2" t="s">
        <v>36</v>
      </c>
      <c r="H596" s="2">
        <v>75.2</v>
      </c>
      <c r="I596" s="2">
        <v>3</v>
      </c>
      <c r="J596" s="2">
        <v>11.28</v>
      </c>
      <c r="K596" s="2">
        <v>236.88</v>
      </c>
      <c r="L596" s="2">
        <v>43501</v>
      </c>
      <c r="M596" s="2">
        <v>0.49375000000000002</v>
      </c>
      <c r="N596" s="3" t="s">
        <v>23</v>
      </c>
      <c r="O596" s="2">
        <v>225.6</v>
      </c>
      <c r="P596" s="4">
        <v>4.7619047620000003</v>
      </c>
      <c r="Q596" s="2">
        <v>11.28</v>
      </c>
      <c r="R596" s="2">
        <v>4.8</v>
      </c>
    </row>
    <row r="597" spans="2:18" x14ac:dyDescent="0.25">
      <c r="B597" s="2" t="s">
        <v>630</v>
      </c>
      <c r="C597" s="2" t="s">
        <v>42</v>
      </c>
      <c r="D597" s="2" t="s">
        <v>43</v>
      </c>
      <c r="E597" s="2" t="s">
        <v>20</v>
      </c>
      <c r="F597" s="2" t="s">
        <v>31</v>
      </c>
      <c r="G597" s="2" t="s">
        <v>36</v>
      </c>
      <c r="H597" s="2">
        <v>96.8</v>
      </c>
      <c r="I597" s="2">
        <v>3</v>
      </c>
      <c r="J597" s="2">
        <v>14.52</v>
      </c>
      <c r="K597" s="2">
        <v>304.92</v>
      </c>
      <c r="L597" s="2">
        <v>43539</v>
      </c>
      <c r="M597" s="2">
        <v>0.54513888888888884</v>
      </c>
      <c r="N597" s="3" t="s">
        <v>29</v>
      </c>
      <c r="O597" s="2">
        <v>290.39999999999998</v>
      </c>
      <c r="P597" s="4">
        <v>4.7619047620000003</v>
      </c>
      <c r="Q597" s="2">
        <v>14.52</v>
      </c>
      <c r="R597" s="2">
        <v>5.3</v>
      </c>
    </row>
    <row r="598" spans="2:18" x14ac:dyDescent="0.25">
      <c r="B598" s="2" t="s">
        <v>631</v>
      </c>
      <c r="C598" s="2" t="s">
        <v>42</v>
      </c>
      <c r="D598" s="2" t="s">
        <v>43</v>
      </c>
      <c r="E598" s="2" t="s">
        <v>27</v>
      </c>
      <c r="F598" s="2" t="s">
        <v>31</v>
      </c>
      <c r="G598" s="2" t="s">
        <v>22</v>
      </c>
      <c r="H598" s="2">
        <v>14.82</v>
      </c>
      <c r="I598" s="2">
        <v>3</v>
      </c>
      <c r="J598" s="2">
        <v>2.2229999999999999</v>
      </c>
      <c r="K598" s="2">
        <v>46.683</v>
      </c>
      <c r="L598" s="2">
        <v>43525</v>
      </c>
      <c r="M598" s="2">
        <v>0.47916666666666669</v>
      </c>
      <c r="N598" s="3" t="s">
        <v>33</v>
      </c>
      <c r="O598" s="2">
        <v>44.46</v>
      </c>
      <c r="P598" s="4">
        <v>4.7619047620000003</v>
      </c>
      <c r="Q598" s="2">
        <v>2.2229999999999999</v>
      </c>
      <c r="R598" s="2">
        <v>8.6999999999999993</v>
      </c>
    </row>
    <row r="599" spans="2:18" x14ac:dyDescent="0.25">
      <c r="B599" s="2" t="s">
        <v>632</v>
      </c>
      <c r="C599" s="2" t="s">
        <v>18</v>
      </c>
      <c r="D599" s="2" t="s">
        <v>19</v>
      </c>
      <c r="E599" s="2" t="s">
        <v>27</v>
      </c>
      <c r="F599" s="2" t="s">
        <v>31</v>
      </c>
      <c r="G599" s="2" t="s">
        <v>44</v>
      </c>
      <c r="H599" s="2">
        <v>52.2</v>
      </c>
      <c r="I599" s="2">
        <v>3</v>
      </c>
      <c r="J599" s="2">
        <v>7.83</v>
      </c>
      <c r="K599" s="2">
        <v>164.43</v>
      </c>
      <c r="L599" s="2">
        <v>43511</v>
      </c>
      <c r="M599" s="2">
        <v>0.5625</v>
      </c>
      <c r="N599" s="3" t="s">
        <v>33</v>
      </c>
      <c r="O599" s="2">
        <v>156.6</v>
      </c>
      <c r="P599" s="4">
        <v>4.7619047620000003</v>
      </c>
      <c r="Q599" s="2">
        <v>7.83</v>
      </c>
      <c r="R599" s="2">
        <v>9.5</v>
      </c>
    </row>
    <row r="600" spans="2:18" x14ac:dyDescent="0.25">
      <c r="B600" s="2" t="s">
        <v>633</v>
      </c>
      <c r="C600" s="2" t="s">
        <v>25</v>
      </c>
      <c r="D600" s="2" t="s">
        <v>26</v>
      </c>
      <c r="E600" s="2" t="s">
        <v>27</v>
      </c>
      <c r="F600" s="2" t="s">
        <v>21</v>
      </c>
      <c r="G600" s="2" t="s">
        <v>36</v>
      </c>
      <c r="H600" s="2">
        <v>46.66</v>
      </c>
      <c r="I600" s="2">
        <v>9</v>
      </c>
      <c r="J600" s="2">
        <v>20.997</v>
      </c>
      <c r="K600" s="2">
        <v>440.93700000000001</v>
      </c>
      <c r="L600" s="2">
        <v>43513</v>
      </c>
      <c r="M600" s="2">
        <v>0.7993055555555556</v>
      </c>
      <c r="N600" s="3" t="s">
        <v>23</v>
      </c>
      <c r="O600" s="2">
        <v>419.94</v>
      </c>
      <c r="P600" s="4">
        <v>4.7619047620000003</v>
      </c>
      <c r="Q600" s="2">
        <v>20.997</v>
      </c>
      <c r="R600" s="2">
        <v>5.3</v>
      </c>
    </row>
    <row r="601" spans="2:18" x14ac:dyDescent="0.25">
      <c r="B601" s="2" t="s">
        <v>634</v>
      </c>
      <c r="C601" s="2" t="s">
        <v>25</v>
      </c>
      <c r="D601" s="2" t="s">
        <v>26</v>
      </c>
      <c r="E601" s="2" t="s">
        <v>27</v>
      </c>
      <c r="F601" s="2" t="s">
        <v>21</v>
      </c>
      <c r="G601" s="2" t="s">
        <v>46</v>
      </c>
      <c r="H601" s="2">
        <v>36.85</v>
      </c>
      <c r="I601" s="2">
        <v>5</v>
      </c>
      <c r="J601" s="2">
        <v>9.2125000000000004</v>
      </c>
      <c r="K601" s="2">
        <v>193.46250000000001</v>
      </c>
      <c r="L601" s="2">
        <v>43491</v>
      </c>
      <c r="M601" s="2">
        <v>0.78680555555555554</v>
      </c>
      <c r="N601" s="3" t="s">
        <v>29</v>
      </c>
      <c r="O601" s="2">
        <v>184.25</v>
      </c>
      <c r="P601" s="4">
        <v>4.7619047620000003</v>
      </c>
      <c r="Q601" s="2">
        <v>9.2125000000000004</v>
      </c>
      <c r="R601" s="2">
        <v>9.1999999999999993</v>
      </c>
    </row>
    <row r="602" spans="2:18" x14ac:dyDescent="0.25">
      <c r="B602" s="2" t="s">
        <v>635</v>
      </c>
      <c r="C602" s="2" t="s">
        <v>18</v>
      </c>
      <c r="D602" s="2" t="s">
        <v>19</v>
      </c>
      <c r="E602" s="2" t="s">
        <v>20</v>
      </c>
      <c r="F602" s="2" t="s">
        <v>21</v>
      </c>
      <c r="G602" s="2" t="s">
        <v>32</v>
      </c>
      <c r="H602" s="2">
        <v>70.319999999999993</v>
      </c>
      <c r="I602" s="2">
        <v>2</v>
      </c>
      <c r="J602" s="2">
        <v>7.032</v>
      </c>
      <c r="K602" s="2">
        <v>147.672</v>
      </c>
      <c r="L602" s="2">
        <v>43548</v>
      </c>
      <c r="M602" s="2">
        <v>0.59861111111111109</v>
      </c>
      <c r="N602" s="3" t="s">
        <v>23</v>
      </c>
      <c r="O602" s="2">
        <v>140.63999999999999</v>
      </c>
      <c r="P602" s="4">
        <v>4.7619047620000003</v>
      </c>
      <c r="Q602" s="2">
        <v>7.032</v>
      </c>
      <c r="R602" s="2">
        <v>9.6</v>
      </c>
    </row>
    <row r="603" spans="2:18" x14ac:dyDescent="0.25">
      <c r="B603" s="2" t="s">
        <v>636</v>
      </c>
      <c r="C603" s="2" t="s">
        <v>25</v>
      </c>
      <c r="D603" s="2" t="s">
        <v>26</v>
      </c>
      <c r="E603" s="2" t="s">
        <v>27</v>
      </c>
      <c r="F603" s="2" t="s">
        <v>31</v>
      </c>
      <c r="G603" s="2" t="s">
        <v>28</v>
      </c>
      <c r="H603" s="2">
        <v>83.08</v>
      </c>
      <c r="I603" s="2">
        <v>1</v>
      </c>
      <c r="J603" s="2">
        <v>4.1539999999999999</v>
      </c>
      <c r="K603" s="2">
        <v>87.233999999999995</v>
      </c>
      <c r="L603" s="2">
        <v>43488</v>
      </c>
      <c r="M603" s="2">
        <v>0.71944444444444444</v>
      </c>
      <c r="N603" s="3" t="s">
        <v>23</v>
      </c>
      <c r="O603" s="2">
        <v>83.08</v>
      </c>
      <c r="P603" s="4">
        <v>4.7619047620000003</v>
      </c>
      <c r="Q603" s="2">
        <v>4.1539999999999999</v>
      </c>
      <c r="R603" s="2">
        <v>6.4</v>
      </c>
    </row>
    <row r="604" spans="2:18" x14ac:dyDescent="0.25">
      <c r="B604" s="2" t="s">
        <v>637</v>
      </c>
      <c r="C604" s="2" t="s">
        <v>25</v>
      </c>
      <c r="D604" s="2" t="s">
        <v>26</v>
      </c>
      <c r="E604" s="2" t="s">
        <v>27</v>
      </c>
      <c r="F604" s="2" t="s">
        <v>21</v>
      </c>
      <c r="G604" s="2" t="s">
        <v>46</v>
      </c>
      <c r="H604" s="2">
        <v>64.989999999999995</v>
      </c>
      <c r="I604" s="2">
        <v>1</v>
      </c>
      <c r="J604" s="2">
        <v>3.2494999999999998</v>
      </c>
      <c r="K604" s="2">
        <v>68.239500000000007</v>
      </c>
      <c r="L604" s="2">
        <v>43491</v>
      </c>
      <c r="M604" s="2">
        <v>0.42083333333333334</v>
      </c>
      <c r="N604" s="3" t="s">
        <v>33</v>
      </c>
      <c r="O604" s="2">
        <v>64.989999999999995</v>
      </c>
      <c r="P604" s="4">
        <v>4.7619047620000003</v>
      </c>
      <c r="Q604" s="2">
        <v>3.2494999999999998</v>
      </c>
      <c r="R604" s="2">
        <v>4.5</v>
      </c>
    </row>
    <row r="605" spans="2:18" x14ac:dyDescent="0.25">
      <c r="B605" s="2" t="s">
        <v>638</v>
      </c>
      <c r="C605" s="2" t="s">
        <v>25</v>
      </c>
      <c r="D605" s="2" t="s">
        <v>26</v>
      </c>
      <c r="E605" s="2" t="s">
        <v>27</v>
      </c>
      <c r="F605" s="2" t="s">
        <v>31</v>
      </c>
      <c r="G605" s="2" t="s">
        <v>44</v>
      </c>
      <c r="H605" s="2">
        <v>77.56</v>
      </c>
      <c r="I605" s="2">
        <v>10</v>
      </c>
      <c r="J605" s="2">
        <v>38.78</v>
      </c>
      <c r="K605" s="2">
        <v>814.38</v>
      </c>
      <c r="L605" s="2">
        <v>43538</v>
      </c>
      <c r="M605" s="2">
        <v>0.85763888888888884</v>
      </c>
      <c r="N605" s="3" t="s">
        <v>23</v>
      </c>
      <c r="O605" s="2">
        <v>775.6</v>
      </c>
      <c r="P605" s="4">
        <v>4.7619047620000003</v>
      </c>
      <c r="Q605" s="2">
        <v>38.78</v>
      </c>
      <c r="R605" s="2">
        <v>6.9</v>
      </c>
    </row>
    <row r="606" spans="2:18" x14ac:dyDescent="0.25">
      <c r="B606" s="2" t="s">
        <v>639</v>
      </c>
      <c r="C606" s="2" t="s">
        <v>42</v>
      </c>
      <c r="D606" s="2" t="s">
        <v>43</v>
      </c>
      <c r="E606" s="2" t="s">
        <v>27</v>
      </c>
      <c r="F606" s="2" t="s">
        <v>21</v>
      </c>
      <c r="G606" s="2" t="s">
        <v>36</v>
      </c>
      <c r="H606" s="2">
        <v>54.51</v>
      </c>
      <c r="I606" s="2">
        <v>6</v>
      </c>
      <c r="J606" s="2">
        <v>16.353000000000002</v>
      </c>
      <c r="K606" s="2">
        <v>343.41300000000001</v>
      </c>
      <c r="L606" s="2">
        <v>43541</v>
      </c>
      <c r="M606" s="2">
        <v>0.57916666666666672</v>
      </c>
      <c r="N606" s="3" t="s">
        <v>23</v>
      </c>
      <c r="O606" s="2">
        <v>327.06</v>
      </c>
      <c r="P606" s="4">
        <v>4.7619047620000003</v>
      </c>
      <c r="Q606" s="2">
        <v>16.353000000000002</v>
      </c>
      <c r="R606" s="2">
        <v>7.8</v>
      </c>
    </row>
    <row r="607" spans="2:18" x14ac:dyDescent="0.25">
      <c r="B607" s="2" t="s">
        <v>640</v>
      </c>
      <c r="C607" s="2" t="s">
        <v>25</v>
      </c>
      <c r="D607" s="2" t="s">
        <v>26</v>
      </c>
      <c r="E607" s="2" t="s">
        <v>20</v>
      </c>
      <c r="F607" s="2" t="s">
        <v>21</v>
      </c>
      <c r="G607" s="2" t="s">
        <v>46</v>
      </c>
      <c r="H607" s="2">
        <v>51.89</v>
      </c>
      <c r="I607" s="2">
        <v>7</v>
      </c>
      <c r="J607" s="2">
        <v>18.1615</v>
      </c>
      <c r="K607" s="2">
        <v>381.39150000000001</v>
      </c>
      <c r="L607" s="2">
        <v>43473</v>
      </c>
      <c r="M607" s="2">
        <v>0.83888888888888891</v>
      </c>
      <c r="N607" s="3" t="s">
        <v>29</v>
      </c>
      <c r="O607" s="2">
        <v>363.23</v>
      </c>
      <c r="P607" s="4">
        <v>4.7619047620000003</v>
      </c>
      <c r="Q607" s="2">
        <v>18.1615</v>
      </c>
      <c r="R607" s="2">
        <v>4.5</v>
      </c>
    </row>
    <row r="608" spans="2:18" x14ac:dyDescent="0.25">
      <c r="B608" s="2" t="s">
        <v>641</v>
      </c>
      <c r="C608" s="2" t="s">
        <v>42</v>
      </c>
      <c r="D608" s="2" t="s">
        <v>43</v>
      </c>
      <c r="E608" s="2" t="s">
        <v>27</v>
      </c>
      <c r="F608" s="2" t="s">
        <v>31</v>
      </c>
      <c r="G608" s="2" t="s">
        <v>32</v>
      </c>
      <c r="H608" s="2">
        <v>31.75</v>
      </c>
      <c r="I608" s="2">
        <v>4</v>
      </c>
      <c r="J608" s="2">
        <v>6.35</v>
      </c>
      <c r="K608" s="2">
        <v>133.35</v>
      </c>
      <c r="L608" s="2">
        <v>43504</v>
      </c>
      <c r="M608" s="2">
        <v>0.6430555555555556</v>
      </c>
      <c r="N608" s="3" t="s">
        <v>29</v>
      </c>
      <c r="O608" s="2">
        <v>127</v>
      </c>
      <c r="P608" s="4">
        <v>4.7619047620000003</v>
      </c>
      <c r="Q608" s="2">
        <v>6.35</v>
      </c>
      <c r="R608" s="2">
        <v>8.6</v>
      </c>
    </row>
    <row r="609" spans="2:18" x14ac:dyDescent="0.25">
      <c r="B609" s="2" t="s">
        <v>642</v>
      </c>
      <c r="C609" s="2" t="s">
        <v>18</v>
      </c>
      <c r="D609" s="2" t="s">
        <v>19</v>
      </c>
      <c r="E609" s="2" t="s">
        <v>20</v>
      </c>
      <c r="F609" s="2" t="s">
        <v>21</v>
      </c>
      <c r="G609" s="2" t="s">
        <v>46</v>
      </c>
      <c r="H609" s="2">
        <v>53.65</v>
      </c>
      <c r="I609" s="2">
        <v>7</v>
      </c>
      <c r="J609" s="2">
        <v>18.7775</v>
      </c>
      <c r="K609" s="2">
        <v>394.32749999999999</v>
      </c>
      <c r="L609" s="2">
        <v>43506</v>
      </c>
      <c r="M609" s="2">
        <v>0.53888888888888886</v>
      </c>
      <c r="N609" s="3" t="s">
        <v>23</v>
      </c>
      <c r="O609" s="2">
        <v>375.55</v>
      </c>
      <c r="P609" s="4">
        <v>4.7619047620000003</v>
      </c>
      <c r="Q609" s="2">
        <v>18.7775</v>
      </c>
      <c r="R609" s="2">
        <v>5.2</v>
      </c>
    </row>
    <row r="610" spans="2:18" x14ac:dyDescent="0.25">
      <c r="B610" s="2" t="s">
        <v>643</v>
      </c>
      <c r="C610" s="2" t="s">
        <v>25</v>
      </c>
      <c r="D610" s="2" t="s">
        <v>26</v>
      </c>
      <c r="E610" s="2" t="s">
        <v>20</v>
      </c>
      <c r="F610" s="2" t="s">
        <v>21</v>
      </c>
      <c r="G610" s="2" t="s">
        <v>44</v>
      </c>
      <c r="H610" s="2">
        <v>49.79</v>
      </c>
      <c r="I610" s="2">
        <v>4</v>
      </c>
      <c r="J610" s="2">
        <v>9.9580000000000002</v>
      </c>
      <c r="K610" s="2">
        <v>209.11799999999999</v>
      </c>
      <c r="L610" s="2">
        <v>43552</v>
      </c>
      <c r="M610" s="2">
        <v>0.80277777777777781</v>
      </c>
      <c r="N610" s="3" t="s">
        <v>33</v>
      </c>
      <c r="O610" s="2">
        <v>199.16</v>
      </c>
      <c r="P610" s="4">
        <v>4.7619047620000003</v>
      </c>
      <c r="Q610" s="2">
        <v>9.9580000000000002</v>
      </c>
      <c r="R610" s="2">
        <v>6.4</v>
      </c>
    </row>
    <row r="611" spans="2:18" x14ac:dyDescent="0.25">
      <c r="B611" s="2" t="s">
        <v>644</v>
      </c>
      <c r="C611" s="2" t="s">
        <v>18</v>
      </c>
      <c r="D611" s="2" t="s">
        <v>19</v>
      </c>
      <c r="E611" s="2" t="s">
        <v>27</v>
      </c>
      <c r="F611" s="2" t="s">
        <v>31</v>
      </c>
      <c r="G611" s="2" t="s">
        <v>46</v>
      </c>
      <c r="H611" s="2">
        <v>30.61</v>
      </c>
      <c r="I611" s="2">
        <v>1</v>
      </c>
      <c r="J611" s="2">
        <v>1.5305</v>
      </c>
      <c r="K611" s="2">
        <v>32.140500000000003</v>
      </c>
      <c r="L611" s="2">
        <v>43488</v>
      </c>
      <c r="M611" s="2">
        <v>0.51388888888888884</v>
      </c>
      <c r="N611" s="3" t="s">
        <v>23</v>
      </c>
      <c r="O611" s="2">
        <v>30.61</v>
      </c>
      <c r="P611" s="4">
        <v>4.7619047620000003</v>
      </c>
      <c r="Q611" s="2">
        <v>1.5305</v>
      </c>
      <c r="R611" s="2">
        <v>5.2</v>
      </c>
    </row>
    <row r="612" spans="2:18" x14ac:dyDescent="0.25">
      <c r="B612" s="2" t="s">
        <v>645</v>
      </c>
      <c r="C612" s="2" t="s">
        <v>42</v>
      </c>
      <c r="D612" s="2" t="s">
        <v>43</v>
      </c>
      <c r="E612" s="2" t="s">
        <v>20</v>
      </c>
      <c r="F612" s="2" t="s">
        <v>31</v>
      </c>
      <c r="G612" s="2" t="s">
        <v>44</v>
      </c>
      <c r="H612" s="2">
        <v>57.89</v>
      </c>
      <c r="I612" s="2">
        <v>2</v>
      </c>
      <c r="J612" s="2">
        <v>5.7889999999999997</v>
      </c>
      <c r="K612" s="2">
        <v>121.569</v>
      </c>
      <c r="L612" s="2">
        <v>43482</v>
      </c>
      <c r="M612" s="2">
        <v>0.44236111111111109</v>
      </c>
      <c r="N612" s="3" t="s">
        <v>23</v>
      </c>
      <c r="O612" s="2">
        <v>115.78</v>
      </c>
      <c r="P612" s="4">
        <v>4.7619047620000003</v>
      </c>
      <c r="Q612" s="2">
        <v>5.7889999999999997</v>
      </c>
      <c r="R612" s="2">
        <v>8.9</v>
      </c>
    </row>
    <row r="613" spans="2:18" x14ac:dyDescent="0.25">
      <c r="B613" s="2" t="s">
        <v>646</v>
      </c>
      <c r="C613" s="2" t="s">
        <v>18</v>
      </c>
      <c r="D613" s="2" t="s">
        <v>19</v>
      </c>
      <c r="E613" s="2" t="s">
        <v>27</v>
      </c>
      <c r="F613" s="2" t="s">
        <v>21</v>
      </c>
      <c r="G613" s="2" t="s">
        <v>28</v>
      </c>
      <c r="H613" s="2">
        <v>28.96</v>
      </c>
      <c r="I613" s="2">
        <v>1</v>
      </c>
      <c r="J613" s="2">
        <v>1.448</v>
      </c>
      <c r="K613" s="2">
        <v>30.408000000000001</v>
      </c>
      <c r="L613" s="2">
        <v>43503</v>
      </c>
      <c r="M613" s="2">
        <v>0.42916666666666664</v>
      </c>
      <c r="N613" s="3" t="s">
        <v>33</v>
      </c>
      <c r="O613" s="2">
        <v>28.96</v>
      </c>
      <c r="P613" s="4">
        <v>4.7619047620000003</v>
      </c>
      <c r="Q613" s="2">
        <v>1.448</v>
      </c>
      <c r="R613" s="2">
        <v>6.2</v>
      </c>
    </row>
    <row r="614" spans="2:18" x14ac:dyDescent="0.25">
      <c r="B614" s="2" t="s">
        <v>647</v>
      </c>
      <c r="C614" s="2" t="s">
        <v>25</v>
      </c>
      <c r="D614" s="2" t="s">
        <v>26</v>
      </c>
      <c r="E614" s="2" t="s">
        <v>20</v>
      </c>
      <c r="F614" s="2" t="s">
        <v>21</v>
      </c>
      <c r="G614" s="2" t="s">
        <v>44</v>
      </c>
      <c r="H614" s="2">
        <v>98.97</v>
      </c>
      <c r="I614" s="2">
        <v>9</v>
      </c>
      <c r="J614" s="2">
        <v>44.536499999999997</v>
      </c>
      <c r="K614" s="2">
        <v>935.26649999999995</v>
      </c>
      <c r="L614" s="2">
        <v>43533</v>
      </c>
      <c r="M614" s="2">
        <v>0.47430555555555554</v>
      </c>
      <c r="N614" s="3" t="s">
        <v>29</v>
      </c>
      <c r="O614" s="2">
        <v>890.73</v>
      </c>
      <c r="P614" s="4">
        <v>4.7619047620000003</v>
      </c>
      <c r="Q614" s="2">
        <v>44.536499999999997</v>
      </c>
      <c r="R614" s="2">
        <v>6.7</v>
      </c>
    </row>
    <row r="615" spans="2:18" x14ac:dyDescent="0.25">
      <c r="B615" s="2" t="s">
        <v>648</v>
      </c>
      <c r="C615" s="2" t="s">
        <v>42</v>
      </c>
      <c r="D615" s="2" t="s">
        <v>43</v>
      </c>
      <c r="E615" s="2" t="s">
        <v>20</v>
      </c>
      <c r="F615" s="2" t="s">
        <v>31</v>
      </c>
      <c r="G615" s="2" t="s">
        <v>46</v>
      </c>
      <c r="H615" s="2">
        <v>93.22</v>
      </c>
      <c r="I615" s="2">
        <v>3</v>
      </c>
      <c r="J615" s="2">
        <v>13.983000000000001</v>
      </c>
      <c r="K615" s="2">
        <v>293.64299999999997</v>
      </c>
      <c r="L615" s="2">
        <v>43489</v>
      </c>
      <c r="M615" s="2">
        <v>0.48958333333333331</v>
      </c>
      <c r="N615" s="3" t="s">
        <v>29</v>
      </c>
      <c r="O615" s="2">
        <v>279.66000000000003</v>
      </c>
      <c r="P615" s="4">
        <v>4.7619047620000003</v>
      </c>
      <c r="Q615" s="2">
        <v>13.983000000000001</v>
      </c>
      <c r="R615" s="2">
        <v>7.2</v>
      </c>
    </row>
    <row r="616" spans="2:18" x14ac:dyDescent="0.25">
      <c r="B616" s="2" t="s">
        <v>649</v>
      </c>
      <c r="C616" s="2" t="s">
        <v>25</v>
      </c>
      <c r="D616" s="2" t="s">
        <v>26</v>
      </c>
      <c r="E616" s="2" t="s">
        <v>20</v>
      </c>
      <c r="F616" s="2" t="s">
        <v>31</v>
      </c>
      <c r="G616" s="2" t="s">
        <v>36</v>
      </c>
      <c r="H616" s="2">
        <v>80.930000000000007</v>
      </c>
      <c r="I616" s="2">
        <v>1</v>
      </c>
      <c r="J616" s="2">
        <v>4.0465</v>
      </c>
      <c r="K616" s="2">
        <v>84.976500000000001</v>
      </c>
      <c r="L616" s="2">
        <v>43484</v>
      </c>
      <c r="M616" s="2">
        <v>0.67222222222222228</v>
      </c>
      <c r="N616" s="3" t="s">
        <v>33</v>
      </c>
      <c r="O616" s="2">
        <v>80.930000000000007</v>
      </c>
      <c r="P616" s="4">
        <v>4.7619047620000003</v>
      </c>
      <c r="Q616" s="2">
        <v>4.0465</v>
      </c>
      <c r="R616" s="2">
        <v>9</v>
      </c>
    </row>
    <row r="617" spans="2:18" x14ac:dyDescent="0.25">
      <c r="B617" s="2" t="s">
        <v>650</v>
      </c>
      <c r="C617" s="2" t="s">
        <v>18</v>
      </c>
      <c r="D617" s="2" t="s">
        <v>19</v>
      </c>
      <c r="E617" s="2" t="s">
        <v>20</v>
      </c>
      <c r="F617" s="2" t="s">
        <v>31</v>
      </c>
      <c r="G617" s="2" t="s">
        <v>44</v>
      </c>
      <c r="H617" s="2">
        <v>67.45</v>
      </c>
      <c r="I617" s="2">
        <v>10</v>
      </c>
      <c r="J617" s="2">
        <v>33.725000000000001</v>
      </c>
      <c r="K617" s="2">
        <v>708.22500000000002</v>
      </c>
      <c r="L617" s="2">
        <v>43499</v>
      </c>
      <c r="M617" s="2">
        <v>0.47569444444444442</v>
      </c>
      <c r="N617" s="3" t="s">
        <v>23</v>
      </c>
      <c r="O617" s="2">
        <v>674.5</v>
      </c>
      <c r="P617" s="4">
        <v>4.7619047620000003</v>
      </c>
      <c r="Q617" s="2">
        <v>33.725000000000001</v>
      </c>
      <c r="R617" s="2">
        <v>4.2</v>
      </c>
    </row>
    <row r="618" spans="2:18" x14ac:dyDescent="0.25">
      <c r="B618" s="2" t="s">
        <v>651</v>
      </c>
      <c r="C618" s="2" t="s">
        <v>18</v>
      </c>
      <c r="D618" s="2" t="s">
        <v>19</v>
      </c>
      <c r="E618" s="2" t="s">
        <v>20</v>
      </c>
      <c r="F618" s="2" t="s">
        <v>21</v>
      </c>
      <c r="G618" s="2" t="s">
        <v>36</v>
      </c>
      <c r="H618" s="2">
        <v>38.72</v>
      </c>
      <c r="I618" s="2">
        <v>9</v>
      </c>
      <c r="J618" s="2">
        <v>17.423999999999999</v>
      </c>
      <c r="K618" s="2">
        <v>365.904</v>
      </c>
      <c r="L618" s="2">
        <v>43544</v>
      </c>
      <c r="M618" s="2">
        <v>0.51666666666666672</v>
      </c>
      <c r="N618" s="3" t="s">
        <v>23</v>
      </c>
      <c r="O618" s="2">
        <v>348.48</v>
      </c>
      <c r="P618" s="4">
        <v>4.7619047620000003</v>
      </c>
      <c r="Q618" s="2">
        <v>17.423999999999999</v>
      </c>
      <c r="R618" s="2">
        <v>4.2</v>
      </c>
    </row>
    <row r="619" spans="2:18" x14ac:dyDescent="0.25">
      <c r="B619" s="2" t="s">
        <v>652</v>
      </c>
      <c r="C619" s="2" t="s">
        <v>42</v>
      </c>
      <c r="D619" s="2" t="s">
        <v>43</v>
      </c>
      <c r="E619" s="2" t="s">
        <v>20</v>
      </c>
      <c r="F619" s="2" t="s">
        <v>31</v>
      </c>
      <c r="G619" s="2" t="s">
        <v>36</v>
      </c>
      <c r="H619" s="2">
        <v>72.599999999999994</v>
      </c>
      <c r="I619" s="2">
        <v>6</v>
      </c>
      <c r="J619" s="2">
        <v>21.78</v>
      </c>
      <c r="K619" s="2">
        <v>457.38</v>
      </c>
      <c r="L619" s="2">
        <v>43478</v>
      </c>
      <c r="M619" s="2">
        <v>0.82708333333333328</v>
      </c>
      <c r="N619" s="3" t="s">
        <v>29</v>
      </c>
      <c r="O619" s="2">
        <v>435.6</v>
      </c>
      <c r="P619" s="4">
        <v>4.7619047620000003</v>
      </c>
      <c r="Q619" s="2">
        <v>21.78</v>
      </c>
      <c r="R619" s="2">
        <v>6.9</v>
      </c>
    </row>
    <row r="620" spans="2:18" x14ac:dyDescent="0.25">
      <c r="B620" s="2" t="s">
        <v>653</v>
      </c>
      <c r="C620" s="2" t="s">
        <v>25</v>
      </c>
      <c r="D620" s="2" t="s">
        <v>26</v>
      </c>
      <c r="E620" s="2" t="s">
        <v>20</v>
      </c>
      <c r="F620" s="2" t="s">
        <v>31</v>
      </c>
      <c r="G620" s="2" t="s">
        <v>28</v>
      </c>
      <c r="H620" s="2">
        <v>87.91</v>
      </c>
      <c r="I620" s="2">
        <v>5</v>
      </c>
      <c r="J620" s="2">
        <v>21.977499999999999</v>
      </c>
      <c r="K620" s="2">
        <v>461.52749999999997</v>
      </c>
      <c r="L620" s="2">
        <v>43538</v>
      </c>
      <c r="M620" s="2">
        <v>0.75694444444444442</v>
      </c>
      <c r="N620" s="3" t="s">
        <v>23</v>
      </c>
      <c r="O620" s="2">
        <v>439.55</v>
      </c>
      <c r="P620" s="4">
        <v>4.7619047620000003</v>
      </c>
      <c r="Q620" s="2">
        <v>21.977499999999999</v>
      </c>
      <c r="R620" s="2">
        <v>4.4000000000000004</v>
      </c>
    </row>
    <row r="621" spans="2:18" x14ac:dyDescent="0.25">
      <c r="B621" s="2" t="s">
        <v>654</v>
      </c>
      <c r="C621" s="2" t="s">
        <v>18</v>
      </c>
      <c r="D621" s="2" t="s">
        <v>19</v>
      </c>
      <c r="E621" s="2" t="s">
        <v>20</v>
      </c>
      <c r="F621" s="2" t="s">
        <v>31</v>
      </c>
      <c r="G621" s="2" t="s">
        <v>44</v>
      </c>
      <c r="H621" s="2">
        <v>98.53</v>
      </c>
      <c r="I621" s="2">
        <v>6</v>
      </c>
      <c r="J621" s="2">
        <v>29.559000000000001</v>
      </c>
      <c r="K621" s="2">
        <v>620.73900000000003</v>
      </c>
      <c r="L621" s="2">
        <v>43488</v>
      </c>
      <c r="M621" s="2">
        <v>0.47361111111111109</v>
      </c>
      <c r="N621" s="3" t="s">
        <v>33</v>
      </c>
      <c r="O621" s="2">
        <v>591.17999999999995</v>
      </c>
      <c r="P621" s="4">
        <v>4.7619047620000003</v>
      </c>
      <c r="Q621" s="2">
        <v>29.559000000000001</v>
      </c>
      <c r="R621" s="2">
        <v>4</v>
      </c>
    </row>
    <row r="622" spans="2:18" x14ac:dyDescent="0.25">
      <c r="B622" s="2" t="s">
        <v>655</v>
      </c>
      <c r="C622" s="2" t="s">
        <v>25</v>
      </c>
      <c r="D622" s="2" t="s">
        <v>26</v>
      </c>
      <c r="E622" s="2" t="s">
        <v>20</v>
      </c>
      <c r="F622" s="2" t="s">
        <v>21</v>
      </c>
      <c r="G622" s="2" t="s">
        <v>46</v>
      </c>
      <c r="H622" s="2">
        <v>43.46</v>
      </c>
      <c r="I622" s="2">
        <v>6</v>
      </c>
      <c r="J622" s="2">
        <v>13.038</v>
      </c>
      <c r="K622" s="2">
        <v>273.798</v>
      </c>
      <c r="L622" s="2">
        <v>43503</v>
      </c>
      <c r="M622" s="2">
        <v>0.74652777777777779</v>
      </c>
      <c r="N622" s="3" t="s">
        <v>23</v>
      </c>
      <c r="O622" s="2">
        <v>260.76</v>
      </c>
      <c r="P622" s="4">
        <v>4.7619047620000003</v>
      </c>
      <c r="Q622" s="2">
        <v>13.038</v>
      </c>
      <c r="R622" s="2">
        <v>8.5</v>
      </c>
    </row>
    <row r="623" spans="2:18" x14ac:dyDescent="0.25">
      <c r="B623" s="2" t="s">
        <v>656</v>
      </c>
      <c r="C623" s="2" t="s">
        <v>18</v>
      </c>
      <c r="D623" s="2" t="s">
        <v>19</v>
      </c>
      <c r="E623" s="2" t="s">
        <v>27</v>
      </c>
      <c r="F623" s="2" t="s">
        <v>21</v>
      </c>
      <c r="G623" s="2" t="s">
        <v>44</v>
      </c>
      <c r="H623" s="2">
        <v>71.680000000000007</v>
      </c>
      <c r="I623" s="2">
        <v>3</v>
      </c>
      <c r="J623" s="2">
        <v>10.752000000000001</v>
      </c>
      <c r="K623" s="2">
        <v>225.792</v>
      </c>
      <c r="L623" s="2">
        <v>43552</v>
      </c>
      <c r="M623" s="2">
        <v>0.64583333333333337</v>
      </c>
      <c r="N623" s="3" t="s">
        <v>33</v>
      </c>
      <c r="O623" s="2">
        <v>215.04</v>
      </c>
      <c r="P623" s="4">
        <v>4.7619047620000003</v>
      </c>
      <c r="Q623" s="2">
        <v>10.752000000000001</v>
      </c>
      <c r="R623" s="2">
        <v>9.1999999999999993</v>
      </c>
    </row>
    <row r="624" spans="2:18" x14ac:dyDescent="0.25">
      <c r="B624" s="2" t="s">
        <v>657</v>
      </c>
      <c r="C624" s="2" t="s">
        <v>18</v>
      </c>
      <c r="D624" s="2" t="s">
        <v>19</v>
      </c>
      <c r="E624" s="2" t="s">
        <v>20</v>
      </c>
      <c r="F624" s="2" t="s">
        <v>21</v>
      </c>
      <c r="G624" s="2" t="s">
        <v>44</v>
      </c>
      <c r="H624" s="2">
        <v>91.61</v>
      </c>
      <c r="I624" s="2">
        <v>1</v>
      </c>
      <c r="J624" s="2">
        <v>4.5804999999999998</v>
      </c>
      <c r="K624" s="2">
        <v>96.1905</v>
      </c>
      <c r="L624" s="2">
        <v>43544</v>
      </c>
      <c r="M624" s="2">
        <v>0.82222222222222219</v>
      </c>
      <c r="N624" s="3" t="s">
        <v>29</v>
      </c>
      <c r="O624" s="2">
        <v>91.61</v>
      </c>
      <c r="P624" s="4">
        <v>4.7619047620000003</v>
      </c>
      <c r="Q624" s="2">
        <v>4.5804999999999998</v>
      </c>
      <c r="R624" s="2">
        <v>9.8000000000000007</v>
      </c>
    </row>
    <row r="625" spans="2:18" x14ac:dyDescent="0.25">
      <c r="B625" s="2" t="s">
        <v>658</v>
      </c>
      <c r="C625" s="2" t="s">
        <v>42</v>
      </c>
      <c r="D625" s="2" t="s">
        <v>43</v>
      </c>
      <c r="E625" s="2" t="s">
        <v>20</v>
      </c>
      <c r="F625" s="2" t="s">
        <v>21</v>
      </c>
      <c r="G625" s="2" t="s">
        <v>32</v>
      </c>
      <c r="H625" s="2">
        <v>94.59</v>
      </c>
      <c r="I625" s="2">
        <v>7</v>
      </c>
      <c r="J625" s="2">
        <v>33.106499999999997</v>
      </c>
      <c r="K625" s="2">
        <v>695.23649999999998</v>
      </c>
      <c r="L625" s="2">
        <v>43482</v>
      </c>
      <c r="M625" s="2">
        <v>0.64375000000000004</v>
      </c>
      <c r="N625" s="3" t="s">
        <v>33</v>
      </c>
      <c r="O625" s="2">
        <v>662.13</v>
      </c>
      <c r="P625" s="4">
        <v>4.7619047620000003</v>
      </c>
      <c r="Q625" s="2">
        <v>33.106499999999997</v>
      </c>
      <c r="R625" s="2">
        <v>4.9000000000000004</v>
      </c>
    </row>
    <row r="626" spans="2:18" x14ac:dyDescent="0.25">
      <c r="B626" s="2" t="s">
        <v>659</v>
      </c>
      <c r="C626" s="2" t="s">
        <v>42</v>
      </c>
      <c r="D626" s="2" t="s">
        <v>43</v>
      </c>
      <c r="E626" s="2" t="s">
        <v>27</v>
      </c>
      <c r="F626" s="2" t="s">
        <v>21</v>
      </c>
      <c r="G626" s="2" t="s">
        <v>46</v>
      </c>
      <c r="H626" s="2">
        <v>83.25</v>
      </c>
      <c r="I626" s="2">
        <v>10</v>
      </c>
      <c r="J626" s="2">
        <v>41.625</v>
      </c>
      <c r="K626" s="2">
        <v>874.125</v>
      </c>
      <c r="L626" s="2">
        <v>43477</v>
      </c>
      <c r="M626" s="2">
        <v>0.47569444444444442</v>
      </c>
      <c r="N626" s="3" t="s">
        <v>33</v>
      </c>
      <c r="O626" s="2">
        <v>832.5</v>
      </c>
      <c r="P626" s="4">
        <v>4.7619047620000003</v>
      </c>
      <c r="Q626" s="2">
        <v>41.625</v>
      </c>
      <c r="R626" s="2">
        <v>4.4000000000000004</v>
      </c>
    </row>
    <row r="627" spans="2:18" x14ac:dyDescent="0.25">
      <c r="B627" s="2" t="s">
        <v>660</v>
      </c>
      <c r="C627" s="2" t="s">
        <v>42</v>
      </c>
      <c r="D627" s="2" t="s">
        <v>43</v>
      </c>
      <c r="E627" s="2" t="s">
        <v>20</v>
      </c>
      <c r="F627" s="2" t="s">
        <v>31</v>
      </c>
      <c r="G627" s="2" t="s">
        <v>46</v>
      </c>
      <c r="H627" s="2">
        <v>91.35</v>
      </c>
      <c r="I627" s="2">
        <v>1</v>
      </c>
      <c r="J627" s="2">
        <v>4.5674999999999999</v>
      </c>
      <c r="K627" s="2">
        <v>95.917500000000004</v>
      </c>
      <c r="L627" s="2">
        <v>43512</v>
      </c>
      <c r="M627" s="2">
        <v>0.65416666666666667</v>
      </c>
      <c r="N627" s="3" t="s">
        <v>29</v>
      </c>
      <c r="O627" s="2">
        <v>91.35</v>
      </c>
      <c r="P627" s="4">
        <v>4.7619047620000003</v>
      </c>
      <c r="Q627" s="2">
        <v>4.5674999999999999</v>
      </c>
      <c r="R627" s="2">
        <v>6.8</v>
      </c>
    </row>
    <row r="628" spans="2:18" x14ac:dyDescent="0.25">
      <c r="B628" s="2" t="s">
        <v>661</v>
      </c>
      <c r="C628" s="2" t="s">
        <v>42</v>
      </c>
      <c r="D628" s="2" t="s">
        <v>43</v>
      </c>
      <c r="E628" s="2" t="s">
        <v>20</v>
      </c>
      <c r="F628" s="2" t="s">
        <v>21</v>
      </c>
      <c r="G628" s="2" t="s">
        <v>44</v>
      </c>
      <c r="H628" s="2">
        <v>78.88</v>
      </c>
      <c r="I628" s="2">
        <v>2</v>
      </c>
      <c r="J628" s="2">
        <v>7.8879999999999999</v>
      </c>
      <c r="K628" s="2">
        <v>165.648</v>
      </c>
      <c r="L628" s="2">
        <v>43491</v>
      </c>
      <c r="M628" s="2">
        <v>0.6694444444444444</v>
      </c>
      <c r="N628" s="3" t="s">
        <v>29</v>
      </c>
      <c r="O628" s="2">
        <v>157.76</v>
      </c>
      <c r="P628" s="4">
        <v>4.7619047620000003</v>
      </c>
      <c r="Q628" s="2">
        <v>7.8879999999999999</v>
      </c>
      <c r="R628" s="2">
        <v>9.1</v>
      </c>
    </row>
    <row r="629" spans="2:18" x14ac:dyDescent="0.25">
      <c r="B629" s="2" t="s">
        <v>662</v>
      </c>
      <c r="C629" s="2" t="s">
        <v>18</v>
      </c>
      <c r="D629" s="2" t="s">
        <v>19</v>
      </c>
      <c r="E629" s="2" t="s">
        <v>27</v>
      </c>
      <c r="F629" s="2" t="s">
        <v>31</v>
      </c>
      <c r="G629" s="2" t="s">
        <v>36</v>
      </c>
      <c r="H629" s="2">
        <v>60.87</v>
      </c>
      <c r="I629" s="2">
        <v>2</v>
      </c>
      <c r="J629" s="2">
        <v>6.0869999999999997</v>
      </c>
      <c r="K629" s="2">
        <v>127.827</v>
      </c>
      <c r="L629" s="2">
        <v>43533</v>
      </c>
      <c r="M629" s="2">
        <v>0.52569444444444446</v>
      </c>
      <c r="N629" s="3" t="s">
        <v>23</v>
      </c>
      <c r="O629" s="2">
        <v>121.74</v>
      </c>
      <c r="P629" s="4">
        <v>4.7619047620000003</v>
      </c>
      <c r="Q629" s="2">
        <v>6.0869999999999997</v>
      </c>
      <c r="R629" s="2">
        <v>8.6999999999999993</v>
      </c>
    </row>
    <row r="630" spans="2:18" x14ac:dyDescent="0.25">
      <c r="B630" s="2" t="s">
        <v>663</v>
      </c>
      <c r="C630" s="2" t="s">
        <v>42</v>
      </c>
      <c r="D630" s="2" t="s">
        <v>43</v>
      </c>
      <c r="E630" s="2" t="s">
        <v>20</v>
      </c>
      <c r="F630" s="2" t="s">
        <v>31</v>
      </c>
      <c r="G630" s="2" t="s">
        <v>22</v>
      </c>
      <c r="H630" s="2">
        <v>82.58</v>
      </c>
      <c r="I630" s="2">
        <v>10</v>
      </c>
      <c r="J630" s="2">
        <v>41.29</v>
      </c>
      <c r="K630" s="2">
        <v>867.09</v>
      </c>
      <c r="L630" s="2">
        <v>43538</v>
      </c>
      <c r="M630" s="2">
        <v>0.6118055555555556</v>
      </c>
      <c r="N630" s="3" t="s">
        <v>29</v>
      </c>
      <c r="O630" s="2">
        <v>825.8</v>
      </c>
      <c r="P630" s="4">
        <v>4.7619047620000003</v>
      </c>
      <c r="Q630" s="2">
        <v>41.29</v>
      </c>
      <c r="R630" s="2">
        <v>5</v>
      </c>
    </row>
    <row r="631" spans="2:18" x14ac:dyDescent="0.25">
      <c r="B631" s="2" t="s">
        <v>664</v>
      </c>
      <c r="C631" s="2" t="s">
        <v>18</v>
      </c>
      <c r="D631" s="2" t="s">
        <v>19</v>
      </c>
      <c r="E631" s="2" t="s">
        <v>20</v>
      </c>
      <c r="F631" s="2" t="s">
        <v>31</v>
      </c>
      <c r="G631" s="2" t="s">
        <v>32</v>
      </c>
      <c r="H631" s="2">
        <v>53.3</v>
      </c>
      <c r="I631" s="2">
        <v>3</v>
      </c>
      <c r="J631" s="2">
        <v>7.9950000000000001</v>
      </c>
      <c r="K631" s="2">
        <v>167.89500000000001</v>
      </c>
      <c r="L631" s="2">
        <v>43490</v>
      </c>
      <c r="M631" s="2">
        <v>0.59652777777777777</v>
      </c>
      <c r="N631" s="3" t="s">
        <v>23</v>
      </c>
      <c r="O631" s="2">
        <v>159.9</v>
      </c>
      <c r="P631" s="4">
        <v>4.7619047620000003</v>
      </c>
      <c r="Q631" s="2">
        <v>7.9950000000000001</v>
      </c>
      <c r="R631" s="2">
        <v>7.5</v>
      </c>
    </row>
    <row r="632" spans="2:18" x14ac:dyDescent="0.25">
      <c r="B632" s="2" t="s">
        <v>665</v>
      </c>
      <c r="C632" s="2" t="s">
        <v>18</v>
      </c>
      <c r="D632" s="2" t="s">
        <v>19</v>
      </c>
      <c r="E632" s="2" t="s">
        <v>27</v>
      </c>
      <c r="F632" s="2" t="s">
        <v>21</v>
      </c>
      <c r="G632" s="2" t="s">
        <v>46</v>
      </c>
      <c r="H632" s="2">
        <v>12.09</v>
      </c>
      <c r="I632" s="2">
        <v>1</v>
      </c>
      <c r="J632" s="2">
        <v>0.60450000000000004</v>
      </c>
      <c r="K632" s="2">
        <v>12.6945</v>
      </c>
      <c r="L632" s="2">
        <v>43491</v>
      </c>
      <c r="M632" s="2">
        <v>0.7631944444444444</v>
      </c>
      <c r="N632" s="3" t="s">
        <v>33</v>
      </c>
      <c r="O632" s="2">
        <v>12.09</v>
      </c>
      <c r="P632" s="4">
        <v>4.7619047620000003</v>
      </c>
      <c r="Q632" s="2">
        <v>0.60450000000000004</v>
      </c>
      <c r="R632" s="2">
        <v>8.1999999999999993</v>
      </c>
    </row>
    <row r="633" spans="2:18" x14ac:dyDescent="0.25">
      <c r="B633" s="2" t="s">
        <v>666</v>
      </c>
      <c r="C633" s="2" t="s">
        <v>18</v>
      </c>
      <c r="D633" s="2" t="s">
        <v>19</v>
      </c>
      <c r="E633" s="2" t="s">
        <v>27</v>
      </c>
      <c r="F633" s="2" t="s">
        <v>31</v>
      </c>
      <c r="G633" s="2" t="s">
        <v>36</v>
      </c>
      <c r="H633" s="2">
        <v>64.19</v>
      </c>
      <c r="I633" s="2">
        <v>10</v>
      </c>
      <c r="J633" s="2">
        <v>32.094999999999999</v>
      </c>
      <c r="K633" s="2">
        <v>673.995</v>
      </c>
      <c r="L633" s="2">
        <v>43484</v>
      </c>
      <c r="M633" s="2">
        <v>0.58888888888888891</v>
      </c>
      <c r="N633" s="3" t="s">
        <v>33</v>
      </c>
      <c r="O633" s="2">
        <v>641.9</v>
      </c>
      <c r="P633" s="4">
        <v>4.7619047620000003</v>
      </c>
      <c r="Q633" s="2">
        <v>32.094999999999999</v>
      </c>
      <c r="R633" s="2">
        <v>6.7</v>
      </c>
    </row>
    <row r="634" spans="2:18" x14ac:dyDescent="0.25">
      <c r="B634" s="2" t="s">
        <v>667</v>
      </c>
      <c r="C634" s="2" t="s">
        <v>18</v>
      </c>
      <c r="D634" s="2" t="s">
        <v>19</v>
      </c>
      <c r="E634" s="2" t="s">
        <v>27</v>
      </c>
      <c r="F634" s="2" t="s">
        <v>31</v>
      </c>
      <c r="G634" s="2" t="s">
        <v>28</v>
      </c>
      <c r="H634" s="2">
        <v>78.31</v>
      </c>
      <c r="I634" s="2">
        <v>3</v>
      </c>
      <c r="J634" s="2">
        <v>11.746499999999999</v>
      </c>
      <c r="K634" s="2">
        <v>246.6765</v>
      </c>
      <c r="L634" s="2">
        <v>43529</v>
      </c>
      <c r="M634" s="2">
        <v>0.69305555555555554</v>
      </c>
      <c r="N634" s="3" t="s">
        <v>23</v>
      </c>
      <c r="O634" s="2">
        <v>234.93</v>
      </c>
      <c r="P634" s="4">
        <v>4.7619047620000003</v>
      </c>
      <c r="Q634" s="2">
        <v>11.746499999999999</v>
      </c>
      <c r="R634" s="2">
        <v>5.4</v>
      </c>
    </row>
    <row r="635" spans="2:18" x14ac:dyDescent="0.25">
      <c r="B635" s="2" t="s">
        <v>668</v>
      </c>
      <c r="C635" s="2" t="s">
        <v>18</v>
      </c>
      <c r="D635" s="2" t="s">
        <v>19</v>
      </c>
      <c r="E635" s="2" t="s">
        <v>20</v>
      </c>
      <c r="F635" s="2" t="s">
        <v>31</v>
      </c>
      <c r="G635" s="2" t="s">
        <v>44</v>
      </c>
      <c r="H635" s="2">
        <v>83.77</v>
      </c>
      <c r="I635" s="2">
        <v>2</v>
      </c>
      <c r="J635" s="2">
        <v>8.3770000000000007</v>
      </c>
      <c r="K635" s="2">
        <v>175.917</v>
      </c>
      <c r="L635" s="2">
        <v>43480</v>
      </c>
      <c r="M635" s="2">
        <v>0.45416666666666666</v>
      </c>
      <c r="N635" s="3" t="s">
        <v>33</v>
      </c>
      <c r="O635" s="2">
        <v>167.54</v>
      </c>
      <c r="P635" s="4">
        <v>4.7619047620000003</v>
      </c>
      <c r="Q635" s="2">
        <v>8.3770000000000007</v>
      </c>
      <c r="R635" s="2">
        <v>7</v>
      </c>
    </row>
    <row r="636" spans="2:18" x14ac:dyDescent="0.25">
      <c r="B636" s="2" t="s">
        <v>669</v>
      </c>
      <c r="C636" s="2" t="s">
        <v>42</v>
      </c>
      <c r="D636" s="2" t="s">
        <v>43</v>
      </c>
      <c r="E636" s="2" t="s">
        <v>27</v>
      </c>
      <c r="F636" s="2" t="s">
        <v>31</v>
      </c>
      <c r="G636" s="2" t="s">
        <v>32</v>
      </c>
      <c r="H636" s="2">
        <v>99.7</v>
      </c>
      <c r="I636" s="2">
        <v>3</v>
      </c>
      <c r="J636" s="2">
        <v>14.955</v>
      </c>
      <c r="K636" s="2">
        <v>314.05500000000001</v>
      </c>
      <c r="L636" s="2">
        <v>43542</v>
      </c>
      <c r="M636" s="2">
        <v>0.47847222222222224</v>
      </c>
      <c r="N636" s="3" t="s">
        <v>23</v>
      </c>
      <c r="O636" s="2">
        <v>299.10000000000002</v>
      </c>
      <c r="P636" s="4">
        <v>4.7619047620000003</v>
      </c>
      <c r="Q636" s="2">
        <v>14.955</v>
      </c>
      <c r="R636" s="2">
        <v>4.7</v>
      </c>
    </row>
    <row r="637" spans="2:18" x14ac:dyDescent="0.25">
      <c r="B637" s="2" t="s">
        <v>670</v>
      </c>
      <c r="C637" s="2" t="s">
        <v>42</v>
      </c>
      <c r="D637" s="2" t="s">
        <v>43</v>
      </c>
      <c r="E637" s="2" t="s">
        <v>20</v>
      </c>
      <c r="F637" s="2" t="s">
        <v>31</v>
      </c>
      <c r="G637" s="2" t="s">
        <v>44</v>
      </c>
      <c r="H637" s="2">
        <v>79.91</v>
      </c>
      <c r="I637" s="2">
        <v>3</v>
      </c>
      <c r="J637" s="2">
        <v>11.986499999999999</v>
      </c>
      <c r="K637" s="2">
        <v>251.7165</v>
      </c>
      <c r="L637" s="2">
        <v>43544</v>
      </c>
      <c r="M637" s="2">
        <v>0.81111111111111112</v>
      </c>
      <c r="N637" s="3" t="s">
        <v>33</v>
      </c>
      <c r="O637" s="2">
        <v>239.73</v>
      </c>
      <c r="P637" s="4">
        <v>4.7619047620000003</v>
      </c>
      <c r="Q637" s="2">
        <v>11.986499999999999</v>
      </c>
      <c r="R637" s="2">
        <v>5</v>
      </c>
    </row>
    <row r="638" spans="2:18" x14ac:dyDescent="0.25">
      <c r="B638" s="2" t="s">
        <v>671</v>
      </c>
      <c r="C638" s="2" t="s">
        <v>42</v>
      </c>
      <c r="D638" s="2" t="s">
        <v>43</v>
      </c>
      <c r="E638" s="2" t="s">
        <v>20</v>
      </c>
      <c r="F638" s="2" t="s">
        <v>31</v>
      </c>
      <c r="G638" s="2" t="s">
        <v>22</v>
      </c>
      <c r="H638" s="2">
        <v>66.47</v>
      </c>
      <c r="I638" s="2">
        <v>10</v>
      </c>
      <c r="J638" s="2">
        <v>33.234999999999999</v>
      </c>
      <c r="K638" s="2">
        <v>697.93499999999995</v>
      </c>
      <c r="L638" s="2">
        <v>43480</v>
      </c>
      <c r="M638" s="2">
        <v>0.62569444444444444</v>
      </c>
      <c r="N638" s="3" t="s">
        <v>33</v>
      </c>
      <c r="O638" s="2">
        <v>664.7</v>
      </c>
      <c r="P638" s="4">
        <v>4.7619047620000003</v>
      </c>
      <c r="Q638" s="2">
        <v>33.234999999999999</v>
      </c>
      <c r="R638" s="2">
        <v>5</v>
      </c>
    </row>
    <row r="639" spans="2:18" x14ac:dyDescent="0.25">
      <c r="B639" s="2" t="s">
        <v>672</v>
      </c>
      <c r="C639" s="2" t="s">
        <v>18</v>
      </c>
      <c r="D639" s="2" t="s">
        <v>19</v>
      </c>
      <c r="E639" s="2" t="s">
        <v>27</v>
      </c>
      <c r="F639" s="2" t="s">
        <v>31</v>
      </c>
      <c r="G639" s="2" t="s">
        <v>22</v>
      </c>
      <c r="H639" s="2">
        <v>28.95</v>
      </c>
      <c r="I639" s="2">
        <v>7</v>
      </c>
      <c r="J639" s="2">
        <v>10.1325</v>
      </c>
      <c r="K639" s="2">
        <v>212.7825</v>
      </c>
      <c r="L639" s="2">
        <v>43527</v>
      </c>
      <c r="M639" s="2">
        <v>0.85486111111111107</v>
      </c>
      <c r="N639" s="3" t="s">
        <v>33</v>
      </c>
      <c r="O639" s="2">
        <v>202.65</v>
      </c>
      <c r="P639" s="4">
        <v>4.7619047620000003</v>
      </c>
      <c r="Q639" s="2">
        <v>10.1325</v>
      </c>
      <c r="R639" s="2">
        <v>6</v>
      </c>
    </row>
    <row r="640" spans="2:18" x14ac:dyDescent="0.25">
      <c r="B640" s="2" t="s">
        <v>673</v>
      </c>
      <c r="C640" s="2" t="s">
        <v>25</v>
      </c>
      <c r="D640" s="2" t="s">
        <v>26</v>
      </c>
      <c r="E640" s="2" t="s">
        <v>27</v>
      </c>
      <c r="F640" s="2" t="s">
        <v>21</v>
      </c>
      <c r="G640" s="2" t="s">
        <v>28</v>
      </c>
      <c r="H640" s="2">
        <v>46.2</v>
      </c>
      <c r="I640" s="2">
        <v>1</v>
      </c>
      <c r="J640" s="2">
        <v>2.31</v>
      </c>
      <c r="K640" s="2">
        <v>48.51</v>
      </c>
      <c r="L640" s="2">
        <v>43543</v>
      </c>
      <c r="M640" s="2">
        <v>0.51111111111111107</v>
      </c>
      <c r="N640" s="3" t="s">
        <v>29</v>
      </c>
      <c r="O640" s="2">
        <v>46.2</v>
      </c>
      <c r="P640" s="4">
        <v>4.7619047620000003</v>
      </c>
      <c r="Q640" s="2">
        <v>2.31</v>
      </c>
      <c r="R640" s="2">
        <v>6.3</v>
      </c>
    </row>
    <row r="641" spans="2:18" x14ac:dyDescent="0.25">
      <c r="B641" s="2" t="s">
        <v>674</v>
      </c>
      <c r="C641" s="2" t="s">
        <v>42</v>
      </c>
      <c r="D641" s="2" t="s">
        <v>43</v>
      </c>
      <c r="E641" s="2" t="s">
        <v>20</v>
      </c>
      <c r="F641" s="2" t="s">
        <v>21</v>
      </c>
      <c r="G641" s="2" t="s">
        <v>44</v>
      </c>
      <c r="H641" s="2">
        <v>17.63</v>
      </c>
      <c r="I641" s="2">
        <v>5</v>
      </c>
      <c r="J641" s="2">
        <v>4.4074999999999998</v>
      </c>
      <c r="K641" s="2">
        <v>92.557500000000005</v>
      </c>
      <c r="L641" s="2">
        <v>43532</v>
      </c>
      <c r="M641" s="2">
        <v>0.64375000000000004</v>
      </c>
      <c r="N641" s="3" t="s">
        <v>29</v>
      </c>
      <c r="O641" s="2">
        <v>88.15</v>
      </c>
      <c r="P641" s="4">
        <v>4.7619047620000003</v>
      </c>
      <c r="Q641" s="2">
        <v>4.4074999999999998</v>
      </c>
      <c r="R641" s="2">
        <v>8.5</v>
      </c>
    </row>
    <row r="642" spans="2:18" x14ac:dyDescent="0.25">
      <c r="B642" s="2" t="s">
        <v>675</v>
      </c>
      <c r="C642" s="2" t="s">
        <v>42</v>
      </c>
      <c r="D642" s="2" t="s">
        <v>43</v>
      </c>
      <c r="E642" s="2" t="s">
        <v>27</v>
      </c>
      <c r="F642" s="2" t="s">
        <v>31</v>
      </c>
      <c r="G642" s="2" t="s">
        <v>46</v>
      </c>
      <c r="H642" s="2">
        <v>52.42</v>
      </c>
      <c r="I642" s="2">
        <v>3</v>
      </c>
      <c r="J642" s="2">
        <v>7.8630000000000004</v>
      </c>
      <c r="K642" s="2">
        <v>165.12299999999999</v>
      </c>
      <c r="L642" s="2">
        <v>43523</v>
      </c>
      <c r="M642" s="2">
        <v>0.73333333333333328</v>
      </c>
      <c r="N642" s="3" t="s">
        <v>23</v>
      </c>
      <c r="O642" s="2">
        <v>157.26</v>
      </c>
      <c r="P642" s="4">
        <v>4.7619047620000003</v>
      </c>
      <c r="Q642" s="2">
        <v>7.8630000000000004</v>
      </c>
      <c r="R642" s="2">
        <v>7.5</v>
      </c>
    </row>
    <row r="643" spans="2:18" x14ac:dyDescent="0.25">
      <c r="B643" s="2" t="s">
        <v>676</v>
      </c>
      <c r="C643" s="2" t="s">
        <v>42</v>
      </c>
      <c r="D643" s="2" t="s">
        <v>43</v>
      </c>
      <c r="E643" s="2" t="s">
        <v>20</v>
      </c>
      <c r="F643" s="2" t="s">
        <v>21</v>
      </c>
      <c r="G643" s="2" t="s">
        <v>44</v>
      </c>
      <c r="H643" s="2">
        <v>98.79</v>
      </c>
      <c r="I643" s="2">
        <v>3</v>
      </c>
      <c r="J643" s="2">
        <v>14.8185</v>
      </c>
      <c r="K643" s="2">
        <v>311.18849999999998</v>
      </c>
      <c r="L643" s="2">
        <v>43519</v>
      </c>
      <c r="M643" s="2">
        <v>0.83333333333333337</v>
      </c>
      <c r="N643" s="3" t="s">
        <v>23</v>
      </c>
      <c r="O643" s="2">
        <v>296.37</v>
      </c>
      <c r="P643" s="4">
        <v>4.7619047620000003</v>
      </c>
      <c r="Q643" s="2">
        <v>14.8185</v>
      </c>
      <c r="R643" s="2">
        <v>6.4</v>
      </c>
    </row>
    <row r="644" spans="2:18" x14ac:dyDescent="0.25">
      <c r="B644" s="2" t="s">
        <v>677</v>
      </c>
      <c r="C644" s="2" t="s">
        <v>25</v>
      </c>
      <c r="D644" s="2" t="s">
        <v>26</v>
      </c>
      <c r="E644" s="2" t="s">
        <v>20</v>
      </c>
      <c r="F644" s="2" t="s">
        <v>21</v>
      </c>
      <c r="G644" s="2" t="s">
        <v>28</v>
      </c>
      <c r="H644" s="2">
        <v>88.55</v>
      </c>
      <c r="I644" s="2">
        <v>8</v>
      </c>
      <c r="J644" s="2">
        <v>35.42</v>
      </c>
      <c r="K644" s="2">
        <v>743.82</v>
      </c>
      <c r="L644" s="2">
        <v>43543</v>
      </c>
      <c r="M644" s="2">
        <v>0.64513888888888893</v>
      </c>
      <c r="N644" s="3" t="s">
        <v>23</v>
      </c>
      <c r="O644" s="2">
        <v>708.4</v>
      </c>
      <c r="P644" s="4">
        <v>4.7619047620000003</v>
      </c>
      <c r="Q644" s="2">
        <v>35.42</v>
      </c>
      <c r="R644" s="2">
        <v>4.7</v>
      </c>
    </row>
    <row r="645" spans="2:18" x14ac:dyDescent="0.25">
      <c r="B645" s="2" t="s">
        <v>678</v>
      </c>
      <c r="C645" s="2" t="s">
        <v>42</v>
      </c>
      <c r="D645" s="2" t="s">
        <v>43</v>
      </c>
      <c r="E645" s="2" t="s">
        <v>20</v>
      </c>
      <c r="F645" s="2" t="s">
        <v>31</v>
      </c>
      <c r="G645" s="2" t="s">
        <v>28</v>
      </c>
      <c r="H645" s="2">
        <v>55.67</v>
      </c>
      <c r="I645" s="2">
        <v>2</v>
      </c>
      <c r="J645" s="2">
        <v>5.5670000000000002</v>
      </c>
      <c r="K645" s="2">
        <v>116.907</v>
      </c>
      <c r="L645" s="2">
        <v>43551</v>
      </c>
      <c r="M645" s="2">
        <v>0.63055555555555554</v>
      </c>
      <c r="N645" s="3" t="s">
        <v>23</v>
      </c>
      <c r="O645" s="2">
        <v>111.34</v>
      </c>
      <c r="P645" s="4">
        <v>4.7619047620000003</v>
      </c>
      <c r="Q645" s="2">
        <v>5.5670000000000002</v>
      </c>
      <c r="R645" s="2">
        <v>6</v>
      </c>
    </row>
    <row r="646" spans="2:18" x14ac:dyDescent="0.25">
      <c r="B646" s="2" t="s">
        <v>679</v>
      </c>
      <c r="C646" s="2" t="s">
        <v>25</v>
      </c>
      <c r="D646" s="2" t="s">
        <v>26</v>
      </c>
      <c r="E646" s="2" t="s">
        <v>20</v>
      </c>
      <c r="F646" s="2" t="s">
        <v>21</v>
      </c>
      <c r="G646" s="2" t="s">
        <v>44</v>
      </c>
      <c r="H646" s="2">
        <v>72.52</v>
      </c>
      <c r="I646" s="2">
        <v>8</v>
      </c>
      <c r="J646" s="2">
        <v>29.007999999999999</v>
      </c>
      <c r="K646" s="2">
        <v>609.16800000000001</v>
      </c>
      <c r="L646" s="2">
        <v>43554</v>
      </c>
      <c r="M646" s="2">
        <v>0.80972222222222223</v>
      </c>
      <c r="N646" s="3" t="s">
        <v>33</v>
      </c>
      <c r="O646" s="2">
        <v>580.16</v>
      </c>
      <c r="P646" s="4">
        <v>4.7619047620000003</v>
      </c>
      <c r="Q646" s="2">
        <v>29.007999999999999</v>
      </c>
      <c r="R646" s="2">
        <v>4</v>
      </c>
    </row>
    <row r="647" spans="2:18" x14ac:dyDescent="0.25">
      <c r="B647" s="2" t="s">
        <v>680</v>
      </c>
      <c r="C647" s="2" t="s">
        <v>25</v>
      </c>
      <c r="D647" s="2" t="s">
        <v>26</v>
      </c>
      <c r="E647" s="2" t="s">
        <v>20</v>
      </c>
      <c r="F647" s="2" t="s">
        <v>31</v>
      </c>
      <c r="G647" s="2" t="s">
        <v>28</v>
      </c>
      <c r="H647" s="2">
        <v>12.05</v>
      </c>
      <c r="I647" s="2">
        <v>5</v>
      </c>
      <c r="J647" s="2">
        <v>3.0125000000000002</v>
      </c>
      <c r="K647" s="2">
        <v>63.262500000000003</v>
      </c>
      <c r="L647" s="2">
        <v>43512</v>
      </c>
      <c r="M647" s="2">
        <v>0.66180555555555554</v>
      </c>
      <c r="N647" s="3" t="s">
        <v>23</v>
      </c>
      <c r="O647" s="2">
        <v>60.25</v>
      </c>
      <c r="P647" s="4">
        <v>4.7619047620000003</v>
      </c>
      <c r="Q647" s="2">
        <v>3.0125000000000002</v>
      </c>
      <c r="R647" s="2">
        <v>5.5</v>
      </c>
    </row>
    <row r="648" spans="2:18" x14ac:dyDescent="0.25">
      <c r="B648" s="2" t="s">
        <v>681</v>
      </c>
      <c r="C648" s="2" t="s">
        <v>18</v>
      </c>
      <c r="D648" s="2" t="s">
        <v>19</v>
      </c>
      <c r="E648" s="2" t="s">
        <v>20</v>
      </c>
      <c r="F648" s="2" t="s">
        <v>31</v>
      </c>
      <c r="G648" s="2" t="s">
        <v>32</v>
      </c>
      <c r="H648" s="2">
        <v>19.36</v>
      </c>
      <c r="I648" s="2">
        <v>9</v>
      </c>
      <c r="J648" s="2">
        <v>8.7119999999999997</v>
      </c>
      <c r="K648" s="2">
        <v>182.952</v>
      </c>
      <c r="L648" s="2">
        <v>43483</v>
      </c>
      <c r="M648" s="2">
        <v>0.77986111111111112</v>
      </c>
      <c r="N648" s="3" t="s">
        <v>23</v>
      </c>
      <c r="O648" s="2">
        <v>174.24</v>
      </c>
      <c r="P648" s="4">
        <v>4.7619047620000003</v>
      </c>
      <c r="Q648" s="2">
        <v>8.7119999999999997</v>
      </c>
      <c r="R648" s="2">
        <v>8.6999999999999993</v>
      </c>
    </row>
    <row r="649" spans="2:18" x14ac:dyDescent="0.25">
      <c r="B649" s="2" t="s">
        <v>682</v>
      </c>
      <c r="C649" s="2" t="s">
        <v>25</v>
      </c>
      <c r="D649" s="2" t="s">
        <v>26</v>
      </c>
      <c r="E649" s="2" t="s">
        <v>27</v>
      </c>
      <c r="F649" s="2" t="s">
        <v>31</v>
      </c>
      <c r="G649" s="2" t="s">
        <v>22</v>
      </c>
      <c r="H649" s="2">
        <v>70.209999999999994</v>
      </c>
      <c r="I649" s="2">
        <v>6</v>
      </c>
      <c r="J649" s="2">
        <v>21.062999999999999</v>
      </c>
      <c r="K649" s="2">
        <v>442.32299999999998</v>
      </c>
      <c r="L649" s="2">
        <v>43554</v>
      </c>
      <c r="M649" s="2">
        <v>0.62361111111111112</v>
      </c>
      <c r="N649" s="3" t="s">
        <v>29</v>
      </c>
      <c r="O649" s="2">
        <v>421.26</v>
      </c>
      <c r="P649" s="4">
        <v>4.7619047620000003</v>
      </c>
      <c r="Q649" s="2">
        <v>21.062999999999999</v>
      </c>
      <c r="R649" s="2">
        <v>7.4</v>
      </c>
    </row>
    <row r="650" spans="2:18" x14ac:dyDescent="0.25">
      <c r="B650" s="2" t="s">
        <v>683</v>
      </c>
      <c r="C650" s="2" t="s">
        <v>42</v>
      </c>
      <c r="D650" s="2" t="s">
        <v>43</v>
      </c>
      <c r="E650" s="2" t="s">
        <v>20</v>
      </c>
      <c r="F650" s="2" t="s">
        <v>31</v>
      </c>
      <c r="G650" s="2" t="s">
        <v>46</v>
      </c>
      <c r="H650" s="2">
        <v>33.630000000000003</v>
      </c>
      <c r="I650" s="2">
        <v>1</v>
      </c>
      <c r="J650" s="2">
        <v>1.6815</v>
      </c>
      <c r="K650" s="2">
        <v>35.311500000000002</v>
      </c>
      <c r="L650" s="2">
        <v>43544</v>
      </c>
      <c r="M650" s="2">
        <v>0.82986111111111116</v>
      </c>
      <c r="N650" s="3" t="s">
        <v>29</v>
      </c>
      <c r="O650" s="2">
        <v>33.630000000000003</v>
      </c>
      <c r="P650" s="4">
        <v>4.7619047620000003</v>
      </c>
      <c r="Q650" s="2">
        <v>1.6815</v>
      </c>
      <c r="R650" s="2">
        <v>5.6</v>
      </c>
    </row>
    <row r="651" spans="2:18" x14ac:dyDescent="0.25">
      <c r="B651" s="2" t="s">
        <v>684</v>
      </c>
      <c r="C651" s="2" t="s">
        <v>25</v>
      </c>
      <c r="D651" s="2" t="s">
        <v>26</v>
      </c>
      <c r="E651" s="2" t="s">
        <v>20</v>
      </c>
      <c r="F651" s="2" t="s">
        <v>21</v>
      </c>
      <c r="G651" s="2" t="s">
        <v>36</v>
      </c>
      <c r="H651" s="2">
        <v>15.49</v>
      </c>
      <c r="I651" s="2">
        <v>2</v>
      </c>
      <c r="J651" s="2">
        <v>1.5489999999999999</v>
      </c>
      <c r="K651" s="2">
        <v>32.529000000000003</v>
      </c>
      <c r="L651" s="2">
        <v>43481</v>
      </c>
      <c r="M651" s="2">
        <v>0.63194444444444442</v>
      </c>
      <c r="N651" s="3" t="s">
        <v>29</v>
      </c>
      <c r="O651" s="2">
        <v>30.98</v>
      </c>
      <c r="P651" s="4">
        <v>4.7619047620000003</v>
      </c>
      <c r="Q651" s="2">
        <v>1.5489999999999999</v>
      </c>
      <c r="R651" s="2">
        <v>6.3</v>
      </c>
    </row>
    <row r="652" spans="2:18" x14ac:dyDescent="0.25">
      <c r="B652" s="2" t="s">
        <v>685</v>
      </c>
      <c r="C652" s="2" t="s">
        <v>25</v>
      </c>
      <c r="D652" s="2" t="s">
        <v>26</v>
      </c>
      <c r="E652" s="2" t="s">
        <v>27</v>
      </c>
      <c r="F652" s="2" t="s">
        <v>31</v>
      </c>
      <c r="G652" s="2" t="s">
        <v>28</v>
      </c>
      <c r="H652" s="2">
        <v>24.74</v>
      </c>
      <c r="I652" s="2">
        <v>10</v>
      </c>
      <c r="J652" s="2">
        <v>12.37</v>
      </c>
      <c r="K652" s="2">
        <v>259.77</v>
      </c>
      <c r="L652" s="2">
        <v>43520</v>
      </c>
      <c r="M652" s="2">
        <v>0.69722222222222219</v>
      </c>
      <c r="N652" s="3" t="s">
        <v>29</v>
      </c>
      <c r="O652" s="2">
        <v>247.4</v>
      </c>
      <c r="P652" s="4">
        <v>4.7619047620000003</v>
      </c>
      <c r="Q652" s="2">
        <v>12.37</v>
      </c>
      <c r="R652" s="2">
        <v>7.1</v>
      </c>
    </row>
    <row r="653" spans="2:18" x14ac:dyDescent="0.25">
      <c r="B653" s="2" t="s">
        <v>686</v>
      </c>
      <c r="C653" s="2" t="s">
        <v>42</v>
      </c>
      <c r="D653" s="2" t="s">
        <v>43</v>
      </c>
      <c r="E653" s="2" t="s">
        <v>27</v>
      </c>
      <c r="F653" s="2" t="s">
        <v>31</v>
      </c>
      <c r="G653" s="2" t="s">
        <v>28</v>
      </c>
      <c r="H653" s="2">
        <v>75.66</v>
      </c>
      <c r="I653" s="2">
        <v>5</v>
      </c>
      <c r="J653" s="2">
        <v>18.914999999999999</v>
      </c>
      <c r="K653" s="2">
        <v>397.21499999999997</v>
      </c>
      <c r="L653" s="2">
        <v>43480</v>
      </c>
      <c r="M653" s="2">
        <v>0.76527777777777772</v>
      </c>
      <c r="N653" s="3" t="s">
        <v>23</v>
      </c>
      <c r="O653" s="2">
        <v>378.3</v>
      </c>
      <c r="P653" s="4">
        <v>4.7619047620000003</v>
      </c>
      <c r="Q653" s="2">
        <v>18.914999999999999</v>
      </c>
      <c r="R653" s="2">
        <v>7.8</v>
      </c>
    </row>
    <row r="654" spans="2:18" x14ac:dyDescent="0.25">
      <c r="B654" s="2" t="s">
        <v>687</v>
      </c>
      <c r="C654" s="2" t="s">
        <v>42</v>
      </c>
      <c r="D654" s="2" t="s">
        <v>43</v>
      </c>
      <c r="E654" s="2" t="s">
        <v>27</v>
      </c>
      <c r="F654" s="2" t="s">
        <v>21</v>
      </c>
      <c r="G654" s="2" t="s">
        <v>22</v>
      </c>
      <c r="H654" s="2">
        <v>55.81</v>
      </c>
      <c r="I654" s="2">
        <v>6</v>
      </c>
      <c r="J654" s="2">
        <v>16.742999999999999</v>
      </c>
      <c r="K654" s="2">
        <v>351.60300000000001</v>
      </c>
      <c r="L654" s="2">
        <v>43487</v>
      </c>
      <c r="M654" s="2">
        <v>0.49444444444444446</v>
      </c>
      <c r="N654" s="3" t="s">
        <v>29</v>
      </c>
      <c r="O654" s="2">
        <v>334.86</v>
      </c>
      <c r="P654" s="4">
        <v>4.7619047620000003</v>
      </c>
      <c r="Q654" s="2">
        <v>16.742999999999999</v>
      </c>
      <c r="R654" s="2">
        <v>9.9</v>
      </c>
    </row>
    <row r="655" spans="2:18" x14ac:dyDescent="0.25">
      <c r="B655" s="2" t="s">
        <v>688</v>
      </c>
      <c r="C655" s="2" t="s">
        <v>18</v>
      </c>
      <c r="D655" s="2" t="s">
        <v>19</v>
      </c>
      <c r="E655" s="2" t="s">
        <v>20</v>
      </c>
      <c r="F655" s="2" t="s">
        <v>31</v>
      </c>
      <c r="G655" s="2" t="s">
        <v>32</v>
      </c>
      <c r="H655" s="2">
        <v>72.78</v>
      </c>
      <c r="I655" s="2">
        <v>10</v>
      </c>
      <c r="J655" s="2">
        <v>36.39</v>
      </c>
      <c r="K655" s="2">
        <v>764.19</v>
      </c>
      <c r="L655" s="2">
        <v>43499</v>
      </c>
      <c r="M655" s="2">
        <v>0.72499999999999998</v>
      </c>
      <c r="N655" s="3" t="s">
        <v>29</v>
      </c>
      <c r="O655" s="2">
        <v>727.8</v>
      </c>
      <c r="P655" s="4">
        <v>4.7619047620000003</v>
      </c>
      <c r="Q655" s="2">
        <v>36.39</v>
      </c>
      <c r="R655" s="2">
        <v>7.3</v>
      </c>
    </row>
    <row r="656" spans="2:18" x14ac:dyDescent="0.25">
      <c r="B656" s="2" t="s">
        <v>689</v>
      </c>
      <c r="C656" s="2" t="s">
        <v>42</v>
      </c>
      <c r="D656" s="2" t="s">
        <v>43</v>
      </c>
      <c r="E656" s="2" t="s">
        <v>20</v>
      </c>
      <c r="F656" s="2" t="s">
        <v>31</v>
      </c>
      <c r="G656" s="2" t="s">
        <v>36</v>
      </c>
      <c r="H656" s="2">
        <v>37.32</v>
      </c>
      <c r="I656" s="2">
        <v>9</v>
      </c>
      <c r="J656" s="2">
        <v>16.794</v>
      </c>
      <c r="K656" s="2">
        <v>352.67399999999998</v>
      </c>
      <c r="L656" s="2">
        <v>43530</v>
      </c>
      <c r="M656" s="2">
        <v>0.64652777777777781</v>
      </c>
      <c r="N656" s="3" t="s">
        <v>23</v>
      </c>
      <c r="O656" s="2">
        <v>335.88</v>
      </c>
      <c r="P656" s="4">
        <v>4.7619047620000003</v>
      </c>
      <c r="Q656" s="2">
        <v>16.794</v>
      </c>
      <c r="R656" s="2">
        <v>5.0999999999999996</v>
      </c>
    </row>
    <row r="657" spans="2:18" x14ac:dyDescent="0.25">
      <c r="B657" s="2" t="s">
        <v>690</v>
      </c>
      <c r="C657" s="2" t="s">
        <v>42</v>
      </c>
      <c r="D657" s="2" t="s">
        <v>43</v>
      </c>
      <c r="E657" s="2" t="s">
        <v>20</v>
      </c>
      <c r="F657" s="2" t="s">
        <v>31</v>
      </c>
      <c r="G657" s="2" t="s">
        <v>46</v>
      </c>
      <c r="H657" s="2">
        <v>60.18</v>
      </c>
      <c r="I657" s="2">
        <v>4</v>
      </c>
      <c r="J657" s="2">
        <v>12.036</v>
      </c>
      <c r="K657" s="2">
        <v>252.756</v>
      </c>
      <c r="L657" s="2">
        <v>43512</v>
      </c>
      <c r="M657" s="2">
        <v>0.75277777777777777</v>
      </c>
      <c r="N657" s="3" t="s">
        <v>33</v>
      </c>
      <c r="O657" s="2">
        <v>240.72</v>
      </c>
      <c r="P657" s="4">
        <v>4.7619047620000003</v>
      </c>
      <c r="Q657" s="2">
        <v>12.036</v>
      </c>
      <c r="R657" s="2">
        <v>9.4</v>
      </c>
    </row>
    <row r="658" spans="2:18" x14ac:dyDescent="0.25">
      <c r="B658" s="2" t="s">
        <v>691</v>
      </c>
      <c r="C658" s="2" t="s">
        <v>18</v>
      </c>
      <c r="D658" s="2" t="s">
        <v>19</v>
      </c>
      <c r="E658" s="2" t="s">
        <v>27</v>
      </c>
      <c r="F658" s="2" t="s">
        <v>21</v>
      </c>
      <c r="G658" s="2" t="s">
        <v>28</v>
      </c>
      <c r="H658" s="2">
        <v>15.69</v>
      </c>
      <c r="I658" s="2">
        <v>3</v>
      </c>
      <c r="J658" s="2">
        <v>2.3534999999999999</v>
      </c>
      <c r="K658" s="2">
        <v>49.423499999999997</v>
      </c>
      <c r="L658" s="2">
        <v>43538</v>
      </c>
      <c r="M658" s="2">
        <v>0.59236111111111112</v>
      </c>
      <c r="N658" s="3" t="s">
        <v>33</v>
      </c>
      <c r="O658" s="2">
        <v>47.07</v>
      </c>
      <c r="P658" s="4">
        <v>4.7619047620000003</v>
      </c>
      <c r="Q658" s="2">
        <v>2.3534999999999999</v>
      </c>
      <c r="R658" s="2">
        <v>5.8</v>
      </c>
    </row>
    <row r="659" spans="2:18" x14ac:dyDescent="0.25">
      <c r="B659" s="2" t="s">
        <v>692</v>
      </c>
      <c r="C659" s="2" t="s">
        <v>25</v>
      </c>
      <c r="D659" s="2" t="s">
        <v>26</v>
      </c>
      <c r="E659" s="2" t="s">
        <v>27</v>
      </c>
      <c r="F659" s="2" t="s">
        <v>21</v>
      </c>
      <c r="G659" s="2" t="s">
        <v>28</v>
      </c>
      <c r="H659" s="2">
        <v>99.69</v>
      </c>
      <c r="I659" s="2">
        <v>1</v>
      </c>
      <c r="J659" s="2">
        <v>4.9844999999999997</v>
      </c>
      <c r="K659" s="2">
        <v>104.67449999999999</v>
      </c>
      <c r="L659" s="2">
        <v>43523</v>
      </c>
      <c r="M659" s="2">
        <v>0.43263888888888891</v>
      </c>
      <c r="N659" s="3" t="s">
        <v>33</v>
      </c>
      <c r="O659" s="2">
        <v>99.69</v>
      </c>
      <c r="P659" s="4">
        <v>4.7619047620000003</v>
      </c>
      <c r="Q659" s="2">
        <v>4.9844999999999997</v>
      </c>
      <c r="R659" s="2">
        <v>8</v>
      </c>
    </row>
    <row r="660" spans="2:18" x14ac:dyDescent="0.25">
      <c r="B660" s="2" t="s">
        <v>693</v>
      </c>
      <c r="C660" s="2" t="s">
        <v>18</v>
      </c>
      <c r="D660" s="2" t="s">
        <v>19</v>
      </c>
      <c r="E660" s="2" t="s">
        <v>20</v>
      </c>
      <c r="F660" s="2" t="s">
        <v>21</v>
      </c>
      <c r="G660" s="2" t="s">
        <v>46</v>
      </c>
      <c r="H660" s="2">
        <v>88.15</v>
      </c>
      <c r="I660" s="2">
        <v>3</v>
      </c>
      <c r="J660" s="2">
        <v>13.2225</v>
      </c>
      <c r="K660" s="2">
        <v>277.67250000000001</v>
      </c>
      <c r="L660" s="2">
        <v>43483</v>
      </c>
      <c r="M660" s="2">
        <v>0.42430555555555555</v>
      </c>
      <c r="N660" s="3" t="s">
        <v>23</v>
      </c>
      <c r="O660" s="2">
        <v>264.45</v>
      </c>
      <c r="P660" s="4">
        <v>4.7619047620000003</v>
      </c>
      <c r="Q660" s="2">
        <v>13.2225</v>
      </c>
      <c r="R660" s="2">
        <v>7.9</v>
      </c>
    </row>
    <row r="661" spans="2:18" x14ac:dyDescent="0.25">
      <c r="B661" s="2" t="s">
        <v>694</v>
      </c>
      <c r="C661" s="2" t="s">
        <v>18</v>
      </c>
      <c r="D661" s="2" t="s">
        <v>19</v>
      </c>
      <c r="E661" s="2" t="s">
        <v>20</v>
      </c>
      <c r="F661" s="2" t="s">
        <v>21</v>
      </c>
      <c r="G661" s="2" t="s">
        <v>36</v>
      </c>
      <c r="H661" s="2">
        <v>27.93</v>
      </c>
      <c r="I661" s="2">
        <v>5</v>
      </c>
      <c r="J661" s="2">
        <v>6.9824999999999999</v>
      </c>
      <c r="K661" s="2">
        <v>146.63249999999999</v>
      </c>
      <c r="L661" s="2">
        <v>43494</v>
      </c>
      <c r="M661" s="2">
        <v>0.65833333333333333</v>
      </c>
      <c r="N661" s="3" t="s">
        <v>29</v>
      </c>
      <c r="O661" s="2">
        <v>139.65</v>
      </c>
      <c r="P661" s="4">
        <v>4.7619047620000003</v>
      </c>
      <c r="Q661" s="2">
        <v>6.9824999999999999</v>
      </c>
      <c r="R661" s="2">
        <v>5.9</v>
      </c>
    </row>
    <row r="662" spans="2:18" x14ac:dyDescent="0.25">
      <c r="B662" s="2" t="s">
        <v>695</v>
      </c>
      <c r="C662" s="2" t="s">
        <v>18</v>
      </c>
      <c r="D662" s="2" t="s">
        <v>19</v>
      </c>
      <c r="E662" s="2" t="s">
        <v>20</v>
      </c>
      <c r="F662" s="2" t="s">
        <v>31</v>
      </c>
      <c r="G662" s="2" t="s">
        <v>46</v>
      </c>
      <c r="H662" s="2">
        <v>55.45</v>
      </c>
      <c r="I662" s="2">
        <v>1</v>
      </c>
      <c r="J662" s="2">
        <v>2.7725</v>
      </c>
      <c r="K662" s="2">
        <v>58.222499999999997</v>
      </c>
      <c r="L662" s="2">
        <v>43522</v>
      </c>
      <c r="M662" s="2">
        <v>0.74027777777777781</v>
      </c>
      <c r="N662" s="3" t="s">
        <v>33</v>
      </c>
      <c r="O662" s="2">
        <v>55.45</v>
      </c>
      <c r="P662" s="4">
        <v>4.7619047620000003</v>
      </c>
      <c r="Q662" s="2">
        <v>2.7725</v>
      </c>
      <c r="R662" s="2">
        <v>4.9000000000000004</v>
      </c>
    </row>
    <row r="663" spans="2:18" x14ac:dyDescent="0.25">
      <c r="B663" s="2" t="s">
        <v>696</v>
      </c>
      <c r="C663" s="2" t="s">
        <v>42</v>
      </c>
      <c r="D663" s="2" t="s">
        <v>43</v>
      </c>
      <c r="E663" s="2" t="s">
        <v>27</v>
      </c>
      <c r="F663" s="2" t="s">
        <v>21</v>
      </c>
      <c r="G663" s="2" t="s">
        <v>36</v>
      </c>
      <c r="H663" s="2">
        <v>42.97</v>
      </c>
      <c r="I663" s="2">
        <v>3</v>
      </c>
      <c r="J663" s="2">
        <v>6.4455</v>
      </c>
      <c r="K663" s="2">
        <v>135.35550000000001</v>
      </c>
      <c r="L663" s="2">
        <v>43499</v>
      </c>
      <c r="M663" s="2">
        <v>0.49027777777777776</v>
      </c>
      <c r="N663" s="3" t="s">
        <v>29</v>
      </c>
      <c r="O663" s="2">
        <v>128.91</v>
      </c>
      <c r="P663" s="4">
        <v>4.7619047620000003</v>
      </c>
      <c r="Q663" s="2">
        <v>6.4455</v>
      </c>
      <c r="R663" s="2">
        <v>9.3000000000000007</v>
      </c>
    </row>
    <row r="664" spans="2:18" x14ac:dyDescent="0.25">
      <c r="B664" s="2" t="s">
        <v>697</v>
      </c>
      <c r="C664" s="2" t="s">
        <v>25</v>
      </c>
      <c r="D664" s="2" t="s">
        <v>26</v>
      </c>
      <c r="E664" s="2" t="s">
        <v>20</v>
      </c>
      <c r="F664" s="2" t="s">
        <v>31</v>
      </c>
      <c r="G664" s="2" t="s">
        <v>36</v>
      </c>
      <c r="H664" s="2">
        <v>17.14</v>
      </c>
      <c r="I664" s="2">
        <v>7</v>
      </c>
      <c r="J664" s="2">
        <v>5.9989999999999997</v>
      </c>
      <c r="K664" s="2">
        <v>125.979</v>
      </c>
      <c r="L664" s="2">
        <v>43481</v>
      </c>
      <c r="M664" s="2">
        <v>0.50486111111111109</v>
      </c>
      <c r="N664" s="3" t="s">
        <v>33</v>
      </c>
      <c r="O664" s="2">
        <v>119.98</v>
      </c>
      <c r="P664" s="4">
        <v>4.7619047620000003</v>
      </c>
      <c r="Q664" s="2">
        <v>5.9989999999999997</v>
      </c>
      <c r="R664" s="2">
        <v>7.9</v>
      </c>
    </row>
    <row r="665" spans="2:18" x14ac:dyDescent="0.25">
      <c r="B665" s="2" t="s">
        <v>698</v>
      </c>
      <c r="C665" s="2" t="s">
        <v>42</v>
      </c>
      <c r="D665" s="2" t="s">
        <v>43</v>
      </c>
      <c r="E665" s="2" t="s">
        <v>20</v>
      </c>
      <c r="F665" s="2" t="s">
        <v>21</v>
      </c>
      <c r="G665" s="2" t="s">
        <v>46</v>
      </c>
      <c r="H665" s="2">
        <v>58.75</v>
      </c>
      <c r="I665" s="2">
        <v>6</v>
      </c>
      <c r="J665" s="2">
        <v>17.625</v>
      </c>
      <c r="K665" s="2">
        <v>370.125</v>
      </c>
      <c r="L665" s="2">
        <v>43548</v>
      </c>
      <c r="M665" s="2">
        <v>0.75972222222222219</v>
      </c>
      <c r="N665" s="3" t="s">
        <v>33</v>
      </c>
      <c r="O665" s="2">
        <v>352.5</v>
      </c>
      <c r="P665" s="4">
        <v>4.7619047620000003</v>
      </c>
      <c r="Q665" s="2">
        <v>17.625</v>
      </c>
      <c r="R665" s="2">
        <v>5.9</v>
      </c>
    </row>
    <row r="666" spans="2:18" x14ac:dyDescent="0.25">
      <c r="B666" s="2" t="s">
        <v>699</v>
      </c>
      <c r="C666" s="2" t="s">
        <v>25</v>
      </c>
      <c r="D666" s="2" t="s">
        <v>26</v>
      </c>
      <c r="E666" s="2" t="s">
        <v>20</v>
      </c>
      <c r="F666" s="2" t="s">
        <v>21</v>
      </c>
      <c r="G666" s="2" t="s">
        <v>44</v>
      </c>
      <c r="H666" s="2">
        <v>87.1</v>
      </c>
      <c r="I666" s="2">
        <v>10</v>
      </c>
      <c r="J666" s="2">
        <v>43.55</v>
      </c>
      <c r="K666" s="2">
        <v>914.55</v>
      </c>
      <c r="L666" s="2">
        <v>43508</v>
      </c>
      <c r="M666" s="2">
        <v>0.61458333333333337</v>
      </c>
      <c r="N666" s="3" t="s">
        <v>33</v>
      </c>
      <c r="O666" s="2">
        <v>871</v>
      </c>
      <c r="P666" s="4">
        <v>4.7619047620000003</v>
      </c>
      <c r="Q666" s="2">
        <v>43.55</v>
      </c>
      <c r="R666" s="2">
        <v>9.9</v>
      </c>
    </row>
    <row r="667" spans="2:18" x14ac:dyDescent="0.25">
      <c r="B667" s="2" t="s">
        <v>700</v>
      </c>
      <c r="C667" s="2" t="s">
        <v>25</v>
      </c>
      <c r="D667" s="2" t="s">
        <v>26</v>
      </c>
      <c r="E667" s="2" t="s">
        <v>27</v>
      </c>
      <c r="F667" s="2" t="s">
        <v>21</v>
      </c>
      <c r="G667" s="2" t="s">
        <v>36</v>
      </c>
      <c r="H667" s="2">
        <v>98.8</v>
      </c>
      <c r="I667" s="2">
        <v>2</v>
      </c>
      <c r="J667" s="2">
        <v>9.8800000000000008</v>
      </c>
      <c r="K667" s="2">
        <v>207.48</v>
      </c>
      <c r="L667" s="2">
        <v>43517</v>
      </c>
      <c r="M667" s="2">
        <v>0.48541666666666666</v>
      </c>
      <c r="N667" s="3" t="s">
        <v>29</v>
      </c>
      <c r="O667" s="2">
        <v>197.6</v>
      </c>
      <c r="P667" s="4">
        <v>4.7619047620000003</v>
      </c>
      <c r="Q667" s="2">
        <v>9.8800000000000008</v>
      </c>
      <c r="R667" s="2">
        <v>7.7</v>
      </c>
    </row>
    <row r="668" spans="2:18" x14ac:dyDescent="0.25">
      <c r="B668" s="2" t="s">
        <v>701</v>
      </c>
      <c r="C668" s="2" t="s">
        <v>18</v>
      </c>
      <c r="D668" s="2" t="s">
        <v>19</v>
      </c>
      <c r="E668" s="2" t="s">
        <v>27</v>
      </c>
      <c r="F668" s="2" t="s">
        <v>21</v>
      </c>
      <c r="G668" s="2" t="s">
        <v>46</v>
      </c>
      <c r="H668" s="2">
        <v>48.63</v>
      </c>
      <c r="I668" s="2">
        <v>4</v>
      </c>
      <c r="J668" s="2">
        <v>9.7260000000000009</v>
      </c>
      <c r="K668" s="2">
        <v>204.24600000000001</v>
      </c>
      <c r="L668" s="2">
        <v>43500</v>
      </c>
      <c r="M668" s="2">
        <v>0.65555555555555556</v>
      </c>
      <c r="N668" s="3" t="s">
        <v>23</v>
      </c>
      <c r="O668" s="2">
        <v>194.52</v>
      </c>
      <c r="P668" s="4">
        <v>4.7619047620000003</v>
      </c>
      <c r="Q668" s="2">
        <v>9.7260000000000009</v>
      </c>
      <c r="R668" s="2">
        <v>7.6</v>
      </c>
    </row>
    <row r="669" spans="2:18" x14ac:dyDescent="0.25">
      <c r="B669" s="2" t="s">
        <v>702</v>
      </c>
      <c r="C669" s="2" t="s">
        <v>42</v>
      </c>
      <c r="D669" s="2" t="s">
        <v>43</v>
      </c>
      <c r="E669" s="2" t="s">
        <v>20</v>
      </c>
      <c r="F669" s="2" t="s">
        <v>31</v>
      </c>
      <c r="G669" s="2" t="s">
        <v>44</v>
      </c>
      <c r="H669" s="2">
        <v>57.74</v>
      </c>
      <c r="I669" s="2">
        <v>3</v>
      </c>
      <c r="J669" s="2">
        <v>8.6609999999999996</v>
      </c>
      <c r="K669" s="2">
        <v>181.881</v>
      </c>
      <c r="L669" s="2">
        <v>43516</v>
      </c>
      <c r="M669" s="2">
        <v>0.54583333333333328</v>
      </c>
      <c r="N669" s="3" t="s">
        <v>23</v>
      </c>
      <c r="O669" s="2">
        <v>173.22</v>
      </c>
      <c r="P669" s="4">
        <v>4.7619047620000003</v>
      </c>
      <c r="Q669" s="2">
        <v>8.6609999999999996</v>
      </c>
      <c r="R669" s="2">
        <v>7.7</v>
      </c>
    </row>
    <row r="670" spans="2:18" x14ac:dyDescent="0.25">
      <c r="B670" s="2" t="s">
        <v>703</v>
      </c>
      <c r="C670" s="2" t="s">
        <v>42</v>
      </c>
      <c r="D670" s="2" t="s">
        <v>43</v>
      </c>
      <c r="E670" s="2" t="s">
        <v>27</v>
      </c>
      <c r="F670" s="2" t="s">
        <v>21</v>
      </c>
      <c r="G670" s="2" t="s">
        <v>22</v>
      </c>
      <c r="H670" s="2">
        <v>17.97</v>
      </c>
      <c r="I670" s="2">
        <v>4</v>
      </c>
      <c r="J670" s="2">
        <v>3.5939999999999999</v>
      </c>
      <c r="K670" s="2">
        <v>75.474000000000004</v>
      </c>
      <c r="L670" s="2">
        <v>43519</v>
      </c>
      <c r="M670" s="2">
        <v>0.86319444444444449</v>
      </c>
      <c r="N670" s="3" t="s">
        <v>23</v>
      </c>
      <c r="O670" s="2">
        <v>71.88</v>
      </c>
      <c r="P670" s="4">
        <v>4.7619047620000003</v>
      </c>
      <c r="Q670" s="2">
        <v>3.5939999999999999</v>
      </c>
      <c r="R670" s="2">
        <v>6.4</v>
      </c>
    </row>
    <row r="671" spans="2:18" x14ac:dyDescent="0.25">
      <c r="B671" s="2" t="s">
        <v>704</v>
      </c>
      <c r="C671" s="2" t="s">
        <v>25</v>
      </c>
      <c r="D671" s="2" t="s">
        <v>26</v>
      </c>
      <c r="E671" s="2" t="s">
        <v>20</v>
      </c>
      <c r="F671" s="2" t="s">
        <v>21</v>
      </c>
      <c r="G671" s="2" t="s">
        <v>22</v>
      </c>
      <c r="H671" s="2">
        <v>47.71</v>
      </c>
      <c r="I671" s="2">
        <v>6</v>
      </c>
      <c r="J671" s="2">
        <v>14.313000000000001</v>
      </c>
      <c r="K671" s="2">
        <v>300.57299999999998</v>
      </c>
      <c r="L671" s="2">
        <v>43512</v>
      </c>
      <c r="M671" s="2">
        <v>0.59652777777777777</v>
      </c>
      <c r="N671" s="3" t="s">
        <v>23</v>
      </c>
      <c r="O671" s="2">
        <v>286.26</v>
      </c>
      <c r="P671" s="4">
        <v>4.7619047620000003</v>
      </c>
      <c r="Q671" s="2">
        <v>14.313000000000001</v>
      </c>
      <c r="R671" s="2">
        <v>4.4000000000000004</v>
      </c>
    </row>
    <row r="672" spans="2:18" x14ac:dyDescent="0.25">
      <c r="B672" s="2" t="s">
        <v>705</v>
      </c>
      <c r="C672" s="2" t="s">
        <v>42</v>
      </c>
      <c r="D672" s="2" t="s">
        <v>43</v>
      </c>
      <c r="E672" s="2" t="s">
        <v>27</v>
      </c>
      <c r="F672" s="2" t="s">
        <v>21</v>
      </c>
      <c r="G672" s="2" t="s">
        <v>36</v>
      </c>
      <c r="H672" s="2">
        <v>40.619999999999997</v>
      </c>
      <c r="I672" s="2">
        <v>2</v>
      </c>
      <c r="J672" s="2">
        <v>4.0620000000000003</v>
      </c>
      <c r="K672" s="2">
        <v>85.302000000000007</v>
      </c>
      <c r="L672" s="2">
        <v>43482</v>
      </c>
      <c r="M672" s="2">
        <v>0.41736111111111113</v>
      </c>
      <c r="N672" s="3" t="s">
        <v>33</v>
      </c>
      <c r="O672" s="2">
        <v>81.239999999999995</v>
      </c>
      <c r="P672" s="4">
        <v>4.7619047620000003</v>
      </c>
      <c r="Q672" s="2">
        <v>4.0620000000000003</v>
      </c>
      <c r="R672" s="2">
        <v>4.0999999999999996</v>
      </c>
    </row>
    <row r="673" spans="2:18" x14ac:dyDescent="0.25">
      <c r="B673" s="2" t="s">
        <v>706</v>
      </c>
      <c r="C673" s="2" t="s">
        <v>18</v>
      </c>
      <c r="D673" s="2" t="s">
        <v>19</v>
      </c>
      <c r="E673" s="2" t="s">
        <v>20</v>
      </c>
      <c r="F673" s="2" t="s">
        <v>31</v>
      </c>
      <c r="G673" s="2" t="s">
        <v>46</v>
      </c>
      <c r="H673" s="2">
        <v>56.04</v>
      </c>
      <c r="I673" s="2">
        <v>10</v>
      </c>
      <c r="J673" s="2">
        <v>28.02</v>
      </c>
      <c r="K673" s="2">
        <v>588.41999999999996</v>
      </c>
      <c r="L673" s="2">
        <v>43479</v>
      </c>
      <c r="M673" s="2">
        <v>0.8125</v>
      </c>
      <c r="N673" s="3" t="s">
        <v>23</v>
      </c>
      <c r="O673" s="2">
        <v>560.4</v>
      </c>
      <c r="P673" s="4">
        <v>4.7619047620000003</v>
      </c>
      <c r="Q673" s="2">
        <v>28.02</v>
      </c>
      <c r="R673" s="2">
        <v>4.4000000000000004</v>
      </c>
    </row>
    <row r="674" spans="2:18" x14ac:dyDescent="0.25">
      <c r="B674" s="2" t="s">
        <v>707</v>
      </c>
      <c r="C674" s="2" t="s">
        <v>42</v>
      </c>
      <c r="D674" s="2" t="s">
        <v>43</v>
      </c>
      <c r="E674" s="2" t="s">
        <v>20</v>
      </c>
      <c r="F674" s="2" t="s">
        <v>31</v>
      </c>
      <c r="G674" s="2" t="s">
        <v>44</v>
      </c>
      <c r="H674" s="2">
        <v>93.4</v>
      </c>
      <c r="I674" s="2">
        <v>2</v>
      </c>
      <c r="J674" s="2">
        <v>9.34</v>
      </c>
      <c r="K674" s="2">
        <v>196.14</v>
      </c>
      <c r="L674" s="2">
        <v>43554</v>
      </c>
      <c r="M674" s="2">
        <v>0.69027777777777777</v>
      </c>
      <c r="N674" s="3" t="s">
        <v>29</v>
      </c>
      <c r="O674" s="2">
        <v>186.8</v>
      </c>
      <c r="P674" s="4">
        <v>4.7619047620000003</v>
      </c>
      <c r="Q674" s="2">
        <v>9.34</v>
      </c>
      <c r="R674" s="2">
        <v>5.5</v>
      </c>
    </row>
    <row r="675" spans="2:18" x14ac:dyDescent="0.25">
      <c r="B675" s="2" t="s">
        <v>708</v>
      </c>
      <c r="C675" s="2" t="s">
        <v>42</v>
      </c>
      <c r="D675" s="2" t="s">
        <v>43</v>
      </c>
      <c r="E675" s="2" t="s">
        <v>27</v>
      </c>
      <c r="F675" s="2" t="s">
        <v>21</v>
      </c>
      <c r="G675" s="2" t="s">
        <v>22</v>
      </c>
      <c r="H675" s="2">
        <v>73.41</v>
      </c>
      <c r="I675" s="2">
        <v>3</v>
      </c>
      <c r="J675" s="2">
        <v>11.0115</v>
      </c>
      <c r="K675" s="2">
        <v>231.2415</v>
      </c>
      <c r="L675" s="2">
        <v>43526</v>
      </c>
      <c r="M675" s="2">
        <v>0.54861111111111116</v>
      </c>
      <c r="N675" s="3" t="s">
        <v>23</v>
      </c>
      <c r="O675" s="2">
        <v>220.23</v>
      </c>
      <c r="P675" s="4">
        <v>4.7619047620000003</v>
      </c>
      <c r="Q675" s="2">
        <v>11.0115</v>
      </c>
      <c r="R675" s="2">
        <v>4</v>
      </c>
    </row>
    <row r="676" spans="2:18" x14ac:dyDescent="0.25">
      <c r="B676" s="2" t="s">
        <v>709</v>
      </c>
      <c r="C676" s="2" t="s">
        <v>25</v>
      </c>
      <c r="D676" s="2" t="s">
        <v>26</v>
      </c>
      <c r="E676" s="2" t="s">
        <v>27</v>
      </c>
      <c r="F676" s="2" t="s">
        <v>31</v>
      </c>
      <c r="G676" s="2" t="s">
        <v>22</v>
      </c>
      <c r="H676" s="2">
        <v>33.64</v>
      </c>
      <c r="I676" s="2">
        <v>8</v>
      </c>
      <c r="J676" s="2">
        <v>13.456</v>
      </c>
      <c r="K676" s="2">
        <v>282.57600000000002</v>
      </c>
      <c r="L676" s="2">
        <v>43511</v>
      </c>
      <c r="M676" s="2">
        <v>0.71527777777777779</v>
      </c>
      <c r="N676" s="3" t="s">
        <v>33</v>
      </c>
      <c r="O676" s="2">
        <v>269.12</v>
      </c>
      <c r="P676" s="4">
        <v>4.7619047620000003</v>
      </c>
      <c r="Q676" s="2">
        <v>13.456</v>
      </c>
      <c r="R676" s="2">
        <v>9.3000000000000007</v>
      </c>
    </row>
    <row r="677" spans="2:18" x14ac:dyDescent="0.25">
      <c r="B677" s="2" t="s">
        <v>710</v>
      </c>
      <c r="C677" s="2" t="s">
        <v>18</v>
      </c>
      <c r="D677" s="2" t="s">
        <v>19</v>
      </c>
      <c r="E677" s="2" t="s">
        <v>27</v>
      </c>
      <c r="F677" s="2" t="s">
        <v>21</v>
      </c>
      <c r="G677" s="2" t="s">
        <v>28</v>
      </c>
      <c r="H677" s="2">
        <v>45.48</v>
      </c>
      <c r="I677" s="2">
        <v>10</v>
      </c>
      <c r="J677" s="2">
        <v>22.74</v>
      </c>
      <c r="K677" s="2">
        <v>477.54</v>
      </c>
      <c r="L677" s="2">
        <v>43525</v>
      </c>
      <c r="M677" s="2">
        <v>0.43194444444444446</v>
      </c>
      <c r="N677" s="3" t="s">
        <v>33</v>
      </c>
      <c r="O677" s="2">
        <v>454.8</v>
      </c>
      <c r="P677" s="4">
        <v>4.7619047620000003</v>
      </c>
      <c r="Q677" s="2">
        <v>22.74</v>
      </c>
      <c r="R677" s="2">
        <v>4.8</v>
      </c>
    </row>
    <row r="678" spans="2:18" x14ac:dyDescent="0.25">
      <c r="B678" s="2" t="s">
        <v>711</v>
      </c>
      <c r="C678" s="2" t="s">
        <v>42</v>
      </c>
      <c r="D678" s="2" t="s">
        <v>43</v>
      </c>
      <c r="E678" s="2" t="s">
        <v>20</v>
      </c>
      <c r="F678" s="2" t="s">
        <v>31</v>
      </c>
      <c r="G678" s="2" t="s">
        <v>46</v>
      </c>
      <c r="H678" s="2">
        <v>83.77</v>
      </c>
      <c r="I678" s="2">
        <v>2</v>
      </c>
      <c r="J678" s="2">
        <v>8.3770000000000007</v>
      </c>
      <c r="K678" s="2">
        <v>175.917</v>
      </c>
      <c r="L678" s="2">
        <v>43520</v>
      </c>
      <c r="M678" s="2">
        <v>0.83125000000000004</v>
      </c>
      <c r="N678" s="3" t="s">
        <v>29</v>
      </c>
      <c r="O678" s="2">
        <v>167.54</v>
      </c>
      <c r="P678" s="4">
        <v>4.7619047620000003</v>
      </c>
      <c r="Q678" s="2">
        <v>8.3770000000000007</v>
      </c>
      <c r="R678" s="2">
        <v>4.5999999999999996</v>
      </c>
    </row>
    <row r="679" spans="2:18" x14ac:dyDescent="0.25">
      <c r="B679" s="2" t="s">
        <v>712</v>
      </c>
      <c r="C679" s="2" t="s">
        <v>42</v>
      </c>
      <c r="D679" s="2" t="s">
        <v>43</v>
      </c>
      <c r="E679" s="2" t="s">
        <v>20</v>
      </c>
      <c r="F679" s="2" t="s">
        <v>21</v>
      </c>
      <c r="G679" s="2" t="s">
        <v>36</v>
      </c>
      <c r="H679" s="2">
        <v>64.08</v>
      </c>
      <c r="I679" s="2">
        <v>7</v>
      </c>
      <c r="J679" s="2">
        <v>22.428000000000001</v>
      </c>
      <c r="K679" s="2">
        <v>470.988</v>
      </c>
      <c r="L679" s="2">
        <v>43515</v>
      </c>
      <c r="M679" s="2">
        <v>0.81180555555555556</v>
      </c>
      <c r="N679" s="3" t="s">
        <v>33</v>
      </c>
      <c r="O679" s="2">
        <v>448.56</v>
      </c>
      <c r="P679" s="4">
        <v>4.7619047620000003</v>
      </c>
      <c r="Q679" s="2">
        <v>22.428000000000001</v>
      </c>
      <c r="R679" s="2">
        <v>7.3</v>
      </c>
    </row>
    <row r="680" spans="2:18" x14ac:dyDescent="0.25">
      <c r="B680" s="2" t="s">
        <v>713</v>
      </c>
      <c r="C680" s="2" t="s">
        <v>18</v>
      </c>
      <c r="D680" s="2" t="s">
        <v>19</v>
      </c>
      <c r="E680" s="2" t="s">
        <v>20</v>
      </c>
      <c r="F680" s="2" t="s">
        <v>21</v>
      </c>
      <c r="G680" s="2" t="s">
        <v>44</v>
      </c>
      <c r="H680" s="2">
        <v>73.47</v>
      </c>
      <c r="I680" s="2">
        <v>4</v>
      </c>
      <c r="J680" s="2">
        <v>14.694000000000001</v>
      </c>
      <c r="K680" s="2">
        <v>308.57400000000001</v>
      </c>
      <c r="L680" s="2">
        <v>43519</v>
      </c>
      <c r="M680" s="2">
        <v>0.77083333333333337</v>
      </c>
      <c r="N680" s="3" t="s">
        <v>29</v>
      </c>
      <c r="O680" s="2">
        <v>293.88</v>
      </c>
      <c r="P680" s="4">
        <v>4.7619047620000003</v>
      </c>
      <c r="Q680" s="2">
        <v>14.694000000000001</v>
      </c>
      <c r="R680" s="2">
        <v>6</v>
      </c>
    </row>
    <row r="681" spans="2:18" x14ac:dyDescent="0.25">
      <c r="B681" s="2" t="s">
        <v>714</v>
      </c>
      <c r="C681" s="2" t="s">
        <v>25</v>
      </c>
      <c r="D681" s="2" t="s">
        <v>26</v>
      </c>
      <c r="E681" s="2" t="s">
        <v>27</v>
      </c>
      <c r="F681" s="2" t="s">
        <v>31</v>
      </c>
      <c r="G681" s="2" t="s">
        <v>22</v>
      </c>
      <c r="H681" s="2">
        <v>58.95</v>
      </c>
      <c r="I681" s="2">
        <v>10</v>
      </c>
      <c r="J681" s="2">
        <v>29.475000000000001</v>
      </c>
      <c r="K681" s="2">
        <v>618.97500000000002</v>
      </c>
      <c r="L681" s="2">
        <v>43503</v>
      </c>
      <c r="M681" s="2">
        <v>0.6020833333333333</v>
      </c>
      <c r="N681" s="3" t="s">
        <v>23</v>
      </c>
      <c r="O681" s="2">
        <v>589.5</v>
      </c>
      <c r="P681" s="4">
        <v>4.7619047620000003</v>
      </c>
      <c r="Q681" s="2">
        <v>29.475000000000001</v>
      </c>
      <c r="R681" s="2">
        <v>8.1</v>
      </c>
    </row>
    <row r="682" spans="2:18" x14ac:dyDescent="0.25">
      <c r="B682" s="2" t="s">
        <v>715</v>
      </c>
      <c r="C682" s="2" t="s">
        <v>18</v>
      </c>
      <c r="D682" s="2" t="s">
        <v>19</v>
      </c>
      <c r="E682" s="2" t="s">
        <v>20</v>
      </c>
      <c r="F682" s="2" t="s">
        <v>31</v>
      </c>
      <c r="G682" s="2" t="s">
        <v>44</v>
      </c>
      <c r="H682" s="2">
        <v>48.5</v>
      </c>
      <c r="I682" s="2">
        <v>6</v>
      </c>
      <c r="J682" s="2">
        <v>14.55</v>
      </c>
      <c r="K682" s="2">
        <v>305.55</v>
      </c>
      <c r="L682" s="2">
        <v>43476</v>
      </c>
      <c r="M682" s="2">
        <v>0.58125000000000004</v>
      </c>
      <c r="N682" s="3" t="s">
        <v>23</v>
      </c>
      <c r="O682" s="2">
        <v>291</v>
      </c>
      <c r="P682" s="4">
        <v>4.7619047620000003</v>
      </c>
      <c r="Q682" s="2">
        <v>14.55</v>
      </c>
      <c r="R682" s="2">
        <v>9.4</v>
      </c>
    </row>
    <row r="683" spans="2:18" x14ac:dyDescent="0.25">
      <c r="B683" s="2" t="s">
        <v>716</v>
      </c>
      <c r="C683" s="2" t="s">
        <v>42</v>
      </c>
      <c r="D683" s="2" t="s">
        <v>43</v>
      </c>
      <c r="E683" s="2" t="s">
        <v>20</v>
      </c>
      <c r="F683" s="2" t="s">
        <v>21</v>
      </c>
      <c r="G683" s="2" t="s">
        <v>28</v>
      </c>
      <c r="H683" s="2">
        <v>39.479999999999997</v>
      </c>
      <c r="I683" s="2">
        <v>1</v>
      </c>
      <c r="J683" s="2">
        <v>1.974</v>
      </c>
      <c r="K683" s="2">
        <v>41.454000000000001</v>
      </c>
      <c r="L683" s="2">
        <v>43508</v>
      </c>
      <c r="M683" s="2">
        <v>0.82152777777777775</v>
      </c>
      <c r="N683" s="3" t="s">
        <v>29</v>
      </c>
      <c r="O683" s="2">
        <v>39.479999999999997</v>
      </c>
      <c r="P683" s="4">
        <v>4.7619047620000003</v>
      </c>
      <c r="Q683" s="2">
        <v>1.974</v>
      </c>
      <c r="R683" s="2">
        <v>6.5</v>
      </c>
    </row>
    <row r="684" spans="2:18" x14ac:dyDescent="0.25">
      <c r="B684" s="2" t="s">
        <v>717</v>
      </c>
      <c r="C684" s="2" t="s">
        <v>42</v>
      </c>
      <c r="D684" s="2" t="s">
        <v>43</v>
      </c>
      <c r="E684" s="2" t="s">
        <v>27</v>
      </c>
      <c r="F684" s="2" t="s">
        <v>21</v>
      </c>
      <c r="G684" s="2" t="s">
        <v>36</v>
      </c>
      <c r="H684" s="2">
        <v>34.81</v>
      </c>
      <c r="I684" s="2">
        <v>1</v>
      </c>
      <c r="J684" s="2">
        <v>1.7404999999999999</v>
      </c>
      <c r="K684" s="2">
        <v>36.5505</v>
      </c>
      <c r="L684" s="2">
        <v>43479</v>
      </c>
      <c r="M684" s="2">
        <v>0.42430555555555555</v>
      </c>
      <c r="N684" s="3" t="s">
        <v>33</v>
      </c>
      <c r="O684" s="2">
        <v>34.81</v>
      </c>
      <c r="P684" s="4">
        <v>4.7619047620000003</v>
      </c>
      <c r="Q684" s="2">
        <v>1.7404999999999999</v>
      </c>
      <c r="R684" s="2">
        <v>7</v>
      </c>
    </row>
    <row r="685" spans="2:18" x14ac:dyDescent="0.25">
      <c r="B685" s="2" t="s">
        <v>718</v>
      </c>
      <c r="C685" s="2" t="s">
        <v>25</v>
      </c>
      <c r="D685" s="2" t="s">
        <v>26</v>
      </c>
      <c r="E685" s="2" t="s">
        <v>27</v>
      </c>
      <c r="F685" s="2" t="s">
        <v>21</v>
      </c>
      <c r="G685" s="2" t="s">
        <v>46</v>
      </c>
      <c r="H685" s="2">
        <v>49.32</v>
      </c>
      <c r="I685" s="2">
        <v>6</v>
      </c>
      <c r="J685" s="2">
        <v>14.795999999999999</v>
      </c>
      <c r="K685" s="2">
        <v>310.71600000000001</v>
      </c>
      <c r="L685" s="2">
        <v>43474</v>
      </c>
      <c r="M685" s="2">
        <v>0.57361111111111107</v>
      </c>
      <c r="N685" s="3" t="s">
        <v>23</v>
      </c>
      <c r="O685" s="2">
        <v>295.92</v>
      </c>
      <c r="P685" s="4">
        <v>4.7619047620000003</v>
      </c>
      <c r="Q685" s="2">
        <v>14.795999999999999</v>
      </c>
      <c r="R685" s="2">
        <v>7.1</v>
      </c>
    </row>
    <row r="686" spans="2:18" x14ac:dyDescent="0.25">
      <c r="B686" s="2" t="s">
        <v>719</v>
      </c>
      <c r="C686" s="2" t="s">
        <v>18</v>
      </c>
      <c r="D686" s="2" t="s">
        <v>19</v>
      </c>
      <c r="E686" s="2" t="s">
        <v>20</v>
      </c>
      <c r="F686" s="2" t="s">
        <v>31</v>
      </c>
      <c r="G686" s="2" t="s">
        <v>46</v>
      </c>
      <c r="H686" s="2">
        <v>21.48</v>
      </c>
      <c r="I686" s="2">
        <v>2</v>
      </c>
      <c r="J686" s="2">
        <v>2.1480000000000001</v>
      </c>
      <c r="K686" s="2">
        <v>45.107999999999997</v>
      </c>
      <c r="L686" s="2">
        <v>43523</v>
      </c>
      <c r="M686" s="2">
        <v>0.51527777777777772</v>
      </c>
      <c r="N686" s="3" t="s">
        <v>23</v>
      </c>
      <c r="O686" s="2">
        <v>42.96</v>
      </c>
      <c r="P686" s="4">
        <v>4.7619047620000003</v>
      </c>
      <c r="Q686" s="2">
        <v>2.1480000000000001</v>
      </c>
      <c r="R686" s="2">
        <v>6.6</v>
      </c>
    </row>
    <row r="687" spans="2:18" x14ac:dyDescent="0.25">
      <c r="B687" s="2" t="s">
        <v>720</v>
      </c>
      <c r="C687" s="2" t="s">
        <v>42</v>
      </c>
      <c r="D687" s="2" t="s">
        <v>43</v>
      </c>
      <c r="E687" s="2" t="s">
        <v>20</v>
      </c>
      <c r="F687" s="2" t="s">
        <v>21</v>
      </c>
      <c r="G687" s="2" t="s">
        <v>36</v>
      </c>
      <c r="H687" s="2">
        <v>23.08</v>
      </c>
      <c r="I687" s="2">
        <v>6</v>
      </c>
      <c r="J687" s="2">
        <v>6.9240000000000004</v>
      </c>
      <c r="K687" s="2">
        <v>145.404</v>
      </c>
      <c r="L687" s="2">
        <v>43489</v>
      </c>
      <c r="M687" s="2">
        <v>0.80555555555555558</v>
      </c>
      <c r="N687" s="3" t="s">
        <v>23</v>
      </c>
      <c r="O687" s="2">
        <v>138.47999999999999</v>
      </c>
      <c r="P687" s="4">
        <v>4.7619047620000003</v>
      </c>
      <c r="Q687" s="2">
        <v>6.9240000000000004</v>
      </c>
      <c r="R687" s="2">
        <v>4.9000000000000004</v>
      </c>
    </row>
    <row r="688" spans="2:18" x14ac:dyDescent="0.25">
      <c r="B688" s="2" t="s">
        <v>721</v>
      </c>
      <c r="C688" s="2" t="s">
        <v>42</v>
      </c>
      <c r="D688" s="2" t="s">
        <v>43</v>
      </c>
      <c r="E688" s="2" t="s">
        <v>20</v>
      </c>
      <c r="F688" s="2" t="s">
        <v>21</v>
      </c>
      <c r="G688" s="2" t="s">
        <v>32</v>
      </c>
      <c r="H688" s="2">
        <v>49.1</v>
      </c>
      <c r="I688" s="2">
        <v>2</v>
      </c>
      <c r="J688" s="2">
        <v>4.91</v>
      </c>
      <c r="K688" s="2">
        <v>103.11</v>
      </c>
      <c r="L688" s="2">
        <v>43473</v>
      </c>
      <c r="M688" s="2">
        <v>0.54027777777777775</v>
      </c>
      <c r="N688" s="3" t="s">
        <v>33</v>
      </c>
      <c r="O688" s="2">
        <v>98.2</v>
      </c>
      <c r="P688" s="4">
        <v>4.7619047620000003</v>
      </c>
      <c r="Q688" s="2">
        <v>4.91</v>
      </c>
      <c r="R688" s="2">
        <v>6.4</v>
      </c>
    </row>
    <row r="689" spans="2:18" x14ac:dyDescent="0.25">
      <c r="B689" s="2" t="s">
        <v>722</v>
      </c>
      <c r="C689" s="2" t="s">
        <v>42</v>
      </c>
      <c r="D689" s="2" t="s">
        <v>43</v>
      </c>
      <c r="E689" s="2" t="s">
        <v>20</v>
      </c>
      <c r="F689" s="2" t="s">
        <v>21</v>
      </c>
      <c r="G689" s="2" t="s">
        <v>36</v>
      </c>
      <c r="H689" s="2">
        <v>64.83</v>
      </c>
      <c r="I689" s="2">
        <v>2</v>
      </c>
      <c r="J689" s="2">
        <v>6.4829999999999997</v>
      </c>
      <c r="K689" s="2">
        <v>136.143</v>
      </c>
      <c r="L689" s="2">
        <v>43473</v>
      </c>
      <c r="M689" s="2">
        <v>0.49930555555555556</v>
      </c>
      <c r="N689" s="3" t="s">
        <v>33</v>
      </c>
      <c r="O689" s="2">
        <v>129.66</v>
      </c>
      <c r="P689" s="4">
        <v>4.7619047620000003</v>
      </c>
      <c r="Q689" s="2">
        <v>6.4829999999999997</v>
      </c>
      <c r="R689" s="2">
        <v>8</v>
      </c>
    </row>
    <row r="690" spans="2:18" x14ac:dyDescent="0.25">
      <c r="B690" s="2" t="s">
        <v>723</v>
      </c>
      <c r="C690" s="2" t="s">
        <v>18</v>
      </c>
      <c r="D690" s="2" t="s">
        <v>19</v>
      </c>
      <c r="E690" s="2" t="s">
        <v>20</v>
      </c>
      <c r="F690" s="2" t="s">
        <v>31</v>
      </c>
      <c r="G690" s="2" t="s">
        <v>32</v>
      </c>
      <c r="H690" s="2">
        <v>63.56</v>
      </c>
      <c r="I690" s="2">
        <v>10</v>
      </c>
      <c r="J690" s="2">
        <v>31.78</v>
      </c>
      <c r="K690" s="2">
        <v>667.38</v>
      </c>
      <c r="L690" s="2">
        <v>43481</v>
      </c>
      <c r="M690" s="2">
        <v>0.74930555555555556</v>
      </c>
      <c r="N690" s="3" t="s">
        <v>29</v>
      </c>
      <c r="O690" s="2">
        <v>635.6</v>
      </c>
      <c r="P690" s="4">
        <v>4.7619047620000003</v>
      </c>
      <c r="Q690" s="2">
        <v>31.78</v>
      </c>
      <c r="R690" s="2">
        <v>4.3</v>
      </c>
    </row>
    <row r="691" spans="2:18" x14ac:dyDescent="0.25">
      <c r="B691" s="2" t="s">
        <v>724</v>
      </c>
      <c r="C691" s="2" t="s">
        <v>25</v>
      </c>
      <c r="D691" s="2" t="s">
        <v>26</v>
      </c>
      <c r="E691" s="2" t="s">
        <v>20</v>
      </c>
      <c r="F691" s="2" t="s">
        <v>31</v>
      </c>
      <c r="G691" s="2" t="s">
        <v>36</v>
      </c>
      <c r="H691" s="2">
        <v>72.88</v>
      </c>
      <c r="I691" s="2">
        <v>2</v>
      </c>
      <c r="J691" s="2">
        <v>7.2880000000000003</v>
      </c>
      <c r="K691" s="2">
        <v>153.048</v>
      </c>
      <c r="L691" s="2">
        <v>43537</v>
      </c>
      <c r="M691" s="2">
        <v>0.53541666666666665</v>
      </c>
      <c r="N691" s="3" t="s">
        <v>29</v>
      </c>
      <c r="O691" s="2">
        <v>145.76</v>
      </c>
      <c r="P691" s="4">
        <v>4.7619047620000003</v>
      </c>
      <c r="Q691" s="2">
        <v>7.2880000000000003</v>
      </c>
      <c r="R691" s="2">
        <v>6.1</v>
      </c>
    </row>
    <row r="692" spans="2:18" x14ac:dyDescent="0.25">
      <c r="B692" s="2" t="s">
        <v>725</v>
      </c>
      <c r="C692" s="2" t="s">
        <v>18</v>
      </c>
      <c r="D692" s="2" t="s">
        <v>19</v>
      </c>
      <c r="E692" s="2" t="s">
        <v>27</v>
      </c>
      <c r="F692" s="2" t="s">
        <v>21</v>
      </c>
      <c r="G692" s="2" t="s">
        <v>44</v>
      </c>
      <c r="H692" s="2">
        <v>67.099999999999994</v>
      </c>
      <c r="I692" s="2">
        <v>3</v>
      </c>
      <c r="J692" s="2">
        <v>10.065</v>
      </c>
      <c r="K692" s="2">
        <v>211.36500000000001</v>
      </c>
      <c r="L692" s="2">
        <v>43511</v>
      </c>
      <c r="M692" s="2">
        <v>0.44166666666666665</v>
      </c>
      <c r="N692" s="3" t="s">
        <v>29</v>
      </c>
      <c r="O692" s="2">
        <v>201.3</v>
      </c>
      <c r="P692" s="4">
        <v>4.7619047620000003</v>
      </c>
      <c r="Q692" s="2">
        <v>10.065</v>
      </c>
      <c r="R692" s="2">
        <v>7.5</v>
      </c>
    </row>
    <row r="693" spans="2:18" x14ac:dyDescent="0.25">
      <c r="B693" s="2" t="s">
        <v>726</v>
      </c>
      <c r="C693" s="2" t="s">
        <v>25</v>
      </c>
      <c r="D693" s="2" t="s">
        <v>26</v>
      </c>
      <c r="E693" s="2" t="s">
        <v>20</v>
      </c>
      <c r="F693" s="2" t="s">
        <v>21</v>
      </c>
      <c r="G693" s="2" t="s">
        <v>36</v>
      </c>
      <c r="H693" s="2">
        <v>70.19</v>
      </c>
      <c r="I693" s="2">
        <v>9</v>
      </c>
      <c r="J693" s="2">
        <v>31.5855</v>
      </c>
      <c r="K693" s="2">
        <v>663.29549999999995</v>
      </c>
      <c r="L693" s="2">
        <v>43490</v>
      </c>
      <c r="M693" s="2">
        <v>0.56805555555555554</v>
      </c>
      <c r="N693" s="3" t="s">
        <v>29</v>
      </c>
      <c r="O693" s="2">
        <v>631.71</v>
      </c>
      <c r="P693" s="4">
        <v>4.7619047620000003</v>
      </c>
      <c r="Q693" s="2">
        <v>31.5855</v>
      </c>
      <c r="R693" s="2">
        <v>6.7</v>
      </c>
    </row>
    <row r="694" spans="2:18" x14ac:dyDescent="0.25">
      <c r="B694" s="2" t="s">
        <v>727</v>
      </c>
      <c r="C694" s="2" t="s">
        <v>25</v>
      </c>
      <c r="D694" s="2" t="s">
        <v>26</v>
      </c>
      <c r="E694" s="2" t="s">
        <v>20</v>
      </c>
      <c r="F694" s="2" t="s">
        <v>31</v>
      </c>
      <c r="G694" s="2" t="s">
        <v>44</v>
      </c>
      <c r="H694" s="2">
        <v>55.04</v>
      </c>
      <c r="I694" s="2">
        <v>7</v>
      </c>
      <c r="J694" s="2">
        <v>19.263999999999999</v>
      </c>
      <c r="K694" s="2">
        <v>404.54399999999998</v>
      </c>
      <c r="L694" s="2">
        <v>43536</v>
      </c>
      <c r="M694" s="2">
        <v>0.81874999999999998</v>
      </c>
      <c r="N694" s="3" t="s">
        <v>23</v>
      </c>
      <c r="O694" s="2">
        <v>385.28</v>
      </c>
      <c r="P694" s="4">
        <v>4.7619047620000003</v>
      </c>
      <c r="Q694" s="2">
        <v>19.263999999999999</v>
      </c>
      <c r="R694" s="2">
        <v>5.2</v>
      </c>
    </row>
    <row r="695" spans="2:18" x14ac:dyDescent="0.25">
      <c r="B695" s="2" t="s">
        <v>728</v>
      </c>
      <c r="C695" s="2" t="s">
        <v>18</v>
      </c>
      <c r="D695" s="2" t="s">
        <v>19</v>
      </c>
      <c r="E695" s="2" t="s">
        <v>20</v>
      </c>
      <c r="F695" s="2" t="s">
        <v>31</v>
      </c>
      <c r="G695" s="2" t="s">
        <v>22</v>
      </c>
      <c r="H695" s="2">
        <v>48.63</v>
      </c>
      <c r="I695" s="2">
        <v>10</v>
      </c>
      <c r="J695" s="2">
        <v>24.315000000000001</v>
      </c>
      <c r="K695" s="2">
        <v>510.61500000000001</v>
      </c>
      <c r="L695" s="2">
        <v>43528</v>
      </c>
      <c r="M695" s="2">
        <v>0.53055555555555556</v>
      </c>
      <c r="N695" s="3" t="s">
        <v>29</v>
      </c>
      <c r="O695" s="2">
        <v>486.3</v>
      </c>
      <c r="P695" s="4">
        <v>4.7619047620000003</v>
      </c>
      <c r="Q695" s="2">
        <v>24.315000000000001</v>
      </c>
      <c r="R695" s="2">
        <v>8.8000000000000007</v>
      </c>
    </row>
    <row r="696" spans="2:18" x14ac:dyDescent="0.25">
      <c r="B696" s="2" t="s">
        <v>729</v>
      </c>
      <c r="C696" s="2" t="s">
        <v>25</v>
      </c>
      <c r="D696" s="2" t="s">
        <v>26</v>
      </c>
      <c r="E696" s="2" t="s">
        <v>20</v>
      </c>
      <c r="F696" s="2" t="s">
        <v>21</v>
      </c>
      <c r="G696" s="2" t="s">
        <v>46</v>
      </c>
      <c r="H696" s="2">
        <v>73.38</v>
      </c>
      <c r="I696" s="2">
        <v>7</v>
      </c>
      <c r="J696" s="2">
        <v>25.683</v>
      </c>
      <c r="K696" s="2">
        <v>539.34299999999996</v>
      </c>
      <c r="L696" s="2">
        <v>43506</v>
      </c>
      <c r="M696" s="2">
        <v>0.5805555555555556</v>
      </c>
      <c r="N696" s="3" t="s">
        <v>29</v>
      </c>
      <c r="O696" s="2">
        <v>513.66</v>
      </c>
      <c r="P696" s="4">
        <v>4.7619047620000003</v>
      </c>
      <c r="Q696" s="2">
        <v>25.683</v>
      </c>
      <c r="R696" s="2">
        <v>9.5</v>
      </c>
    </row>
    <row r="697" spans="2:18" x14ac:dyDescent="0.25">
      <c r="B697" s="2" t="s">
        <v>730</v>
      </c>
      <c r="C697" s="2" t="s">
        <v>25</v>
      </c>
      <c r="D697" s="2" t="s">
        <v>26</v>
      </c>
      <c r="E697" s="2" t="s">
        <v>27</v>
      </c>
      <c r="F697" s="2" t="s">
        <v>21</v>
      </c>
      <c r="G697" s="2" t="s">
        <v>44</v>
      </c>
      <c r="H697" s="2">
        <v>52.6</v>
      </c>
      <c r="I697" s="2">
        <v>9</v>
      </c>
      <c r="J697" s="2">
        <v>23.67</v>
      </c>
      <c r="K697" s="2">
        <v>497.07</v>
      </c>
      <c r="L697" s="2">
        <v>43481</v>
      </c>
      <c r="M697" s="2">
        <v>0.61250000000000004</v>
      </c>
      <c r="N697" s="3" t="s">
        <v>29</v>
      </c>
      <c r="O697" s="2">
        <v>473.4</v>
      </c>
      <c r="P697" s="4">
        <v>4.7619047620000003</v>
      </c>
      <c r="Q697" s="2">
        <v>23.67</v>
      </c>
      <c r="R697" s="2">
        <v>7.6</v>
      </c>
    </row>
    <row r="698" spans="2:18" x14ac:dyDescent="0.25">
      <c r="B698" s="2" t="s">
        <v>731</v>
      </c>
      <c r="C698" s="2" t="s">
        <v>18</v>
      </c>
      <c r="D698" s="2" t="s">
        <v>19</v>
      </c>
      <c r="E698" s="2" t="s">
        <v>20</v>
      </c>
      <c r="F698" s="2" t="s">
        <v>21</v>
      </c>
      <c r="G698" s="2" t="s">
        <v>32</v>
      </c>
      <c r="H698" s="2">
        <v>87.37</v>
      </c>
      <c r="I698" s="2">
        <v>5</v>
      </c>
      <c r="J698" s="2">
        <v>21.842500000000001</v>
      </c>
      <c r="K698" s="2">
        <v>458.6925</v>
      </c>
      <c r="L698" s="2">
        <v>43494</v>
      </c>
      <c r="M698" s="2">
        <v>0.82291666666666663</v>
      </c>
      <c r="N698" s="3" t="s">
        <v>29</v>
      </c>
      <c r="O698" s="2">
        <v>436.85</v>
      </c>
      <c r="P698" s="4">
        <v>4.7619047620000003</v>
      </c>
      <c r="Q698" s="2">
        <v>21.842500000000001</v>
      </c>
      <c r="R698" s="2">
        <v>6.6</v>
      </c>
    </row>
    <row r="699" spans="2:18" x14ac:dyDescent="0.25">
      <c r="B699" s="2" t="s">
        <v>732</v>
      </c>
      <c r="C699" s="2" t="s">
        <v>18</v>
      </c>
      <c r="D699" s="2" t="s">
        <v>19</v>
      </c>
      <c r="E699" s="2" t="s">
        <v>20</v>
      </c>
      <c r="F699" s="2" t="s">
        <v>21</v>
      </c>
      <c r="G699" s="2" t="s">
        <v>36</v>
      </c>
      <c r="H699" s="2">
        <v>27.04</v>
      </c>
      <c r="I699" s="2">
        <v>4</v>
      </c>
      <c r="J699" s="2">
        <v>5.4080000000000004</v>
      </c>
      <c r="K699" s="2">
        <v>113.568</v>
      </c>
      <c r="L699" s="2">
        <v>43466</v>
      </c>
      <c r="M699" s="2">
        <v>0.85138888888888886</v>
      </c>
      <c r="N699" s="3" t="s">
        <v>23</v>
      </c>
      <c r="O699" s="2">
        <v>108.16</v>
      </c>
      <c r="P699" s="4">
        <v>4.7619047620000003</v>
      </c>
      <c r="Q699" s="2">
        <v>5.4080000000000004</v>
      </c>
      <c r="R699" s="2">
        <v>6.9</v>
      </c>
    </row>
    <row r="700" spans="2:18" x14ac:dyDescent="0.25">
      <c r="B700" s="2" t="s">
        <v>733</v>
      </c>
      <c r="C700" s="2" t="s">
        <v>42</v>
      </c>
      <c r="D700" s="2" t="s">
        <v>43</v>
      </c>
      <c r="E700" s="2" t="s">
        <v>27</v>
      </c>
      <c r="F700" s="2" t="s">
        <v>31</v>
      </c>
      <c r="G700" s="2" t="s">
        <v>32</v>
      </c>
      <c r="H700" s="2">
        <v>62.19</v>
      </c>
      <c r="I700" s="2">
        <v>4</v>
      </c>
      <c r="J700" s="2">
        <v>12.438000000000001</v>
      </c>
      <c r="K700" s="2">
        <v>261.19799999999998</v>
      </c>
      <c r="L700" s="2">
        <v>43471</v>
      </c>
      <c r="M700" s="2">
        <v>0.82361111111111107</v>
      </c>
      <c r="N700" s="3" t="s">
        <v>23</v>
      </c>
      <c r="O700" s="2">
        <v>248.76</v>
      </c>
      <c r="P700" s="4">
        <v>4.7619047620000003</v>
      </c>
      <c r="Q700" s="2">
        <v>12.438000000000001</v>
      </c>
      <c r="R700" s="2">
        <v>4.3</v>
      </c>
    </row>
    <row r="701" spans="2:18" x14ac:dyDescent="0.25">
      <c r="B701" s="2" t="s">
        <v>734</v>
      </c>
      <c r="C701" s="2" t="s">
        <v>18</v>
      </c>
      <c r="D701" s="2" t="s">
        <v>19</v>
      </c>
      <c r="E701" s="2" t="s">
        <v>20</v>
      </c>
      <c r="F701" s="2" t="s">
        <v>31</v>
      </c>
      <c r="G701" s="2" t="s">
        <v>28</v>
      </c>
      <c r="H701" s="2">
        <v>69.58</v>
      </c>
      <c r="I701" s="2">
        <v>9</v>
      </c>
      <c r="J701" s="2">
        <v>31.311</v>
      </c>
      <c r="K701" s="2">
        <v>657.53099999999995</v>
      </c>
      <c r="L701" s="2">
        <v>43515</v>
      </c>
      <c r="M701" s="2">
        <v>0.81805555555555554</v>
      </c>
      <c r="N701" s="3" t="s">
        <v>33</v>
      </c>
      <c r="O701" s="2">
        <v>626.22</v>
      </c>
      <c r="P701" s="4">
        <v>4.7619047620000003</v>
      </c>
      <c r="Q701" s="2">
        <v>31.311</v>
      </c>
      <c r="R701" s="2">
        <v>7.8</v>
      </c>
    </row>
    <row r="702" spans="2:18" x14ac:dyDescent="0.25">
      <c r="B702" s="2" t="s">
        <v>735</v>
      </c>
      <c r="C702" s="2" t="s">
        <v>25</v>
      </c>
      <c r="D702" s="2" t="s">
        <v>26</v>
      </c>
      <c r="E702" s="2" t="s">
        <v>27</v>
      </c>
      <c r="F702" s="2" t="s">
        <v>31</v>
      </c>
      <c r="G702" s="2" t="s">
        <v>32</v>
      </c>
      <c r="H702" s="2">
        <v>97.5</v>
      </c>
      <c r="I702" s="2">
        <v>10</v>
      </c>
      <c r="J702" s="2">
        <v>48.75</v>
      </c>
      <c r="K702" s="2">
        <v>1023.75</v>
      </c>
      <c r="L702" s="2">
        <v>43477</v>
      </c>
      <c r="M702" s="2">
        <v>0.6791666666666667</v>
      </c>
      <c r="N702" s="3" t="s">
        <v>23</v>
      </c>
      <c r="O702" s="2">
        <v>975</v>
      </c>
      <c r="P702" s="4">
        <v>4.7619047620000003</v>
      </c>
      <c r="Q702" s="2">
        <v>48.75</v>
      </c>
      <c r="R702" s="2">
        <v>8</v>
      </c>
    </row>
    <row r="703" spans="2:18" x14ac:dyDescent="0.25">
      <c r="B703" s="2" t="s">
        <v>736</v>
      </c>
      <c r="C703" s="2" t="s">
        <v>25</v>
      </c>
      <c r="D703" s="2" t="s">
        <v>26</v>
      </c>
      <c r="E703" s="2" t="s">
        <v>27</v>
      </c>
      <c r="F703" s="2" t="s">
        <v>21</v>
      </c>
      <c r="G703" s="2" t="s">
        <v>46</v>
      </c>
      <c r="H703" s="2">
        <v>60.41</v>
      </c>
      <c r="I703" s="2">
        <v>8</v>
      </c>
      <c r="J703" s="2">
        <v>24.164000000000001</v>
      </c>
      <c r="K703" s="2">
        <v>507.44400000000002</v>
      </c>
      <c r="L703" s="2">
        <v>43503</v>
      </c>
      <c r="M703" s="2">
        <v>0.51597222222222228</v>
      </c>
      <c r="N703" s="3" t="s">
        <v>23</v>
      </c>
      <c r="O703" s="2">
        <v>483.28</v>
      </c>
      <c r="P703" s="4">
        <v>4.7619047620000003</v>
      </c>
      <c r="Q703" s="2">
        <v>24.164000000000001</v>
      </c>
      <c r="R703" s="2">
        <v>9.6</v>
      </c>
    </row>
    <row r="704" spans="2:18" x14ac:dyDescent="0.25">
      <c r="B704" s="2" t="s">
        <v>737</v>
      </c>
      <c r="C704" s="2" t="s">
        <v>42</v>
      </c>
      <c r="D704" s="2" t="s">
        <v>43</v>
      </c>
      <c r="E704" s="2" t="s">
        <v>27</v>
      </c>
      <c r="F704" s="2" t="s">
        <v>31</v>
      </c>
      <c r="G704" s="2" t="s">
        <v>44</v>
      </c>
      <c r="H704" s="2">
        <v>32.32</v>
      </c>
      <c r="I704" s="2">
        <v>3</v>
      </c>
      <c r="J704" s="2">
        <v>4.8479999999999999</v>
      </c>
      <c r="K704" s="2">
        <v>101.80800000000001</v>
      </c>
      <c r="L704" s="2">
        <v>43551</v>
      </c>
      <c r="M704" s="2">
        <v>0.7993055555555556</v>
      </c>
      <c r="N704" s="3" t="s">
        <v>33</v>
      </c>
      <c r="O704" s="2">
        <v>96.96</v>
      </c>
      <c r="P704" s="4">
        <v>4.7619047620000003</v>
      </c>
      <c r="Q704" s="2">
        <v>4.8479999999999999</v>
      </c>
      <c r="R704" s="2">
        <v>4.3</v>
      </c>
    </row>
    <row r="705" spans="2:18" x14ac:dyDescent="0.25">
      <c r="B705" s="2" t="s">
        <v>738</v>
      </c>
      <c r="C705" s="2" t="s">
        <v>42</v>
      </c>
      <c r="D705" s="2" t="s">
        <v>43</v>
      </c>
      <c r="E705" s="2" t="s">
        <v>20</v>
      </c>
      <c r="F705" s="2" t="s">
        <v>21</v>
      </c>
      <c r="G705" s="2" t="s">
        <v>46</v>
      </c>
      <c r="H705" s="2">
        <v>19.77</v>
      </c>
      <c r="I705" s="2">
        <v>10</v>
      </c>
      <c r="J705" s="2">
        <v>9.8849999999999998</v>
      </c>
      <c r="K705" s="2">
        <v>207.58500000000001</v>
      </c>
      <c r="L705" s="2">
        <v>43523</v>
      </c>
      <c r="M705" s="2">
        <v>0.7895833333333333</v>
      </c>
      <c r="N705" s="3" t="s">
        <v>33</v>
      </c>
      <c r="O705" s="2">
        <v>197.7</v>
      </c>
      <c r="P705" s="4">
        <v>4.7619047620000003</v>
      </c>
      <c r="Q705" s="2">
        <v>9.8849999999999998</v>
      </c>
      <c r="R705" s="2">
        <v>5</v>
      </c>
    </row>
    <row r="706" spans="2:18" x14ac:dyDescent="0.25">
      <c r="B706" s="2" t="s">
        <v>739</v>
      </c>
      <c r="C706" s="2" t="s">
        <v>42</v>
      </c>
      <c r="D706" s="2" t="s">
        <v>43</v>
      </c>
      <c r="E706" s="2" t="s">
        <v>20</v>
      </c>
      <c r="F706" s="2" t="s">
        <v>31</v>
      </c>
      <c r="G706" s="2" t="s">
        <v>22</v>
      </c>
      <c r="H706" s="2">
        <v>80.47</v>
      </c>
      <c r="I706" s="2">
        <v>9</v>
      </c>
      <c r="J706" s="2">
        <v>36.211500000000001</v>
      </c>
      <c r="K706" s="2">
        <v>760.44150000000002</v>
      </c>
      <c r="L706" s="2">
        <v>43471</v>
      </c>
      <c r="M706" s="2">
        <v>0.47083333333333333</v>
      </c>
      <c r="N706" s="3" t="s">
        <v>29</v>
      </c>
      <c r="O706" s="2">
        <v>724.23</v>
      </c>
      <c r="P706" s="4">
        <v>4.7619047620000003</v>
      </c>
      <c r="Q706" s="2">
        <v>36.211500000000001</v>
      </c>
      <c r="R706" s="2">
        <v>9.1999999999999993</v>
      </c>
    </row>
    <row r="707" spans="2:18" x14ac:dyDescent="0.25">
      <c r="B707" s="2" t="s">
        <v>740</v>
      </c>
      <c r="C707" s="2" t="s">
        <v>42</v>
      </c>
      <c r="D707" s="2" t="s">
        <v>43</v>
      </c>
      <c r="E707" s="2" t="s">
        <v>20</v>
      </c>
      <c r="F707" s="2" t="s">
        <v>21</v>
      </c>
      <c r="G707" s="2" t="s">
        <v>32</v>
      </c>
      <c r="H707" s="2">
        <v>88.39</v>
      </c>
      <c r="I707" s="2">
        <v>9</v>
      </c>
      <c r="J707" s="2">
        <v>39.775500000000001</v>
      </c>
      <c r="K707" s="2">
        <v>835.28549999999996</v>
      </c>
      <c r="L707" s="2">
        <v>43526</v>
      </c>
      <c r="M707" s="2">
        <v>0.52777777777777779</v>
      </c>
      <c r="N707" s="3" t="s">
        <v>29</v>
      </c>
      <c r="O707" s="2">
        <v>795.51</v>
      </c>
      <c r="P707" s="4">
        <v>4.7619047620000003</v>
      </c>
      <c r="Q707" s="2">
        <v>39.775500000000001</v>
      </c>
      <c r="R707" s="2">
        <v>6.3</v>
      </c>
    </row>
    <row r="708" spans="2:18" x14ac:dyDescent="0.25">
      <c r="B708" s="2" t="s">
        <v>741</v>
      </c>
      <c r="C708" s="2" t="s">
        <v>42</v>
      </c>
      <c r="D708" s="2" t="s">
        <v>43</v>
      </c>
      <c r="E708" s="2" t="s">
        <v>27</v>
      </c>
      <c r="F708" s="2" t="s">
        <v>31</v>
      </c>
      <c r="G708" s="2" t="s">
        <v>22</v>
      </c>
      <c r="H708" s="2">
        <v>71.77</v>
      </c>
      <c r="I708" s="2">
        <v>7</v>
      </c>
      <c r="J708" s="2">
        <v>25.119499999999999</v>
      </c>
      <c r="K708" s="2">
        <v>527.5095</v>
      </c>
      <c r="L708" s="2">
        <v>43553</v>
      </c>
      <c r="M708" s="2">
        <v>0.58750000000000002</v>
      </c>
      <c r="N708" s="3" t="s">
        <v>29</v>
      </c>
      <c r="O708" s="2">
        <v>502.39</v>
      </c>
      <c r="P708" s="4">
        <v>4.7619047620000003</v>
      </c>
      <c r="Q708" s="2">
        <v>25.119499999999999</v>
      </c>
      <c r="R708" s="2">
        <v>8.9</v>
      </c>
    </row>
    <row r="709" spans="2:18" x14ac:dyDescent="0.25">
      <c r="B709" s="2" t="s">
        <v>742</v>
      </c>
      <c r="C709" s="2" t="s">
        <v>42</v>
      </c>
      <c r="D709" s="2" t="s">
        <v>43</v>
      </c>
      <c r="E709" s="2" t="s">
        <v>27</v>
      </c>
      <c r="F709" s="2" t="s">
        <v>21</v>
      </c>
      <c r="G709" s="2" t="s">
        <v>28</v>
      </c>
      <c r="H709" s="2">
        <v>43</v>
      </c>
      <c r="I709" s="2">
        <v>4</v>
      </c>
      <c r="J709" s="2">
        <v>8.6</v>
      </c>
      <c r="K709" s="2">
        <v>180.6</v>
      </c>
      <c r="L709" s="2">
        <v>43496</v>
      </c>
      <c r="M709" s="2">
        <v>0.8666666666666667</v>
      </c>
      <c r="N709" s="3" t="s">
        <v>23</v>
      </c>
      <c r="O709" s="2">
        <v>172</v>
      </c>
      <c r="P709" s="4">
        <v>4.7619047620000003</v>
      </c>
      <c r="Q709" s="2">
        <v>8.6</v>
      </c>
      <c r="R709" s="2">
        <v>7.6</v>
      </c>
    </row>
    <row r="710" spans="2:18" x14ac:dyDescent="0.25">
      <c r="B710" s="2" t="s">
        <v>743</v>
      </c>
      <c r="C710" s="2" t="s">
        <v>25</v>
      </c>
      <c r="D710" s="2" t="s">
        <v>26</v>
      </c>
      <c r="E710" s="2" t="s">
        <v>20</v>
      </c>
      <c r="F710" s="2" t="s">
        <v>31</v>
      </c>
      <c r="G710" s="2" t="s">
        <v>44</v>
      </c>
      <c r="H710" s="2">
        <v>68.98</v>
      </c>
      <c r="I710" s="2">
        <v>1</v>
      </c>
      <c r="J710" s="2">
        <v>3.4489999999999998</v>
      </c>
      <c r="K710" s="2">
        <v>72.429000000000002</v>
      </c>
      <c r="L710" s="2">
        <v>43486</v>
      </c>
      <c r="M710" s="2">
        <v>0.84236111111111112</v>
      </c>
      <c r="N710" s="3" t="s">
        <v>29</v>
      </c>
      <c r="O710" s="2">
        <v>68.98</v>
      </c>
      <c r="P710" s="4">
        <v>4.7619047620000003</v>
      </c>
      <c r="Q710" s="2">
        <v>3.4489999999999998</v>
      </c>
      <c r="R710" s="2">
        <v>4.8</v>
      </c>
    </row>
    <row r="711" spans="2:18" x14ac:dyDescent="0.25">
      <c r="B711" s="2" t="s">
        <v>744</v>
      </c>
      <c r="C711" s="2" t="s">
        <v>25</v>
      </c>
      <c r="D711" s="2" t="s">
        <v>26</v>
      </c>
      <c r="E711" s="2" t="s">
        <v>27</v>
      </c>
      <c r="F711" s="2" t="s">
        <v>31</v>
      </c>
      <c r="G711" s="2" t="s">
        <v>46</v>
      </c>
      <c r="H711" s="2">
        <v>15.62</v>
      </c>
      <c r="I711" s="2">
        <v>8</v>
      </c>
      <c r="J711" s="2">
        <v>6.2480000000000002</v>
      </c>
      <c r="K711" s="2">
        <v>131.208</v>
      </c>
      <c r="L711" s="2">
        <v>43485</v>
      </c>
      <c r="M711" s="2">
        <v>0.85902777777777772</v>
      </c>
      <c r="N711" s="3" t="s">
        <v>23</v>
      </c>
      <c r="O711" s="2">
        <v>124.96</v>
      </c>
      <c r="P711" s="4">
        <v>4.7619047620000003</v>
      </c>
      <c r="Q711" s="2">
        <v>6.2480000000000002</v>
      </c>
      <c r="R711" s="2">
        <v>9.1</v>
      </c>
    </row>
    <row r="712" spans="2:18" x14ac:dyDescent="0.25">
      <c r="B712" s="2" t="s">
        <v>745</v>
      </c>
      <c r="C712" s="2" t="s">
        <v>18</v>
      </c>
      <c r="D712" s="2" t="s">
        <v>19</v>
      </c>
      <c r="E712" s="2" t="s">
        <v>27</v>
      </c>
      <c r="F712" s="2" t="s">
        <v>31</v>
      </c>
      <c r="G712" s="2" t="s">
        <v>36</v>
      </c>
      <c r="H712" s="2">
        <v>25.7</v>
      </c>
      <c r="I712" s="2">
        <v>3</v>
      </c>
      <c r="J712" s="2">
        <v>3.855</v>
      </c>
      <c r="K712" s="2">
        <v>80.954999999999998</v>
      </c>
      <c r="L712" s="2">
        <v>43482</v>
      </c>
      <c r="M712" s="2">
        <v>0.74930555555555556</v>
      </c>
      <c r="N712" s="3" t="s">
        <v>23</v>
      </c>
      <c r="O712" s="2">
        <v>77.099999999999994</v>
      </c>
      <c r="P712" s="4">
        <v>4.7619047620000003</v>
      </c>
      <c r="Q712" s="2">
        <v>3.855</v>
      </c>
      <c r="R712" s="2">
        <v>6.1</v>
      </c>
    </row>
    <row r="713" spans="2:18" x14ac:dyDescent="0.25">
      <c r="B713" s="2" t="s">
        <v>746</v>
      </c>
      <c r="C713" s="2" t="s">
        <v>18</v>
      </c>
      <c r="D713" s="2" t="s">
        <v>19</v>
      </c>
      <c r="E713" s="2" t="s">
        <v>20</v>
      </c>
      <c r="F713" s="2" t="s">
        <v>31</v>
      </c>
      <c r="G713" s="2" t="s">
        <v>44</v>
      </c>
      <c r="H713" s="2">
        <v>80.62</v>
      </c>
      <c r="I713" s="2">
        <v>6</v>
      </c>
      <c r="J713" s="2">
        <v>24.186</v>
      </c>
      <c r="K713" s="2">
        <v>507.90600000000001</v>
      </c>
      <c r="L713" s="2">
        <v>43524</v>
      </c>
      <c r="M713" s="2">
        <v>0.84583333333333333</v>
      </c>
      <c r="N713" s="3" t="s">
        <v>29</v>
      </c>
      <c r="O713" s="2">
        <v>483.72</v>
      </c>
      <c r="P713" s="4">
        <v>4.7619047620000003</v>
      </c>
      <c r="Q713" s="2">
        <v>24.186</v>
      </c>
      <c r="R713" s="2">
        <v>9.1</v>
      </c>
    </row>
    <row r="714" spans="2:18" x14ac:dyDescent="0.25">
      <c r="B714" s="2" t="s">
        <v>747</v>
      </c>
      <c r="C714" s="2" t="s">
        <v>25</v>
      </c>
      <c r="D714" s="2" t="s">
        <v>26</v>
      </c>
      <c r="E714" s="2" t="s">
        <v>20</v>
      </c>
      <c r="F714" s="2" t="s">
        <v>21</v>
      </c>
      <c r="G714" s="2" t="s">
        <v>32</v>
      </c>
      <c r="H714" s="2">
        <v>75.53</v>
      </c>
      <c r="I714" s="2">
        <v>4</v>
      </c>
      <c r="J714" s="2">
        <v>15.106</v>
      </c>
      <c r="K714" s="2">
        <v>317.226</v>
      </c>
      <c r="L714" s="2">
        <v>43543</v>
      </c>
      <c r="M714" s="2">
        <v>0.66111111111111109</v>
      </c>
      <c r="N714" s="3" t="s">
        <v>23</v>
      </c>
      <c r="O714" s="2">
        <v>302.12</v>
      </c>
      <c r="P714" s="4">
        <v>4.7619047620000003</v>
      </c>
      <c r="Q714" s="2">
        <v>15.106</v>
      </c>
      <c r="R714" s="2">
        <v>8.3000000000000007</v>
      </c>
    </row>
    <row r="715" spans="2:18" x14ac:dyDescent="0.25">
      <c r="B715" s="2" t="s">
        <v>748</v>
      </c>
      <c r="C715" s="2" t="s">
        <v>25</v>
      </c>
      <c r="D715" s="2" t="s">
        <v>26</v>
      </c>
      <c r="E715" s="2" t="s">
        <v>27</v>
      </c>
      <c r="F715" s="2" t="s">
        <v>21</v>
      </c>
      <c r="G715" s="2" t="s">
        <v>28</v>
      </c>
      <c r="H715" s="2">
        <v>77.63</v>
      </c>
      <c r="I715" s="2">
        <v>9</v>
      </c>
      <c r="J715" s="2">
        <v>34.933500000000002</v>
      </c>
      <c r="K715" s="2">
        <v>733.60350000000005</v>
      </c>
      <c r="L715" s="2">
        <v>43515</v>
      </c>
      <c r="M715" s="2">
        <v>0.63472222222222219</v>
      </c>
      <c r="N715" s="3" t="s">
        <v>23</v>
      </c>
      <c r="O715" s="2">
        <v>698.67</v>
      </c>
      <c r="P715" s="4">
        <v>4.7619047620000003</v>
      </c>
      <c r="Q715" s="2">
        <v>34.933500000000002</v>
      </c>
      <c r="R715" s="2">
        <v>7.2</v>
      </c>
    </row>
    <row r="716" spans="2:18" x14ac:dyDescent="0.25">
      <c r="B716" s="2" t="s">
        <v>749</v>
      </c>
      <c r="C716" s="2" t="s">
        <v>25</v>
      </c>
      <c r="D716" s="2" t="s">
        <v>26</v>
      </c>
      <c r="E716" s="2" t="s">
        <v>27</v>
      </c>
      <c r="F716" s="2" t="s">
        <v>21</v>
      </c>
      <c r="G716" s="2" t="s">
        <v>22</v>
      </c>
      <c r="H716" s="2">
        <v>13.85</v>
      </c>
      <c r="I716" s="2">
        <v>9</v>
      </c>
      <c r="J716" s="2">
        <v>6.2324999999999999</v>
      </c>
      <c r="K716" s="2">
        <v>130.88249999999999</v>
      </c>
      <c r="L716" s="2">
        <v>43500</v>
      </c>
      <c r="M716" s="2">
        <v>0.53472222222222221</v>
      </c>
      <c r="N716" s="3" t="s">
        <v>23</v>
      </c>
      <c r="O716" s="2">
        <v>124.65</v>
      </c>
      <c r="P716" s="4">
        <v>4.7619047620000003</v>
      </c>
      <c r="Q716" s="2">
        <v>6.2324999999999999</v>
      </c>
      <c r="R716" s="2">
        <v>6</v>
      </c>
    </row>
    <row r="717" spans="2:18" x14ac:dyDescent="0.25">
      <c r="B717" s="2" t="s">
        <v>750</v>
      </c>
      <c r="C717" s="2" t="s">
        <v>25</v>
      </c>
      <c r="D717" s="2" t="s">
        <v>26</v>
      </c>
      <c r="E717" s="2" t="s">
        <v>20</v>
      </c>
      <c r="F717" s="2" t="s">
        <v>31</v>
      </c>
      <c r="G717" s="2" t="s">
        <v>46</v>
      </c>
      <c r="H717" s="2">
        <v>98.7</v>
      </c>
      <c r="I717" s="2">
        <v>8</v>
      </c>
      <c r="J717" s="2">
        <v>39.479999999999997</v>
      </c>
      <c r="K717" s="2">
        <v>829.08</v>
      </c>
      <c r="L717" s="2">
        <v>43496</v>
      </c>
      <c r="M717" s="2">
        <v>0.44166666666666665</v>
      </c>
      <c r="N717" s="3" t="s">
        <v>23</v>
      </c>
      <c r="O717" s="2">
        <v>789.6</v>
      </c>
      <c r="P717" s="4">
        <v>4.7619047620000003</v>
      </c>
      <c r="Q717" s="2">
        <v>39.479999999999997</v>
      </c>
      <c r="R717" s="2">
        <v>8.5</v>
      </c>
    </row>
    <row r="718" spans="2:18" x14ac:dyDescent="0.25">
      <c r="B718" s="2" t="s">
        <v>751</v>
      </c>
      <c r="C718" s="2" t="s">
        <v>18</v>
      </c>
      <c r="D718" s="2" t="s">
        <v>19</v>
      </c>
      <c r="E718" s="2" t="s">
        <v>27</v>
      </c>
      <c r="F718" s="2" t="s">
        <v>21</v>
      </c>
      <c r="G718" s="2" t="s">
        <v>22</v>
      </c>
      <c r="H718" s="2">
        <v>35.68</v>
      </c>
      <c r="I718" s="2">
        <v>5</v>
      </c>
      <c r="J718" s="2">
        <v>8.92</v>
      </c>
      <c r="K718" s="2">
        <v>187.32</v>
      </c>
      <c r="L718" s="2">
        <v>43502</v>
      </c>
      <c r="M718" s="2">
        <v>0.7729166666666667</v>
      </c>
      <c r="N718" s="3" t="s">
        <v>33</v>
      </c>
      <c r="O718" s="2">
        <v>178.4</v>
      </c>
      <c r="P718" s="4">
        <v>4.7619047620000003</v>
      </c>
      <c r="Q718" s="2">
        <v>8.92</v>
      </c>
      <c r="R718" s="2">
        <v>6.6</v>
      </c>
    </row>
    <row r="719" spans="2:18" x14ac:dyDescent="0.25">
      <c r="B719" s="2" t="s">
        <v>752</v>
      </c>
      <c r="C719" s="2" t="s">
        <v>18</v>
      </c>
      <c r="D719" s="2" t="s">
        <v>19</v>
      </c>
      <c r="E719" s="2" t="s">
        <v>20</v>
      </c>
      <c r="F719" s="2" t="s">
        <v>21</v>
      </c>
      <c r="G719" s="2" t="s">
        <v>46</v>
      </c>
      <c r="H719" s="2">
        <v>71.459999999999994</v>
      </c>
      <c r="I719" s="2">
        <v>7</v>
      </c>
      <c r="J719" s="2">
        <v>25.010999999999999</v>
      </c>
      <c r="K719" s="2">
        <v>525.23099999999999</v>
      </c>
      <c r="L719" s="2">
        <v>43552</v>
      </c>
      <c r="M719" s="2">
        <v>0.67083333333333328</v>
      </c>
      <c r="N719" s="3" t="s">
        <v>23</v>
      </c>
      <c r="O719" s="2">
        <v>500.22</v>
      </c>
      <c r="P719" s="4">
        <v>4.7619047620000003</v>
      </c>
      <c r="Q719" s="2">
        <v>25.010999999999999</v>
      </c>
      <c r="R719" s="2">
        <v>4.5</v>
      </c>
    </row>
    <row r="720" spans="2:18" x14ac:dyDescent="0.25">
      <c r="B720" s="2" t="s">
        <v>753</v>
      </c>
      <c r="C720" s="2" t="s">
        <v>18</v>
      </c>
      <c r="D720" s="2" t="s">
        <v>19</v>
      </c>
      <c r="E720" s="2" t="s">
        <v>20</v>
      </c>
      <c r="F720" s="2" t="s">
        <v>31</v>
      </c>
      <c r="G720" s="2" t="s">
        <v>28</v>
      </c>
      <c r="H720" s="2">
        <v>11.94</v>
      </c>
      <c r="I720" s="2">
        <v>3</v>
      </c>
      <c r="J720" s="2">
        <v>1.7909999999999999</v>
      </c>
      <c r="K720" s="2">
        <v>37.610999999999997</v>
      </c>
      <c r="L720" s="2">
        <v>43484</v>
      </c>
      <c r="M720" s="2">
        <v>0.53263888888888888</v>
      </c>
      <c r="N720" s="3" t="s">
        <v>33</v>
      </c>
      <c r="O720" s="2">
        <v>35.82</v>
      </c>
      <c r="P720" s="4">
        <v>4.7619047620000003</v>
      </c>
      <c r="Q720" s="2">
        <v>1.7909999999999999</v>
      </c>
      <c r="R720" s="2">
        <v>8.1</v>
      </c>
    </row>
    <row r="721" spans="2:18" x14ac:dyDescent="0.25">
      <c r="B721" s="2" t="s">
        <v>754</v>
      </c>
      <c r="C721" s="2" t="s">
        <v>18</v>
      </c>
      <c r="D721" s="2" t="s">
        <v>19</v>
      </c>
      <c r="E721" s="2" t="s">
        <v>27</v>
      </c>
      <c r="F721" s="2" t="s">
        <v>31</v>
      </c>
      <c r="G721" s="2" t="s">
        <v>46</v>
      </c>
      <c r="H721" s="2">
        <v>45.38</v>
      </c>
      <c r="I721" s="2">
        <v>3</v>
      </c>
      <c r="J721" s="2">
        <v>6.8070000000000004</v>
      </c>
      <c r="K721" s="2">
        <v>142.947</v>
      </c>
      <c r="L721" s="2">
        <v>43513</v>
      </c>
      <c r="M721" s="2">
        <v>0.56527777777777777</v>
      </c>
      <c r="N721" s="3" t="s">
        <v>33</v>
      </c>
      <c r="O721" s="2">
        <v>136.13999999999999</v>
      </c>
      <c r="P721" s="4">
        <v>4.7619047620000003</v>
      </c>
      <c r="Q721" s="2">
        <v>6.8070000000000004</v>
      </c>
      <c r="R721" s="2">
        <v>7.2</v>
      </c>
    </row>
    <row r="722" spans="2:18" x14ac:dyDescent="0.25">
      <c r="B722" s="2" t="s">
        <v>755</v>
      </c>
      <c r="C722" s="2" t="s">
        <v>42</v>
      </c>
      <c r="D722" s="2" t="s">
        <v>43</v>
      </c>
      <c r="E722" s="2" t="s">
        <v>20</v>
      </c>
      <c r="F722" s="2" t="s">
        <v>21</v>
      </c>
      <c r="G722" s="2" t="s">
        <v>46</v>
      </c>
      <c r="H722" s="2">
        <v>17.48</v>
      </c>
      <c r="I722" s="2">
        <v>6</v>
      </c>
      <c r="J722" s="2">
        <v>5.2439999999999998</v>
      </c>
      <c r="K722" s="2">
        <v>110.124</v>
      </c>
      <c r="L722" s="2">
        <v>43483</v>
      </c>
      <c r="M722" s="2">
        <v>0.62777777777777777</v>
      </c>
      <c r="N722" s="3" t="s">
        <v>33</v>
      </c>
      <c r="O722" s="2">
        <v>104.88</v>
      </c>
      <c r="P722" s="4">
        <v>4.7619047620000003</v>
      </c>
      <c r="Q722" s="2">
        <v>5.2439999999999998</v>
      </c>
      <c r="R722" s="2">
        <v>6.1</v>
      </c>
    </row>
    <row r="723" spans="2:18" x14ac:dyDescent="0.25">
      <c r="B723" s="2" t="s">
        <v>756</v>
      </c>
      <c r="C723" s="2" t="s">
        <v>42</v>
      </c>
      <c r="D723" s="2" t="s">
        <v>43</v>
      </c>
      <c r="E723" s="2" t="s">
        <v>27</v>
      </c>
      <c r="F723" s="2" t="s">
        <v>21</v>
      </c>
      <c r="G723" s="2" t="s">
        <v>46</v>
      </c>
      <c r="H723" s="2">
        <v>25.56</v>
      </c>
      <c r="I723" s="2">
        <v>7</v>
      </c>
      <c r="J723" s="2">
        <v>8.9459999999999997</v>
      </c>
      <c r="K723" s="2">
        <v>187.86600000000001</v>
      </c>
      <c r="L723" s="2">
        <v>43498</v>
      </c>
      <c r="M723" s="2">
        <v>0.86250000000000004</v>
      </c>
      <c r="N723" s="3" t="s">
        <v>29</v>
      </c>
      <c r="O723" s="2">
        <v>178.92</v>
      </c>
      <c r="P723" s="4">
        <v>4.7619047620000003</v>
      </c>
      <c r="Q723" s="2">
        <v>8.9459999999999997</v>
      </c>
      <c r="R723" s="2">
        <v>7.1</v>
      </c>
    </row>
    <row r="724" spans="2:18" x14ac:dyDescent="0.25">
      <c r="B724" s="2" t="s">
        <v>757</v>
      </c>
      <c r="C724" s="2" t="s">
        <v>25</v>
      </c>
      <c r="D724" s="2" t="s">
        <v>26</v>
      </c>
      <c r="E724" s="2" t="s">
        <v>20</v>
      </c>
      <c r="F724" s="2" t="s">
        <v>21</v>
      </c>
      <c r="G724" s="2" t="s">
        <v>36</v>
      </c>
      <c r="H724" s="2">
        <v>90.63</v>
      </c>
      <c r="I724" s="2">
        <v>9</v>
      </c>
      <c r="J724" s="2">
        <v>40.783499999999997</v>
      </c>
      <c r="K724" s="2">
        <v>856.45349999999996</v>
      </c>
      <c r="L724" s="2">
        <v>43483</v>
      </c>
      <c r="M724" s="2">
        <v>0.64444444444444449</v>
      </c>
      <c r="N724" s="3" t="s">
        <v>29</v>
      </c>
      <c r="O724" s="2">
        <v>815.67</v>
      </c>
      <c r="P724" s="4">
        <v>4.7619047620000003</v>
      </c>
      <c r="Q724" s="2">
        <v>40.783499999999997</v>
      </c>
      <c r="R724" s="2">
        <v>5.0999999999999996</v>
      </c>
    </row>
    <row r="725" spans="2:18" x14ac:dyDescent="0.25">
      <c r="B725" s="2" t="s">
        <v>758</v>
      </c>
      <c r="C725" s="2" t="s">
        <v>42</v>
      </c>
      <c r="D725" s="2" t="s">
        <v>43</v>
      </c>
      <c r="E725" s="2" t="s">
        <v>27</v>
      </c>
      <c r="F725" s="2" t="s">
        <v>31</v>
      </c>
      <c r="G725" s="2" t="s">
        <v>32</v>
      </c>
      <c r="H725" s="2">
        <v>44.12</v>
      </c>
      <c r="I725" s="2">
        <v>3</v>
      </c>
      <c r="J725" s="2">
        <v>6.6180000000000003</v>
      </c>
      <c r="K725" s="2">
        <v>138.97800000000001</v>
      </c>
      <c r="L725" s="2">
        <v>43542</v>
      </c>
      <c r="M725" s="2">
        <v>0.57291666666666663</v>
      </c>
      <c r="N725" s="3" t="s">
        <v>33</v>
      </c>
      <c r="O725" s="2">
        <v>132.36000000000001</v>
      </c>
      <c r="P725" s="4">
        <v>4.7619047620000003</v>
      </c>
      <c r="Q725" s="2">
        <v>6.6180000000000003</v>
      </c>
      <c r="R725" s="2">
        <v>7.9</v>
      </c>
    </row>
    <row r="726" spans="2:18" x14ac:dyDescent="0.25">
      <c r="B726" s="2" t="s">
        <v>759</v>
      </c>
      <c r="C726" s="2" t="s">
        <v>25</v>
      </c>
      <c r="D726" s="2" t="s">
        <v>26</v>
      </c>
      <c r="E726" s="2" t="s">
        <v>20</v>
      </c>
      <c r="F726" s="2" t="s">
        <v>21</v>
      </c>
      <c r="G726" s="2" t="s">
        <v>44</v>
      </c>
      <c r="H726" s="2">
        <v>36.770000000000003</v>
      </c>
      <c r="I726" s="2">
        <v>7</v>
      </c>
      <c r="J726" s="2">
        <v>12.8695</v>
      </c>
      <c r="K726" s="2">
        <v>270.2595</v>
      </c>
      <c r="L726" s="2">
        <v>43476</v>
      </c>
      <c r="M726" s="2">
        <v>0.84027777777777779</v>
      </c>
      <c r="N726" s="3" t="s">
        <v>29</v>
      </c>
      <c r="O726" s="2">
        <v>257.39</v>
      </c>
      <c r="P726" s="4">
        <v>4.7619047620000003</v>
      </c>
      <c r="Q726" s="2">
        <v>12.8695</v>
      </c>
      <c r="R726" s="2">
        <v>7.4</v>
      </c>
    </row>
    <row r="727" spans="2:18" x14ac:dyDescent="0.25">
      <c r="B727" s="2" t="s">
        <v>760</v>
      </c>
      <c r="C727" s="2" t="s">
        <v>42</v>
      </c>
      <c r="D727" s="2" t="s">
        <v>43</v>
      </c>
      <c r="E727" s="2" t="s">
        <v>20</v>
      </c>
      <c r="F727" s="2" t="s">
        <v>31</v>
      </c>
      <c r="G727" s="2" t="s">
        <v>44</v>
      </c>
      <c r="H727" s="2">
        <v>23.34</v>
      </c>
      <c r="I727" s="2">
        <v>4</v>
      </c>
      <c r="J727" s="2">
        <v>4.6680000000000001</v>
      </c>
      <c r="K727" s="2">
        <v>98.028000000000006</v>
      </c>
      <c r="L727" s="2">
        <v>43500</v>
      </c>
      <c r="M727" s="2">
        <v>0.78680555555555554</v>
      </c>
      <c r="N727" s="3" t="s">
        <v>23</v>
      </c>
      <c r="O727" s="2">
        <v>93.36</v>
      </c>
      <c r="P727" s="4">
        <v>4.7619047620000003</v>
      </c>
      <c r="Q727" s="2">
        <v>4.6680000000000001</v>
      </c>
      <c r="R727" s="2">
        <v>7.4</v>
      </c>
    </row>
    <row r="728" spans="2:18" x14ac:dyDescent="0.25">
      <c r="B728" s="2" t="s">
        <v>761</v>
      </c>
      <c r="C728" s="2" t="s">
        <v>25</v>
      </c>
      <c r="D728" s="2" t="s">
        <v>26</v>
      </c>
      <c r="E728" s="2" t="s">
        <v>20</v>
      </c>
      <c r="F728" s="2" t="s">
        <v>21</v>
      </c>
      <c r="G728" s="2" t="s">
        <v>22</v>
      </c>
      <c r="H728" s="2">
        <v>28.5</v>
      </c>
      <c r="I728" s="2">
        <v>8</v>
      </c>
      <c r="J728" s="2">
        <v>11.4</v>
      </c>
      <c r="K728" s="2">
        <v>239.4</v>
      </c>
      <c r="L728" s="2">
        <v>43502</v>
      </c>
      <c r="M728" s="2">
        <v>0.6</v>
      </c>
      <c r="N728" s="3" t="s">
        <v>29</v>
      </c>
      <c r="O728" s="2">
        <v>228</v>
      </c>
      <c r="P728" s="4">
        <v>4.7619047620000003</v>
      </c>
      <c r="Q728" s="2">
        <v>11.4</v>
      </c>
      <c r="R728" s="2">
        <v>6.6</v>
      </c>
    </row>
    <row r="729" spans="2:18" x14ac:dyDescent="0.25">
      <c r="B729" s="2" t="s">
        <v>762</v>
      </c>
      <c r="C729" s="2" t="s">
        <v>25</v>
      </c>
      <c r="D729" s="2" t="s">
        <v>26</v>
      </c>
      <c r="E729" s="2" t="s">
        <v>20</v>
      </c>
      <c r="F729" s="2" t="s">
        <v>31</v>
      </c>
      <c r="G729" s="2" t="s">
        <v>32</v>
      </c>
      <c r="H729" s="2">
        <v>55.57</v>
      </c>
      <c r="I729" s="2">
        <v>3</v>
      </c>
      <c r="J729" s="2">
        <v>8.3354999999999997</v>
      </c>
      <c r="K729" s="2">
        <v>175.0455</v>
      </c>
      <c r="L729" s="2">
        <v>43473</v>
      </c>
      <c r="M729" s="2">
        <v>0.48749999999999999</v>
      </c>
      <c r="N729" s="3" t="s">
        <v>33</v>
      </c>
      <c r="O729" s="2">
        <v>166.71</v>
      </c>
      <c r="P729" s="4">
        <v>4.7619047620000003</v>
      </c>
      <c r="Q729" s="2">
        <v>8.3354999999999997</v>
      </c>
      <c r="R729" s="2">
        <v>5.9</v>
      </c>
    </row>
    <row r="730" spans="2:18" x14ac:dyDescent="0.25">
      <c r="B730" s="2" t="s">
        <v>763</v>
      </c>
      <c r="C730" s="2" t="s">
        <v>42</v>
      </c>
      <c r="D730" s="2" t="s">
        <v>43</v>
      </c>
      <c r="E730" s="2" t="s">
        <v>27</v>
      </c>
      <c r="F730" s="2" t="s">
        <v>31</v>
      </c>
      <c r="G730" s="2" t="s">
        <v>36</v>
      </c>
      <c r="H730" s="2">
        <v>69.739999999999995</v>
      </c>
      <c r="I730" s="2">
        <v>10</v>
      </c>
      <c r="J730" s="2">
        <v>34.869999999999997</v>
      </c>
      <c r="K730" s="2">
        <v>732.27</v>
      </c>
      <c r="L730" s="2">
        <v>43529</v>
      </c>
      <c r="M730" s="2">
        <v>0.74236111111111114</v>
      </c>
      <c r="N730" s="3" t="s">
        <v>33</v>
      </c>
      <c r="O730" s="2">
        <v>697.4</v>
      </c>
      <c r="P730" s="4">
        <v>4.7619047620000003</v>
      </c>
      <c r="Q730" s="2">
        <v>34.869999999999997</v>
      </c>
      <c r="R730" s="2">
        <v>8.9</v>
      </c>
    </row>
    <row r="731" spans="2:18" x14ac:dyDescent="0.25">
      <c r="B731" s="2" t="s">
        <v>764</v>
      </c>
      <c r="C731" s="2" t="s">
        <v>25</v>
      </c>
      <c r="D731" s="2" t="s">
        <v>26</v>
      </c>
      <c r="E731" s="2" t="s">
        <v>27</v>
      </c>
      <c r="F731" s="2" t="s">
        <v>31</v>
      </c>
      <c r="G731" s="2" t="s">
        <v>46</v>
      </c>
      <c r="H731" s="2">
        <v>97.26</v>
      </c>
      <c r="I731" s="2">
        <v>4</v>
      </c>
      <c r="J731" s="2">
        <v>19.452000000000002</v>
      </c>
      <c r="K731" s="2">
        <v>408.49200000000002</v>
      </c>
      <c r="L731" s="2">
        <v>43540</v>
      </c>
      <c r="M731" s="2">
        <v>0.6479166666666667</v>
      </c>
      <c r="N731" s="3" t="s">
        <v>23</v>
      </c>
      <c r="O731" s="2">
        <v>389.04</v>
      </c>
      <c r="P731" s="4">
        <v>4.7619047620000003</v>
      </c>
      <c r="Q731" s="2">
        <v>19.452000000000002</v>
      </c>
      <c r="R731" s="2">
        <v>6.8</v>
      </c>
    </row>
    <row r="732" spans="2:18" x14ac:dyDescent="0.25">
      <c r="B732" s="2" t="s">
        <v>765</v>
      </c>
      <c r="C732" s="2" t="s">
        <v>42</v>
      </c>
      <c r="D732" s="2" t="s">
        <v>43</v>
      </c>
      <c r="E732" s="2" t="s">
        <v>20</v>
      </c>
      <c r="F732" s="2" t="s">
        <v>21</v>
      </c>
      <c r="G732" s="2" t="s">
        <v>32</v>
      </c>
      <c r="H732" s="2">
        <v>52.18</v>
      </c>
      <c r="I732" s="2">
        <v>7</v>
      </c>
      <c r="J732" s="2">
        <v>18.263000000000002</v>
      </c>
      <c r="K732" s="2">
        <v>383.52300000000002</v>
      </c>
      <c r="L732" s="2">
        <v>43533</v>
      </c>
      <c r="M732" s="2">
        <v>0.45416666666666666</v>
      </c>
      <c r="N732" s="3" t="s">
        <v>29</v>
      </c>
      <c r="O732" s="2">
        <v>365.26</v>
      </c>
      <c r="P732" s="4">
        <v>4.7619047620000003</v>
      </c>
      <c r="Q732" s="2">
        <v>18.263000000000002</v>
      </c>
      <c r="R732" s="2">
        <v>9.3000000000000007</v>
      </c>
    </row>
    <row r="733" spans="2:18" x14ac:dyDescent="0.25">
      <c r="B733" s="2" t="s">
        <v>766</v>
      </c>
      <c r="C733" s="2" t="s">
        <v>18</v>
      </c>
      <c r="D733" s="2" t="s">
        <v>19</v>
      </c>
      <c r="E733" s="2" t="s">
        <v>20</v>
      </c>
      <c r="F733" s="2" t="s">
        <v>21</v>
      </c>
      <c r="G733" s="2" t="s">
        <v>46</v>
      </c>
      <c r="H733" s="2">
        <v>22.32</v>
      </c>
      <c r="I733" s="2">
        <v>4</v>
      </c>
      <c r="J733" s="2">
        <v>4.4640000000000004</v>
      </c>
      <c r="K733" s="2">
        <v>93.744</v>
      </c>
      <c r="L733" s="2">
        <v>43525</v>
      </c>
      <c r="M733" s="2">
        <v>0.68263888888888891</v>
      </c>
      <c r="N733" s="3" t="s">
        <v>33</v>
      </c>
      <c r="O733" s="2">
        <v>89.28</v>
      </c>
      <c r="P733" s="4">
        <v>4.7619047620000003</v>
      </c>
      <c r="Q733" s="2">
        <v>4.4640000000000004</v>
      </c>
      <c r="R733" s="2">
        <v>4.4000000000000004</v>
      </c>
    </row>
    <row r="734" spans="2:18" x14ac:dyDescent="0.25">
      <c r="B734" s="2" t="s">
        <v>767</v>
      </c>
      <c r="C734" s="2" t="s">
        <v>18</v>
      </c>
      <c r="D734" s="2" t="s">
        <v>19</v>
      </c>
      <c r="E734" s="2" t="s">
        <v>27</v>
      </c>
      <c r="F734" s="2" t="s">
        <v>31</v>
      </c>
      <c r="G734" s="2" t="s">
        <v>22</v>
      </c>
      <c r="H734" s="2">
        <v>56</v>
      </c>
      <c r="I734" s="2">
        <v>3</v>
      </c>
      <c r="J734" s="2">
        <v>8.4</v>
      </c>
      <c r="K734" s="2">
        <v>176.4</v>
      </c>
      <c r="L734" s="2">
        <v>43524</v>
      </c>
      <c r="M734" s="2">
        <v>0.81458333333333333</v>
      </c>
      <c r="N734" s="3" t="s">
        <v>23</v>
      </c>
      <c r="O734" s="2">
        <v>168</v>
      </c>
      <c r="P734" s="4">
        <v>4.7619047620000003</v>
      </c>
      <c r="Q734" s="2">
        <v>8.4</v>
      </c>
      <c r="R734" s="2">
        <v>4.8</v>
      </c>
    </row>
    <row r="735" spans="2:18" x14ac:dyDescent="0.25">
      <c r="B735" s="2" t="s">
        <v>768</v>
      </c>
      <c r="C735" s="2" t="s">
        <v>18</v>
      </c>
      <c r="D735" s="2" t="s">
        <v>19</v>
      </c>
      <c r="E735" s="2" t="s">
        <v>20</v>
      </c>
      <c r="F735" s="2" t="s">
        <v>31</v>
      </c>
      <c r="G735" s="2" t="s">
        <v>46</v>
      </c>
      <c r="H735" s="2">
        <v>19.7</v>
      </c>
      <c r="I735" s="2">
        <v>1</v>
      </c>
      <c r="J735" s="2">
        <v>0.98499999999999999</v>
      </c>
      <c r="K735" s="2">
        <v>20.684999999999999</v>
      </c>
      <c r="L735" s="2">
        <v>43504</v>
      </c>
      <c r="M735" s="2">
        <v>0.48541666666666666</v>
      </c>
      <c r="N735" s="3" t="s">
        <v>23</v>
      </c>
      <c r="O735" s="2">
        <v>19.7</v>
      </c>
      <c r="P735" s="4">
        <v>4.7619047620000003</v>
      </c>
      <c r="Q735" s="2">
        <v>0.98499999999999999</v>
      </c>
      <c r="R735" s="2">
        <v>9.5</v>
      </c>
    </row>
    <row r="736" spans="2:18" x14ac:dyDescent="0.25">
      <c r="B736" s="2" t="s">
        <v>769</v>
      </c>
      <c r="C736" s="2" t="s">
        <v>42</v>
      </c>
      <c r="D736" s="2" t="s">
        <v>43</v>
      </c>
      <c r="E736" s="2" t="s">
        <v>27</v>
      </c>
      <c r="F736" s="2" t="s">
        <v>31</v>
      </c>
      <c r="G736" s="2" t="s">
        <v>28</v>
      </c>
      <c r="H736" s="2">
        <v>75.88</v>
      </c>
      <c r="I736" s="2">
        <v>7</v>
      </c>
      <c r="J736" s="2">
        <v>26.558</v>
      </c>
      <c r="K736" s="2">
        <v>557.71799999999996</v>
      </c>
      <c r="L736" s="2">
        <v>43489</v>
      </c>
      <c r="M736" s="2">
        <v>0.44305555555555554</v>
      </c>
      <c r="N736" s="3" t="s">
        <v>23</v>
      </c>
      <c r="O736" s="2">
        <v>531.16</v>
      </c>
      <c r="P736" s="4">
        <v>4.7619047620000003</v>
      </c>
      <c r="Q736" s="2">
        <v>26.558</v>
      </c>
      <c r="R736" s="2">
        <v>8.9</v>
      </c>
    </row>
    <row r="737" spans="2:18" x14ac:dyDescent="0.25">
      <c r="B737" s="2" t="s">
        <v>770</v>
      </c>
      <c r="C737" s="2" t="s">
        <v>42</v>
      </c>
      <c r="D737" s="2" t="s">
        <v>43</v>
      </c>
      <c r="E737" s="2" t="s">
        <v>20</v>
      </c>
      <c r="F737" s="2" t="s">
        <v>31</v>
      </c>
      <c r="G737" s="2" t="s">
        <v>44</v>
      </c>
      <c r="H737" s="2">
        <v>53.72</v>
      </c>
      <c r="I737" s="2">
        <v>1</v>
      </c>
      <c r="J737" s="2">
        <v>2.6859999999999999</v>
      </c>
      <c r="K737" s="2">
        <v>56.405999999999999</v>
      </c>
      <c r="L737" s="2">
        <v>43525</v>
      </c>
      <c r="M737" s="2">
        <v>0.8354166666666667</v>
      </c>
      <c r="N737" s="3" t="s">
        <v>23</v>
      </c>
      <c r="O737" s="2">
        <v>53.72</v>
      </c>
      <c r="P737" s="4">
        <v>4.7619047620000003</v>
      </c>
      <c r="Q737" s="2">
        <v>2.6859999999999999</v>
      </c>
      <c r="R737" s="2">
        <v>6.4</v>
      </c>
    </row>
    <row r="738" spans="2:18" x14ac:dyDescent="0.25">
      <c r="B738" s="2" t="s">
        <v>771</v>
      </c>
      <c r="C738" s="2" t="s">
        <v>25</v>
      </c>
      <c r="D738" s="2" t="s">
        <v>26</v>
      </c>
      <c r="E738" s="2" t="s">
        <v>20</v>
      </c>
      <c r="F738" s="2" t="s">
        <v>31</v>
      </c>
      <c r="G738" s="2" t="s">
        <v>22</v>
      </c>
      <c r="H738" s="2">
        <v>81.95</v>
      </c>
      <c r="I738" s="2">
        <v>10</v>
      </c>
      <c r="J738" s="2">
        <v>40.975000000000001</v>
      </c>
      <c r="K738" s="2">
        <v>860.47500000000002</v>
      </c>
      <c r="L738" s="2">
        <v>43534</v>
      </c>
      <c r="M738" s="2">
        <v>0.52708333333333335</v>
      </c>
      <c r="N738" s="3" t="s">
        <v>33</v>
      </c>
      <c r="O738" s="2">
        <v>819.5</v>
      </c>
      <c r="P738" s="4">
        <v>4.7619047620000003</v>
      </c>
      <c r="Q738" s="2">
        <v>40.975000000000001</v>
      </c>
      <c r="R738" s="2">
        <v>6</v>
      </c>
    </row>
    <row r="739" spans="2:18" x14ac:dyDescent="0.25">
      <c r="B739" s="2" t="s">
        <v>772</v>
      </c>
      <c r="C739" s="2" t="s">
        <v>25</v>
      </c>
      <c r="D739" s="2" t="s">
        <v>26</v>
      </c>
      <c r="E739" s="2" t="s">
        <v>20</v>
      </c>
      <c r="F739" s="2" t="s">
        <v>21</v>
      </c>
      <c r="G739" s="2" t="s">
        <v>32</v>
      </c>
      <c r="H739" s="2">
        <v>81.2</v>
      </c>
      <c r="I739" s="2">
        <v>7</v>
      </c>
      <c r="J739" s="2">
        <v>28.42</v>
      </c>
      <c r="K739" s="2">
        <v>596.82000000000005</v>
      </c>
      <c r="L739" s="2">
        <v>43547</v>
      </c>
      <c r="M739" s="2">
        <v>0.66597222222222219</v>
      </c>
      <c r="N739" s="3" t="s">
        <v>33</v>
      </c>
      <c r="O739" s="2">
        <v>568.4</v>
      </c>
      <c r="P739" s="4">
        <v>4.7619047620000003</v>
      </c>
      <c r="Q739" s="2">
        <v>28.42</v>
      </c>
      <c r="R739" s="2">
        <v>8.1</v>
      </c>
    </row>
    <row r="740" spans="2:18" x14ac:dyDescent="0.25">
      <c r="B740" s="2" t="s">
        <v>773</v>
      </c>
      <c r="C740" s="2" t="s">
        <v>25</v>
      </c>
      <c r="D740" s="2" t="s">
        <v>26</v>
      </c>
      <c r="E740" s="2" t="s">
        <v>27</v>
      </c>
      <c r="F740" s="2" t="s">
        <v>31</v>
      </c>
      <c r="G740" s="2" t="s">
        <v>28</v>
      </c>
      <c r="H740" s="2">
        <v>58.76</v>
      </c>
      <c r="I740" s="2">
        <v>10</v>
      </c>
      <c r="J740" s="2">
        <v>29.38</v>
      </c>
      <c r="K740" s="2">
        <v>616.98</v>
      </c>
      <c r="L740" s="2">
        <v>43494</v>
      </c>
      <c r="M740" s="2">
        <v>0.60138888888888886</v>
      </c>
      <c r="N740" s="3" t="s">
        <v>23</v>
      </c>
      <c r="O740" s="2">
        <v>587.6</v>
      </c>
      <c r="P740" s="4">
        <v>4.7619047620000003</v>
      </c>
      <c r="Q740" s="2">
        <v>29.38</v>
      </c>
      <c r="R740" s="2">
        <v>9</v>
      </c>
    </row>
    <row r="741" spans="2:18" x14ac:dyDescent="0.25">
      <c r="B741" s="2" t="s">
        <v>774</v>
      </c>
      <c r="C741" s="2" t="s">
        <v>42</v>
      </c>
      <c r="D741" s="2" t="s">
        <v>43</v>
      </c>
      <c r="E741" s="2" t="s">
        <v>20</v>
      </c>
      <c r="F741" s="2" t="s">
        <v>31</v>
      </c>
      <c r="G741" s="2" t="s">
        <v>28</v>
      </c>
      <c r="H741" s="2">
        <v>91.56</v>
      </c>
      <c r="I741" s="2">
        <v>8</v>
      </c>
      <c r="J741" s="2">
        <v>36.624000000000002</v>
      </c>
      <c r="K741" s="2">
        <v>769.10400000000004</v>
      </c>
      <c r="L741" s="2">
        <v>43477</v>
      </c>
      <c r="M741" s="2">
        <v>0.76527777777777772</v>
      </c>
      <c r="N741" s="3" t="s">
        <v>23</v>
      </c>
      <c r="O741" s="2">
        <v>732.48</v>
      </c>
      <c r="P741" s="4">
        <v>4.7619047620000003</v>
      </c>
      <c r="Q741" s="2">
        <v>36.624000000000002</v>
      </c>
      <c r="R741" s="2">
        <v>6</v>
      </c>
    </row>
    <row r="742" spans="2:18" x14ac:dyDescent="0.25">
      <c r="B742" s="2" t="s">
        <v>775</v>
      </c>
      <c r="C742" s="2" t="s">
        <v>18</v>
      </c>
      <c r="D742" s="2" t="s">
        <v>19</v>
      </c>
      <c r="E742" s="2" t="s">
        <v>27</v>
      </c>
      <c r="F742" s="2" t="s">
        <v>31</v>
      </c>
      <c r="G742" s="2" t="s">
        <v>32</v>
      </c>
      <c r="H742" s="2">
        <v>93.96</v>
      </c>
      <c r="I742" s="2">
        <v>9</v>
      </c>
      <c r="J742" s="2">
        <v>42.281999999999996</v>
      </c>
      <c r="K742" s="2">
        <v>887.92200000000003</v>
      </c>
      <c r="L742" s="2">
        <v>43544</v>
      </c>
      <c r="M742" s="2">
        <v>0.48055555555555557</v>
      </c>
      <c r="N742" s="3" t="s">
        <v>29</v>
      </c>
      <c r="O742" s="2">
        <v>845.64</v>
      </c>
      <c r="P742" s="4">
        <v>4.7619047620000003</v>
      </c>
      <c r="Q742" s="2">
        <v>42.281999999999996</v>
      </c>
      <c r="R742" s="2">
        <v>9.8000000000000007</v>
      </c>
    </row>
    <row r="743" spans="2:18" x14ac:dyDescent="0.25">
      <c r="B743" s="2" t="s">
        <v>776</v>
      </c>
      <c r="C743" s="2" t="s">
        <v>25</v>
      </c>
      <c r="D743" s="2" t="s">
        <v>26</v>
      </c>
      <c r="E743" s="2" t="s">
        <v>27</v>
      </c>
      <c r="F743" s="2" t="s">
        <v>31</v>
      </c>
      <c r="G743" s="2" t="s">
        <v>32</v>
      </c>
      <c r="H743" s="2">
        <v>55.61</v>
      </c>
      <c r="I743" s="2">
        <v>7</v>
      </c>
      <c r="J743" s="2">
        <v>19.4635</v>
      </c>
      <c r="K743" s="2">
        <v>408.73349999999999</v>
      </c>
      <c r="L743" s="2">
        <v>43547</v>
      </c>
      <c r="M743" s="2">
        <v>0.52847222222222223</v>
      </c>
      <c r="N743" s="3" t="s">
        <v>29</v>
      </c>
      <c r="O743" s="2">
        <v>389.27</v>
      </c>
      <c r="P743" s="4">
        <v>4.7619047620000003</v>
      </c>
      <c r="Q743" s="2">
        <v>19.4635</v>
      </c>
      <c r="R743" s="2">
        <v>8.5</v>
      </c>
    </row>
    <row r="744" spans="2:18" x14ac:dyDescent="0.25">
      <c r="B744" s="2" t="s">
        <v>777</v>
      </c>
      <c r="C744" s="2" t="s">
        <v>25</v>
      </c>
      <c r="D744" s="2" t="s">
        <v>26</v>
      </c>
      <c r="E744" s="2" t="s">
        <v>27</v>
      </c>
      <c r="F744" s="2" t="s">
        <v>31</v>
      </c>
      <c r="G744" s="2" t="s">
        <v>44</v>
      </c>
      <c r="H744" s="2">
        <v>84.83</v>
      </c>
      <c r="I744" s="2">
        <v>1</v>
      </c>
      <c r="J744" s="2">
        <v>4.2415000000000003</v>
      </c>
      <c r="K744" s="2">
        <v>89.0715</v>
      </c>
      <c r="L744" s="2">
        <v>43479</v>
      </c>
      <c r="M744" s="2">
        <v>0.63888888888888884</v>
      </c>
      <c r="N744" s="3" t="s">
        <v>23</v>
      </c>
      <c r="O744" s="2">
        <v>84.83</v>
      </c>
      <c r="P744" s="4">
        <v>4.7619047620000003</v>
      </c>
      <c r="Q744" s="2">
        <v>4.2415000000000003</v>
      </c>
      <c r="R744" s="2">
        <v>8.8000000000000007</v>
      </c>
    </row>
    <row r="745" spans="2:18" x14ac:dyDescent="0.25">
      <c r="B745" s="2" t="s">
        <v>778</v>
      </c>
      <c r="C745" s="2" t="s">
        <v>18</v>
      </c>
      <c r="D745" s="2" t="s">
        <v>19</v>
      </c>
      <c r="E745" s="2" t="s">
        <v>20</v>
      </c>
      <c r="F745" s="2" t="s">
        <v>21</v>
      </c>
      <c r="G745" s="2" t="s">
        <v>36</v>
      </c>
      <c r="H745" s="2">
        <v>71.63</v>
      </c>
      <c r="I745" s="2">
        <v>2</v>
      </c>
      <c r="J745" s="2">
        <v>7.1630000000000003</v>
      </c>
      <c r="K745" s="2">
        <v>150.423</v>
      </c>
      <c r="L745" s="2">
        <v>43508</v>
      </c>
      <c r="M745" s="2">
        <v>0.60624999999999996</v>
      </c>
      <c r="N745" s="3" t="s">
        <v>23</v>
      </c>
      <c r="O745" s="2">
        <v>143.26</v>
      </c>
      <c r="P745" s="4">
        <v>4.7619047620000003</v>
      </c>
      <c r="Q745" s="2">
        <v>7.1630000000000003</v>
      </c>
      <c r="R745" s="2">
        <v>8.8000000000000007</v>
      </c>
    </row>
    <row r="746" spans="2:18" x14ac:dyDescent="0.25">
      <c r="B746" s="2" t="s">
        <v>779</v>
      </c>
      <c r="C746" s="2" t="s">
        <v>18</v>
      </c>
      <c r="D746" s="2" t="s">
        <v>19</v>
      </c>
      <c r="E746" s="2" t="s">
        <v>20</v>
      </c>
      <c r="F746" s="2" t="s">
        <v>31</v>
      </c>
      <c r="G746" s="2" t="s">
        <v>32</v>
      </c>
      <c r="H746" s="2">
        <v>37.69</v>
      </c>
      <c r="I746" s="2">
        <v>2</v>
      </c>
      <c r="J746" s="2">
        <v>3.7690000000000001</v>
      </c>
      <c r="K746" s="2">
        <v>79.149000000000001</v>
      </c>
      <c r="L746" s="2">
        <v>43516</v>
      </c>
      <c r="M746" s="2">
        <v>0.64513888888888893</v>
      </c>
      <c r="N746" s="3" t="s">
        <v>23</v>
      </c>
      <c r="O746" s="2">
        <v>75.38</v>
      </c>
      <c r="P746" s="4">
        <v>4.7619047620000003</v>
      </c>
      <c r="Q746" s="2">
        <v>3.7690000000000001</v>
      </c>
      <c r="R746" s="2">
        <v>9.5</v>
      </c>
    </row>
    <row r="747" spans="2:18" x14ac:dyDescent="0.25">
      <c r="B747" s="2" t="s">
        <v>780</v>
      </c>
      <c r="C747" s="2" t="s">
        <v>25</v>
      </c>
      <c r="D747" s="2" t="s">
        <v>26</v>
      </c>
      <c r="E747" s="2" t="s">
        <v>20</v>
      </c>
      <c r="F747" s="2" t="s">
        <v>21</v>
      </c>
      <c r="G747" s="2" t="s">
        <v>36</v>
      </c>
      <c r="H747" s="2">
        <v>31.67</v>
      </c>
      <c r="I747" s="2">
        <v>8</v>
      </c>
      <c r="J747" s="2">
        <v>12.667999999999999</v>
      </c>
      <c r="K747" s="2">
        <v>266.02800000000002</v>
      </c>
      <c r="L747" s="2">
        <v>43467</v>
      </c>
      <c r="M747" s="2">
        <v>0.67986111111111114</v>
      </c>
      <c r="N747" s="3" t="s">
        <v>33</v>
      </c>
      <c r="O747" s="2">
        <v>253.36</v>
      </c>
      <c r="P747" s="4">
        <v>4.7619047620000003</v>
      </c>
      <c r="Q747" s="2">
        <v>12.667999999999999</v>
      </c>
      <c r="R747" s="2">
        <v>5.6</v>
      </c>
    </row>
    <row r="748" spans="2:18" x14ac:dyDescent="0.25">
      <c r="B748" s="2" t="s">
        <v>781</v>
      </c>
      <c r="C748" s="2" t="s">
        <v>25</v>
      </c>
      <c r="D748" s="2" t="s">
        <v>26</v>
      </c>
      <c r="E748" s="2" t="s">
        <v>20</v>
      </c>
      <c r="F748" s="2" t="s">
        <v>21</v>
      </c>
      <c r="G748" s="2" t="s">
        <v>44</v>
      </c>
      <c r="H748" s="2">
        <v>38.42</v>
      </c>
      <c r="I748" s="2">
        <v>1</v>
      </c>
      <c r="J748" s="2">
        <v>1.921</v>
      </c>
      <c r="K748" s="2">
        <v>40.341000000000001</v>
      </c>
      <c r="L748" s="2">
        <v>43498</v>
      </c>
      <c r="M748" s="2">
        <v>0.68958333333333333</v>
      </c>
      <c r="N748" s="3" t="s">
        <v>29</v>
      </c>
      <c r="O748" s="2">
        <v>38.42</v>
      </c>
      <c r="P748" s="4">
        <v>4.7619047620000003</v>
      </c>
      <c r="Q748" s="2">
        <v>1.921</v>
      </c>
      <c r="R748" s="2">
        <v>8.6</v>
      </c>
    </row>
    <row r="749" spans="2:18" x14ac:dyDescent="0.25">
      <c r="B749" s="2" t="s">
        <v>782</v>
      </c>
      <c r="C749" s="2" t="s">
        <v>42</v>
      </c>
      <c r="D749" s="2" t="s">
        <v>43</v>
      </c>
      <c r="E749" s="2" t="s">
        <v>20</v>
      </c>
      <c r="F749" s="2" t="s">
        <v>31</v>
      </c>
      <c r="G749" s="2" t="s">
        <v>46</v>
      </c>
      <c r="H749" s="2">
        <v>65.23</v>
      </c>
      <c r="I749" s="2">
        <v>10</v>
      </c>
      <c r="J749" s="2">
        <v>32.615000000000002</v>
      </c>
      <c r="K749" s="2">
        <v>684.91499999999996</v>
      </c>
      <c r="L749" s="2">
        <v>43473</v>
      </c>
      <c r="M749" s="2">
        <v>0.79652777777777772</v>
      </c>
      <c r="N749" s="3" t="s">
        <v>33</v>
      </c>
      <c r="O749" s="2">
        <v>652.29999999999995</v>
      </c>
      <c r="P749" s="4">
        <v>4.7619047620000003</v>
      </c>
      <c r="Q749" s="2">
        <v>32.615000000000002</v>
      </c>
      <c r="R749" s="2">
        <v>5.2</v>
      </c>
    </row>
    <row r="750" spans="2:18" x14ac:dyDescent="0.25">
      <c r="B750" s="2" t="s">
        <v>783</v>
      </c>
      <c r="C750" s="2" t="s">
        <v>25</v>
      </c>
      <c r="D750" s="2" t="s">
        <v>26</v>
      </c>
      <c r="E750" s="2" t="s">
        <v>20</v>
      </c>
      <c r="F750" s="2" t="s">
        <v>21</v>
      </c>
      <c r="G750" s="2" t="s">
        <v>32</v>
      </c>
      <c r="H750" s="2">
        <v>10.53</v>
      </c>
      <c r="I750" s="2">
        <v>5</v>
      </c>
      <c r="J750" s="2">
        <v>2.6324999999999998</v>
      </c>
      <c r="K750" s="2">
        <v>55.282499999999999</v>
      </c>
      <c r="L750" s="2">
        <v>43495</v>
      </c>
      <c r="M750" s="2">
        <v>0.61319444444444449</v>
      </c>
      <c r="N750" s="3" t="s">
        <v>33</v>
      </c>
      <c r="O750" s="2">
        <v>52.65</v>
      </c>
      <c r="P750" s="4">
        <v>4.7619047620000003</v>
      </c>
      <c r="Q750" s="2">
        <v>2.6324999999999998</v>
      </c>
      <c r="R750" s="2">
        <v>5.8</v>
      </c>
    </row>
    <row r="751" spans="2:18" x14ac:dyDescent="0.25">
      <c r="B751" s="2" t="s">
        <v>784</v>
      </c>
      <c r="C751" s="2" t="s">
        <v>42</v>
      </c>
      <c r="D751" s="2" t="s">
        <v>43</v>
      </c>
      <c r="E751" s="2" t="s">
        <v>20</v>
      </c>
      <c r="F751" s="2" t="s">
        <v>21</v>
      </c>
      <c r="G751" s="2" t="s">
        <v>32</v>
      </c>
      <c r="H751" s="2">
        <v>12.29</v>
      </c>
      <c r="I751" s="2">
        <v>9</v>
      </c>
      <c r="J751" s="2">
        <v>5.5305</v>
      </c>
      <c r="K751" s="2">
        <v>116.1405</v>
      </c>
      <c r="L751" s="2">
        <v>43550</v>
      </c>
      <c r="M751" s="2">
        <v>0.81111111111111112</v>
      </c>
      <c r="N751" s="3" t="s">
        <v>33</v>
      </c>
      <c r="O751" s="2">
        <v>110.61</v>
      </c>
      <c r="P751" s="4">
        <v>4.7619047620000003</v>
      </c>
      <c r="Q751" s="2">
        <v>5.5305</v>
      </c>
      <c r="R751" s="2">
        <v>8</v>
      </c>
    </row>
    <row r="752" spans="2:18" x14ac:dyDescent="0.25">
      <c r="B752" s="2" t="s">
        <v>785</v>
      </c>
      <c r="C752" s="2" t="s">
        <v>25</v>
      </c>
      <c r="D752" s="2" t="s">
        <v>26</v>
      </c>
      <c r="E752" s="2" t="s">
        <v>20</v>
      </c>
      <c r="F752" s="2" t="s">
        <v>31</v>
      </c>
      <c r="G752" s="2" t="s">
        <v>22</v>
      </c>
      <c r="H752" s="2">
        <v>81.23</v>
      </c>
      <c r="I752" s="2">
        <v>7</v>
      </c>
      <c r="J752" s="2">
        <v>28.430499999999999</v>
      </c>
      <c r="K752" s="2">
        <v>597.04049999999995</v>
      </c>
      <c r="L752" s="2">
        <v>43480</v>
      </c>
      <c r="M752" s="2">
        <v>0.86388888888888893</v>
      </c>
      <c r="N752" s="3" t="s">
        <v>29</v>
      </c>
      <c r="O752" s="2">
        <v>568.61</v>
      </c>
      <c r="P752" s="4">
        <v>4.7619047620000003</v>
      </c>
      <c r="Q752" s="2">
        <v>28.430499999999999</v>
      </c>
      <c r="R752" s="2">
        <v>9</v>
      </c>
    </row>
    <row r="753" spans="2:18" x14ac:dyDescent="0.25">
      <c r="B753" s="2" t="s">
        <v>786</v>
      </c>
      <c r="C753" s="2" t="s">
        <v>42</v>
      </c>
      <c r="D753" s="2" t="s">
        <v>43</v>
      </c>
      <c r="E753" s="2" t="s">
        <v>20</v>
      </c>
      <c r="F753" s="2" t="s">
        <v>21</v>
      </c>
      <c r="G753" s="2" t="s">
        <v>46</v>
      </c>
      <c r="H753" s="2">
        <v>22.32</v>
      </c>
      <c r="I753" s="2">
        <v>4</v>
      </c>
      <c r="J753" s="2">
        <v>4.4640000000000004</v>
      </c>
      <c r="K753" s="2">
        <v>93.744</v>
      </c>
      <c r="L753" s="2">
        <v>43538</v>
      </c>
      <c r="M753" s="2">
        <v>0.46944444444444444</v>
      </c>
      <c r="N753" s="3" t="s">
        <v>23</v>
      </c>
      <c r="O753" s="2">
        <v>89.28</v>
      </c>
      <c r="P753" s="4">
        <v>4.7619047620000003</v>
      </c>
      <c r="Q753" s="2">
        <v>4.4640000000000004</v>
      </c>
      <c r="R753" s="2">
        <v>4.0999999999999996</v>
      </c>
    </row>
    <row r="754" spans="2:18" x14ac:dyDescent="0.25">
      <c r="B754" s="2" t="s">
        <v>787</v>
      </c>
      <c r="C754" s="2" t="s">
        <v>18</v>
      </c>
      <c r="D754" s="2" t="s">
        <v>19</v>
      </c>
      <c r="E754" s="2" t="s">
        <v>27</v>
      </c>
      <c r="F754" s="2" t="s">
        <v>21</v>
      </c>
      <c r="G754" s="2" t="s">
        <v>44</v>
      </c>
      <c r="H754" s="2">
        <v>27.28</v>
      </c>
      <c r="I754" s="2">
        <v>5</v>
      </c>
      <c r="J754" s="2">
        <v>6.82</v>
      </c>
      <c r="K754" s="2">
        <v>143.22</v>
      </c>
      <c r="L754" s="2">
        <v>43499</v>
      </c>
      <c r="M754" s="2">
        <v>0.43819444444444444</v>
      </c>
      <c r="N754" s="3" t="s">
        <v>33</v>
      </c>
      <c r="O754" s="2">
        <v>136.4</v>
      </c>
      <c r="P754" s="4">
        <v>4.7619047620000003</v>
      </c>
      <c r="Q754" s="2">
        <v>6.82</v>
      </c>
      <c r="R754" s="2">
        <v>8.6</v>
      </c>
    </row>
    <row r="755" spans="2:18" x14ac:dyDescent="0.25">
      <c r="B755" s="2" t="s">
        <v>788</v>
      </c>
      <c r="C755" s="2" t="s">
        <v>18</v>
      </c>
      <c r="D755" s="2" t="s">
        <v>19</v>
      </c>
      <c r="E755" s="2" t="s">
        <v>20</v>
      </c>
      <c r="F755" s="2" t="s">
        <v>21</v>
      </c>
      <c r="G755" s="2" t="s">
        <v>28</v>
      </c>
      <c r="H755" s="2">
        <v>17.420000000000002</v>
      </c>
      <c r="I755" s="2">
        <v>10</v>
      </c>
      <c r="J755" s="2">
        <v>8.7100000000000009</v>
      </c>
      <c r="K755" s="2">
        <v>182.91</v>
      </c>
      <c r="L755" s="2">
        <v>43518</v>
      </c>
      <c r="M755" s="2">
        <v>0.52083333333333337</v>
      </c>
      <c r="N755" s="3" t="s">
        <v>23</v>
      </c>
      <c r="O755" s="2">
        <v>174.2</v>
      </c>
      <c r="P755" s="4">
        <v>4.7619047620000003</v>
      </c>
      <c r="Q755" s="2">
        <v>8.7100000000000009</v>
      </c>
      <c r="R755" s="2">
        <v>7</v>
      </c>
    </row>
    <row r="756" spans="2:18" x14ac:dyDescent="0.25">
      <c r="B756" s="2" t="s">
        <v>789</v>
      </c>
      <c r="C756" s="2" t="s">
        <v>42</v>
      </c>
      <c r="D756" s="2" t="s">
        <v>43</v>
      </c>
      <c r="E756" s="2" t="s">
        <v>27</v>
      </c>
      <c r="F756" s="2" t="s">
        <v>31</v>
      </c>
      <c r="G756" s="2" t="s">
        <v>32</v>
      </c>
      <c r="H756" s="2">
        <v>73.28</v>
      </c>
      <c r="I756" s="2">
        <v>5</v>
      </c>
      <c r="J756" s="2">
        <v>18.32</v>
      </c>
      <c r="K756" s="2">
        <v>384.72</v>
      </c>
      <c r="L756" s="2">
        <v>43489</v>
      </c>
      <c r="M756" s="2">
        <v>0.62847222222222221</v>
      </c>
      <c r="N756" s="3" t="s">
        <v>23</v>
      </c>
      <c r="O756" s="2">
        <v>366.4</v>
      </c>
      <c r="P756" s="4">
        <v>4.7619047620000003</v>
      </c>
      <c r="Q756" s="2">
        <v>18.32</v>
      </c>
      <c r="R756" s="2">
        <v>8.4</v>
      </c>
    </row>
    <row r="757" spans="2:18" x14ac:dyDescent="0.25">
      <c r="B757" s="2" t="s">
        <v>790</v>
      </c>
      <c r="C757" s="2" t="s">
        <v>25</v>
      </c>
      <c r="D757" s="2" t="s">
        <v>26</v>
      </c>
      <c r="E757" s="2" t="s">
        <v>20</v>
      </c>
      <c r="F757" s="2" t="s">
        <v>21</v>
      </c>
      <c r="G757" s="2" t="s">
        <v>46</v>
      </c>
      <c r="H757" s="2">
        <v>84.87</v>
      </c>
      <c r="I757" s="2">
        <v>3</v>
      </c>
      <c r="J757" s="2">
        <v>12.730499999999999</v>
      </c>
      <c r="K757" s="2">
        <v>267.34050000000002</v>
      </c>
      <c r="L757" s="2">
        <v>43490</v>
      </c>
      <c r="M757" s="2">
        <v>0.77083333333333337</v>
      </c>
      <c r="N757" s="3" t="s">
        <v>23</v>
      </c>
      <c r="O757" s="2">
        <v>254.61</v>
      </c>
      <c r="P757" s="4">
        <v>4.7619047620000003</v>
      </c>
      <c r="Q757" s="2">
        <v>12.730499999999999</v>
      </c>
      <c r="R757" s="2">
        <v>7.4</v>
      </c>
    </row>
    <row r="758" spans="2:18" x14ac:dyDescent="0.25">
      <c r="B758" s="2" t="s">
        <v>791</v>
      </c>
      <c r="C758" s="2" t="s">
        <v>18</v>
      </c>
      <c r="D758" s="2" t="s">
        <v>19</v>
      </c>
      <c r="E758" s="2" t="s">
        <v>27</v>
      </c>
      <c r="F758" s="2" t="s">
        <v>21</v>
      </c>
      <c r="G758" s="2" t="s">
        <v>46</v>
      </c>
      <c r="H758" s="2">
        <v>97.29</v>
      </c>
      <c r="I758" s="2">
        <v>8</v>
      </c>
      <c r="J758" s="2">
        <v>38.915999999999997</v>
      </c>
      <c r="K758" s="2">
        <v>817.23599999999999</v>
      </c>
      <c r="L758" s="2">
        <v>43533</v>
      </c>
      <c r="M758" s="2">
        <v>0.5541666666666667</v>
      </c>
      <c r="N758" s="3" t="s">
        <v>33</v>
      </c>
      <c r="O758" s="2">
        <v>778.32</v>
      </c>
      <c r="P758" s="4">
        <v>4.7619047620000003</v>
      </c>
      <c r="Q758" s="2">
        <v>38.915999999999997</v>
      </c>
      <c r="R758" s="2">
        <v>6.2</v>
      </c>
    </row>
    <row r="759" spans="2:18" x14ac:dyDescent="0.25">
      <c r="B759" s="2" t="s">
        <v>792</v>
      </c>
      <c r="C759" s="2" t="s">
        <v>42</v>
      </c>
      <c r="D759" s="2" t="s">
        <v>43</v>
      </c>
      <c r="E759" s="2" t="s">
        <v>20</v>
      </c>
      <c r="F759" s="2" t="s">
        <v>21</v>
      </c>
      <c r="G759" s="2" t="s">
        <v>28</v>
      </c>
      <c r="H759" s="2">
        <v>35.74</v>
      </c>
      <c r="I759" s="2">
        <v>8</v>
      </c>
      <c r="J759" s="2">
        <v>14.295999999999999</v>
      </c>
      <c r="K759" s="2">
        <v>300.21600000000001</v>
      </c>
      <c r="L759" s="2">
        <v>43513</v>
      </c>
      <c r="M759" s="2">
        <v>0.64444444444444449</v>
      </c>
      <c r="N759" s="3" t="s">
        <v>23</v>
      </c>
      <c r="O759" s="2">
        <v>285.92</v>
      </c>
      <c r="P759" s="4">
        <v>4.7619047620000003</v>
      </c>
      <c r="Q759" s="2">
        <v>14.295999999999999</v>
      </c>
      <c r="R759" s="2">
        <v>4.9000000000000004</v>
      </c>
    </row>
    <row r="760" spans="2:18" x14ac:dyDescent="0.25">
      <c r="B760" s="2" t="s">
        <v>793</v>
      </c>
      <c r="C760" s="2" t="s">
        <v>18</v>
      </c>
      <c r="D760" s="2" t="s">
        <v>19</v>
      </c>
      <c r="E760" s="2" t="s">
        <v>27</v>
      </c>
      <c r="F760" s="2" t="s">
        <v>21</v>
      </c>
      <c r="G760" s="2" t="s">
        <v>32</v>
      </c>
      <c r="H760" s="2">
        <v>96.52</v>
      </c>
      <c r="I760" s="2">
        <v>6</v>
      </c>
      <c r="J760" s="2">
        <v>28.956</v>
      </c>
      <c r="K760" s="2">
        <v>608.07600000000002</v>
      </c>
      <c r="L760" s="2">
        <v>43476</v>
      </c>
      <c r="M760" s="2">
        <v>0.49444444444444446</v>
      </c>
      <c r="N760" s="3" t="s">
        <v>29</v>
      </c>
      <c r="O760" s="2">
        <v>579.12</v>
      </c>
      <c r="P760" s="4">
        <v>4.7619047620000003</v>
      </c>
      <c r="Q760" s="2">
        <v>28.956</v>
      </c>
      <c r="R760" s="2">
        <v>4.5</v>
      </c>
    </row>
    <row r="761" spans="2:18" x14ac:dyDescent="0.25">
      <c r="B761" s="2" t="s">
        <v>794</v>
      </c>
      <c r="C761" s="2" t="s">
        <v>18</v>
      </c>
      <c r="D761" s="2" t="s">
        <v>19</v>
      </c>
      <c r="E761" s="2" t="s">
        <v>20</v>
      </c>
      <c r="F761" s="2" t="s">
        <v>31</v>
      </c>
      <c r="G761" s="2" t="s">
        <v>44</v>
      </c>
      <c r="H761" s="2">
        <v>18.850000000000001</v>
      </c>
      <c r="I761" s="2">
        <v>10</v>
      </c>
      <c r="J761" s="2">
        <v>9.4250000000000007</v>
      </c>
      <c r="K761" s="2">
        <v>197.92500000000001</v>
      </c>
      <c r="L761" s="2">
        <v>43523</v>
      </c>
      <c r="M761" s="2">
        <v>0.76666666666666672</v>
      </c>
      <c r="N761" s="3" t="s">
        <v>23</v>
      </c>
      <c r="O761" s="2">
        <v>188.5</v>
      </c>
      <c r="P761" s="4">
        <v>4.7619047620000003</v>
      </c>
      <c r="Q761" s="2">
        <v>9.4250000000000007</v>
      </c>
      <c r="R761" s="2">
        <v>5.6</v>
      </c>
    </row>
    <row r="762" spans="2:18" x14ac:dyDescent="0.25">
      <c r="B762" s="2" t="s">
        <v>795</v>
      </c>
      <c r="C762" s="2" t="s">
        <v>18</v>
      </c>
      <c r="D762" s="2" t="s">
        <v>19</v>
      </c>
      <c r="E762" s="2" t="s">
        <v>27</v>
      </c>
      <c r="F762" s="2" t="s">
        <v>21</v>
      </c>
      <c r="G762" s="2" t="s">
        <v>44</v>
      </c>
      <c r="H762" s="2">
        <v>55.39</v>
      </c>
      <c r="I762" s="2">
        <v>4</v>
      </c>
      <c r="J762" s="2">
        <v>11.077999999999999</v>
      </c>
      <c r="K762" s="2">
        <v>232.63800000000001</v>
      </c>
      <c r="L762" s="2">
        <v>43549</v>
      </c>
      <c r="M762" s="2">
        <v>0.6381944444444444</v>
      </c>
      <c r="N762" s="3" t="s">
        <v>23</v>
      </c>
      <c r="O762" s="2">
        <v>221.56</v>
      </c>
      <c r="P762" s="4">
        <v>4.7619047620000003</v>
      </c>
      <c r="Q762" s="2">
        <v>11.077999999999999</v>
      </c>
      <c r="R762" s="2">
        <v>8</v>
      </c>
    </row>
    <row r="763" spans="2:18" x14ac:dyDescent="0.25">
      <c r="B763" s="2" t="s">
        <v>796</v>
      </c>
      <c r="C763" s="2" t="s">
        <v>42</v>
      </c>
      <c r="D763" s="2" t="s">
        <v>43</v>
      </c>
      <c r="E763" s="2" t="s">
        <v>20</v>
      </c>
      <c r="F763" s="2" t="s">
        <v>21</v>
      </c>
      <c r="G763" s="2" t="s">
        <v>44</v>
      </c>
      <c r="H763" s="2">
        <v>77.2</v>
      </c>
      <c r="I763" s="2">
        <v>10</v>
      </c>
      <c r="J763" s="2">
        <v>38.6</v>
      </c>
      <c r="K763" s="2">
        <v>810.6</v>
      </c>
      <c r="L763" s="2">
        <v>43507</v>
      </c>
      <c r="M763" s="2">
        <v>0.44305555555555554</v>
      </c>
      <c r="N763" s="3" t="s">
        <v>33</v>
      </c>
      <c r="O763" s="2">
        <v>772</v>
      </c>
      <c r="P763" s="4">
        <v>4.7619047620000003</v>
      </c>
      <c r="Q763" s="2">
        <v>38.6</v>
      </c>
      <c r="R763" s="2">
        <v>5.6</v>
      </c>
    </row>
    <row r="764" spans="2:18" x14ac:dyDescent="0.25">
      <c r="B764" s="2" t="s">
        <v>797</v>
      </c>
      <c r="C764" s="2" t="s">
        <v>42</v>
      </c>
      <c r="D764" s="2" t="s">
        <v>43</v>
      </c>
      <c r="E764" s="2" t="s">
        <v>27</v>
      </c>
      <c r="F764" s="2" t="s">
        <v>31</v>
      </c>
      <c r="G764" s="2" t="s">
        <v>28</v>
      </c>
      <c r="H764" s="2">
        <v>72.13</v>
      </c>
      <c r="I764" s="2">
        <v>10</v>
      </c>
      <c r="J764" s="2">
        <v>36.064999999999998</v>
      </c>
      <c r="K764" s="2">
        <v>757.36500000000001</v>
      </c>
      <c r="L764" s="2">
        <v>43496</v>
      </c>
      <c r="M764" s="2">
        <v>0.6333333333333333</v>
      </c>
      <c r="N764" s="3" t="s">
        <v>33</v>
      </c>
      <c r="O764" s="2">
        <v>721.3</v>
      </c>
      <c r="P764" s="4">
        <v>4.7619047620000003</v>
      </c>
      <c r="Q764" s="2">
        <v>36.064999999999998</v>
      </c>
      <c r="R764" s="2">
        <v>4.2</v>
      </c>
    </row>
    <row r="765" spans="2:18" x14ac:dyDescent="0.25">
      <c r="B765" s="2" t="s">
        <v>798</v>
      </c>
      <c r="C765" s="2" t="s">
        <v>18</v>
      </c>
      <c r="D765" s="2" t="s">
        <v>19</v>
      </c>
      <c r="E765" s="2" t="s">
        <v>20</v>
      </c>
      <c r="F765" s="2" t="s">
        <v>21</v>
      </c>
      <c r="G765" s="2" t="s">
        <v>46</v>
      </c>
      <c r="H765" s="2">
        <v>63.88</v>
      </c>
      <c r="I765" s="2">
        <v>8</v>
      </c>
      <c r="J765" s="2">
        <v>25.552</v>
      </c>
      <c r="K765" s="2">
        <v>536.59199999999998</v>
      </c>
      <c r="L765" s="2">
        <v>43485</v>
      </c>
      <c r="M765" s="2">
        <v>0.7416666666666667</v>
      </c>
      <c r="N765" s="3" t="s">
        <v>23</v>
      </c>
      <c r="O765" s="2">
        <v>511.04</v>
      </c>
      <c r="P765" s="4">
        <v>4.7619047620000003</v>
      </c>
      <c r="Q765" s="2">
        <v>25.552</v>
      </c>
      <c r="R765" s="2">
        <v>9.9</v>
      </c>
    </row>
    <row r="766" spans="2:18" x14ac:dyDescent="0.25">
      <c r="B766" s="2" t="s">
        <v>799</v>
      </c>
      <c r="C766" s="2" t="s">
        <v>18</v>
      </c>
      <c r="D766" s="2" t="s">
        <v>19</v>
      </c>
      <c r="E766" s="2" t="s">
        <v>20</v>
      </c>
      <c r="F766" s="2" t="s">
        <v>21</v>
      </c>
      <c r="G766" s="2" t="s">
        <v>22</v>
      </c>
      <c r="H766" s="2">
        <v>10.69</v>
      </c>
      <c r="I766" s="2">
        <v>5</v>
      </c>
      <c r="J766" s="2">
        <v>2.6724999999999999</v>
      </c>
      <c r="K766" s="2">
        <v>56.122500000000002</v>
      </c>
      <c r="L766" s="2">
        <v>43550</v>
      </c>
      <c r="M766" s="2">
        <v>0.46319444444444446</v>
      </c>
      <c r="N766" s="3" t="s">
        <v>23</v>
      </c>
      <c r="O766" s="2">
        <v>53.45</v>
      </c>
      <c r="P766" s="4">
        <v>4.7619047620000003</v>
      </c>
      <c r="Q766" s="2">
        <v>2.6724999999999999</v>
      </c>
      <c r="R766" s="2">
        <v>7.6</v>
      </c>
    </row>
    <row r="767" spans="2:18" x14ac:dyDescent="0.25">
      <c r="B767" s="2" t="s">
        <v>800</v>
      </c>
      <c r="C767" s="2" t="s">
        <v>18</v>
      </c>
      <c r="D767" s="2" t="s">
        <v>19</v>
      </c>
      <c r="E767" s="2" t="s">
        <v>20</v>
      </c>
      <c r="F767" s="2" t="s">
        <v>31</v>
      </c>
      <c r="G767" s="2" t="s">
        <v>22</v>
      </c>
      <c r="H767" s="2">
        <v>55.5</v>
      </c>
      <c r="I767" s="2">
        <v>4</v>
      </c>
      <c r="J767" s="2">
        <v>11.1</v>
      </c>
      <c r="K767" s="2">
        <v>233.1</v>
      </c>
      <c r="L767" s="2">
        <v>43485</v>
      </c>
      <c r="M767" s="2">
        <v>0.65833333333333333</v>
      </c>
      <c r="N767" s="3" t="s">
        <v>33</v>
      </c>
      <c r="O767" s="2">
        <v>222</v>
      </c>
      <c r="P767" s="4">
        <v>4.7619047620000003</v>
      </c>
      <c r="Q767" s="2">
        <v>11.1</v>
      </c>
      <c r="R767" s="2">
        <v>6.6</v>
      </c>
    </row>
    <row r="768" spans="2:18" x14ac:dyDescent="0.25">
      <c r="B768" s="2" t="s">
        <v>801</v>
      </c>
      <c r="C768" s="2" t="s">
        <v>42</v>
      </c>
      <c r="D768" s="2" t="s">
        <v>43</v>
      </c>
      <c r="E768" s="2" t="s">
        <v>27</v>
      </c>
      <c r="F768" s="2" t="s">
        <v>21</v>
      </c>
      <c r="G768" s="2" t="s">
        <v>32</v>
      </c>
      <c r="H768" s="2">
        <v>95.46</v>
      </c>
      <c r="I768" s="2">
        <v>8</v>
      </c>
      <c r="J768" s="2">
        <v>38.183999999999997</v>
      </c>
      <c r="K768" s="2">
        <v>801.86400000000003</v>
      </c>
      <c r="L768" s="2">
        <v>43529</v>
      </c>
      <c r="M768" s="2">
        <v>0.81944444444444442</v>
      </c>
      <c r="N768" s="3" t="s">
        <v>23</v>
      </c>
      <c r="O768" s="2">
        <v>763.68</v>
      </c>
      <c r="P768" s="4">
        <v>4.7619047620000003</v>
      </c>
      <c r="Q768" s="2">
        <v>38.183999999999997</v>
      </c>
      <c r="R768" s="2">
        <v>4.7</v>
      </c>
    </row>
    <row r="769" spans="2:18" x14ac:dyDescent="0.25">
      <c r="B769" s="2" t="s">
        <v>802</v>
      </c>
      <c r="C769" s="2" t="s">
        <v>25</v>
      </c>
      <c r="D769" s="2" t="s">
        <v>26</v>
      </c>
      <c r="E769" s="2" t="s">
        <v>27</v>
      </c>
      <c r="F769" s="2" t="s">
        <v>21</v>
      </c>
      <c r="G769" s="2" t="s">
        <v>46</v>
      </c>
      <c r="H769" s="2">
        <v>76.06</v>
      </c>
      <c r="I769" s="2">
        <v>3</v>
      </c>
      <c r="J769" s="2">
        <v>11.409000000000001</v>
      </c>
      <c r="K769" s="2">
        <v>239.589</v>
      </c>
      <c r="L769" s="2">
        <v>43470</v>
      </c>
      <c r="M769" s="2">
        <v>0.85416666666666663</v>
      </c>
      <c r="N769" s="3" t="s">
        <v>33</v>
      </c>
      <c r="O769" s="2">
        <v>228.18</v>
      </c>
      <c r="P769" s="4">
        <v>4.7619047620000003</v>
      </c>
      <c r="Q769" s="2">
        <v>11.409000000000001</v>
      </c>
      <c r="R769" s="2">
        <v>9.8000000000000007</v>
      </c>
    </row>
    <row r="770" spans="2:18" x14ac:dyDescent="0.25">
      <c r="B770" s="2" t="s">
        <v>803</v>
      </c>
      <c r="C770" s="2" t="s">
        <v>42</v>
      </c>
      <c r="D770" s="2" t="s">
        <v>43</v>
      </c>
      <c r="E770" s="2" t="s">
        <v>27</v>
      </c>
      <c r="F770" s="2" t="s">
        <v>31</v>
      </c>
      <c r="G770" s="2" t="s">
        <v>36</v>
      </c>
      <c r="H770" s="2">
        <v>13.69</v>
      </c>
      <c r="I770" s="2">
        <v>6</v>
      </c>
      <c r="J770" s="2">
        <v>4.1070000000000002</v>
      </c>
      <c r="K770" s="2">
        <v>86.247</v>
      </c>
      <c r="L770" s="2">
        <v>43509</v>
      </c>
      <c r="M770" s="2">
        <v>0.58263888888888893</v>
      </c>
      <c r="N770" s="3" t="s">
        <v>29</v>
      </c>
      <c r="O770" s="2">
        <v>82.14</v>
      </c>
      <c r="P770" s="4">
        <v>4.7619047620000003</v>
      </c>
      <c r="Q770" s="2">
        <v>4.1070000000000002</v>
      </c>
      <c r="R770" s="2">
        <v>6.3</v>
      </c>
    </row>
    <row r="771" spans="2:18" x14ac:dyDescent="0.25">
      <c r="B771" s="2" t="s">
        <v>804</v>
      </c>
      <c r="C771" s="2" t="s">
        <v>42</v>
      </c>
      <c r="D771" s="2" t="s">
        <v>43</v>
      </c>
      <c r="E771" s="2" t="s">
        <v>27</v>
      </c>
      <c r="F771" s="2" t="s">
        <v>21</v>
      </c>
      <c r="G771" s="2" t="s">
        <v>28</v>
      </c>
      <c r="H771" s="2">
        <v>95.64</v>
      </c>
      <c r="I771" s="2">
        <v>4</v>
      </c>
      <c r="J771" s="2">
        <v>19.128</v>
      </c>
      <c r="K771" s="2">
        <v>401.68799999999999</v>
      </c>
      <c r="L771" s="2">
        <v>43540</v>
      </c>
      <c r="M771" s="2">
        <v>0.78541666666666665</v>
      </c>
      <c r="N771" s="3" t="s">
        <v>29</v>
      </c>
      <c r="O771" s="2">
        <v>382.56</v>
      </c>
      <c r="P771" s="4">
        <v>4.7619047620000003</v>
      </c>
      <c r="Q771" s="2">
        <v>19.128</v>
      </c>
      <c r="R771" s="2">
        <v>7.9</v>
      </c>
    </row>
    <row r="772" spans="2:18" x14ac:dyDescent="0.25">
      <c r="B772" s="2" t="s">
        <v>805</v>
      </c>
      <c r="C772" s="2" t="s">
        <v>18</v>
      </c>
      <c r="D772" s="2" t="s">
        <v>19</v>
      </c>
      <c r="E772" s="2" t="s">
        <v>27</v>
      </c>
      <c r="F772" s="2" t="s">
        <v>21</v>
      </c>
      <c r="G772" s="2" t="s">
        <v>32</v>
      </c>
      <c r="H772" s="2">
        <v>11.43</v>
      </c>
      <c r="I772" s="2">
        <v>6</v>
      </c>
      <c r="J772" s="2">
        <v>3.4289999999999998</v>
      </c>
      <c r="K772" s="2">
        <v>72.009</v>
      </c>
      <c r="L772" s="2">
        <v>43480</v>
      </c>
      <c r="M772" s="2">
        <v>0.72499999999999998</v>
      </c>
      <c r="N772" s="3" t="s">
        <v>29</v>
      </c>
      <c r="O772" s="2">
        <v>68.58</v>
      </c>
      <c r="P772" s="4">
        <v>4.7619047620000003</v>
      </c>
      <c r="Q772" s="2">
        <v>3.4289999999999998</v>
      </c>
      <c r="R772" s="2">
        <v>7.7</v>
      </c>
    </row>
    <row r="773" spans="2:18" x14ac:dyDescent="0.25">
      <c r="B773" s="2" t="s">
        <v>806</v>
      </c>
      <c r="C773" s="2" t="s">
        <v>42</v>
      </c>
      <c r="D773" s="2" t="s">
        <v>43</v>
      </c>
      <c r="E773" s="2" t="s">
        <v>20</v>
      </c>
      <c r="F773" s="2" t="s">
        <v>21</v>
      </c>
      <c r="G773" s="2" t="s">
        <v>36</v>
      </c>
      <c r="H773" s="2">
        <v>95.54</v>
      </c>
      <c r="I773" s="2">
        <v>4</v>
      </c>
      <c r="J773" s="2">
        <v>19.108000000000001</v>
      </c>
      <c r="K773" s="2">
        <v>401.26799999999997</v>
      </c>
      <c r="L773" s="2">
        <v>43522</v>
      </c>
      <c r="M773" s="2">
        <v>0.49861111111111112</v>
      </c>
      <c r="N773" s="3" t="s">
        <v>23</v>
      </c>
      <c r="O773" s="2">
        <v>382.16</v>
      </c>
      <c r="P773" s="4">
        <v>4.7619047620000003</v>
      </c>
      <c r="Q773" s="2">
        <v>19.108000000000001</v>
      </c>
      <c r="R773" s="2">
        <v>4.5</v>
      </c>
    </row>
    <row r="774" spans="2:18" x14ac:dyDescent="0.25">
      <c r="B774" s="2" t="s">
        <v>807</v>
      </c>
      <c r="C774" s="2" t="s">
        <v>25</v>
      </c>
      <c r="D774" s="2" t="s">
        <v>26</v>
      </c>
      <c r="E774" s="2" t="s">
        <v>20</v>
      </c>
      <c r="F774" s="2" t="s">
        <v>21</v>
      </c>
      <c r="G774" s="2" t="s">
        <v>22</v>
      </c>
      <c r="H774" s="2">
        <v>85.87</v>
      </c>
      <c r="I774" s="2">
        <v>7</v>
      </c>
      <c r="J774" s="2">
        <v>30.054500000000001</v>
      </c>
      <c r="K774" s="2">
        <v>631.14449999999999</v>
      </c>
      <c r="L774" s="2">
        <v>43523</v>
      </c>
      <c r="M774" s="2">
        <v>0.79236111111111107</v>
      </c>
      <c r="N774" s="3" t="s">
        <v>33</v>
      </c>
      <c r="O774" s="2">
        <v>601.09</v>
      </c>
      <c r="P774" s="4">
        <v>4.7619047620000003</v>
      </c>
      <c r="Q774" s="2">
        <v>30.054500000000001</v>
      </c>
      <c r="R774" s="2">
        <v>8</v>
      </c>
    </row>
    <row r="775" spans="2:18" x14ac:dyDescent="0.25">
      <c r="B775" s="2" t="s">
        <v>808</v>
      </c>
      <c r="C775" s="2" t="s">
        <v>25</v>
      </c>
      <c r="D775" s="2" t="s">
        <v>26</v>
      </c>
      <c r="E775" s="2" t="s">
        <v>20</v>
      </c>
      <c r="F775" s="2" t="s">
        <v>21</v>
      </c>
      <c r="G775" s="2" t="s">
        <v>36</v>
      </c>
      <c r="H775" s="2">
        <v>67.989999999999995</v>
      </c>
      <c r="I775" s="2">
        <v>7</v>
      </c>
      <c r="J775" s="2">
        <v>23.796500000000002</v>
      </c>
      <c r="K775" s="2">
        <v>499.72649999999999</v>
      </c>
      <c r="L775" s="2">
        <v>43513</v>
      </c>
      <c r="M775" s="2">
        <v>0.70138888888888884</v>
      </c>
      <c r="N775" s="3" t="s">
        <v>23</v>
      </c>
      <c r="O775" s="2">
        <v>475.93</v>
      </c>
      <c r="P775" s="4">
        <v>4.7619047620000003</v>
      </c>
      <c r="Q775" s="2">
        <v>23.796500000000002</v>
      </c>
      <c r="R775" s="2">
        <v>5.7</v>
      </c>
    </row>
    <row r="776" spans="2:18" x14ac:dyDescent="0.25">
      <c r="B776" s="2" t="s">
        <v>809</v>
      </c>
      <c r="C776" s="2" t="s">
        <v>25</v>
      </c>
      <c r="D776" s="2" t="s">
        <v>26</v>
      </c>
      <c r="E776" s="2" t="s">
        <v>27</v>
      </c>
      <c r="F776" s="2" t="s">
        <v>21</v>
      </c>
      <c r="G776" s="2" t="s">
        <v>44</v>
      </c>
      <c r="H776" s="2">
        <v>52.42</v>
      </c>
      <c r="I776" s="2">
        <v>1</v>
      </c>
      <c r="J776" s="2">
        <v>2.621</v>
      </c>
      <c r="K776" s="2">
        <v>55.040999999999997</v>
      </c>
      <c r="L776" s="2">
        <v>43502</v>
      </c>
      <c r="M776" s="2">
        <v>0.43194444444444446</v>
      </c>
      <c r="N776" s="3" t="s">
        <v>33</v>
      </c>
      <c r="O776" s="2">
        <v>52.42</v>
      </c>
      <c r="P776" s="4">
        <v>4.7619047620000003</v>
      </c>
      <c r="Q776" s="2">
        <v>2.621</v>
      </c>
      <c r="R776" s="2">
        <v>6.3</v>
      </c>
    </row>
    <row r="777" spans="2:18" x14ac:dyDescent="0.25">
      <c r="B777" s="2" t="s">
        <v>810</v>
      </c>
      <c r="C777" s="2" t="s">
        <v>25</v>
      </c>
      <c r="D777" s="2" t="s">
        <v>26</v>
      </c>
      <c r="E777" s="2" t="s">
        <v>20</v>
      </c>
      <c r="F777" s="2" t="s">
        <v>31</v>
      </c>
      <c r="G777" s="2" t="s">
        <v>44</v>
      </c>
      <c r="H777" s="2">
        <v>65.650000000000006</v>
      </c>
      <c r="I777" s="2">
        <v>2</v>
      </c>
      <c r="J777" s="2">
        <v>6.5650000000000004</v>
      </c>
      <c r="K777" s="2">
        <v>137.86500000000001</v>
      </c>
      <c r="L777" s="2">
        <v>43482</v>
      </c>
      <c r="M777" s="2">
        <v>0.69861111111111107</v>
      </c>
      <c r="N777" s="3" t="s">
        <v>29</v>
      </c>
      <c r="O777" s="2">
        <v>131.30000000000001</v>
      </c>
      <c r="P777" s="4">
        <v>4.7619047620000003</v>
      </c>
      <c r="Q777" s="2">
        <v>6.5650000000000004</v>
      </c>
      <c r="R777" s="2">
        <v>6</v>
      </c>
    </row>
    <row r="778" spans="2:18" x14ac:dyDescent="0.25">
      <c r="B778" s="2" t="s">
        <v>811</v>
      </c>
      <c r="C778" s="2" t="s">
        <v>42</v>
      </c>
      <c r="D778" s="2" t="s">
        <v>43</v>
      </c>
      <c r="E778" s="2" t="s">
        <v>27</v>
      </c>
      <c r="F778" s="2" t="s">
        <v>21</v>
      </c>
      <c r="G778" s="2" t="s">
        <v>44</v>
      </c>
      <c r="H778" s="2">
        <v>28.86</v>
      </c>
      <c r="I778" s="2">
        <v>5</v>
      </c>
      <c r="J778" s="2">
        <v>7.2149999999999999</v>
      </c>
      <c r="K778" s="2">
        <v>151.51499999999999</v>
      </c>
      <c r="L778" s="2">
        <v>43487</v>
      </c>
      <c r="M778" s="2">
        <v>0.75555555555555554</v>
      </c>
      <c r="N778" s="3" t="s">
        <v>33</v>
      </c>
      <c r="O778" s="2">
        <v>144.30000000000001</v>
      </c>
      <c r="P778" s="4">
        <v>4.7619047620000003</v>
      </c>
      <c r="Q778" s="2">
        <v>7.2149999999999999</v>
      </c>
      <c r="R778" s="2">
        <v>8</v>
      </c>
    </row>
    <row r="779" spans="2:18" x14ac:dyDescent="0.25">
      <c r="B779" s="2" t="s">
        <v>812</v>
      </c>
      <c r="C779" s="2" t="s">
        <v>25</v>
      </c>
      <c r="D779" s="2" t="s">
        <v>26</v>
      </c>
      <c r="E779" s="2" t="s">
        <v>20</v>
      </c>
      <c r="F779" s="2" t="s">
        <v>31</v>
      </c>
      <c r="G779" s="2" t="s">
        <v>22</v>
      </c>
      <c r="H779" s="2">
        <v>65.31</v>
      </c>
      <c r="I779" s="2">
        <v>7</v>
      </c>
      <c r="J779" s="2">
        <v>22.858499999999999</v>
      </c>
      <c r="K779" s="2">
        <v>480.02850000000001</v>
      </c>
      <c r="L779" s="2">
        <v>43529</v>
      </c>
      <c r="M779" s="2">
        <v>0.75138888888888888</v>
      </c>
      <c r="N779" s="3" t="s">
        <v>33</v>
      </c>
      <c r="O779" s="2">
        <v>457.17</v>
      </c>
      <c r="P779" s="4">
        <v>4.7619047620000003</v>
      </c>
      <c r="Q779" s="2">
        <v>22.858499999999999</v>
      </c>
      <c r="R779" s="2">
        <v>4.2</v>
      </c>
    </row>
    <row r="780" spans="2:18" x14ac:dyDescent="0.25">
      <c r="B780" s="2" t="s">
        <v>813</v>
      </c>
      <c r="C780" s="2" t="s">
        <v>42</v>
      </c>
      <c r="D780" s="2" t="s">
        <v>43</v>
      </c>
      <c r="E780" s="2" t="s">
        <v>27</v>
      </c>
      <c r="F780" s="2" t="s">
        <v>31</v>
      </c>
      <c r="G780" s="2" t="s">
        <v>36</v>
      </c>
      <c r="H780" s="2">
        <v>93.38</v>
      </c>
      <c r="I780" s="2">
        <v>1</v>
      </c>
      <c r="J780" s="2">
        <v>4.6689999999999996</v>
      </c>
      <c r="K780" s="2">
        <v>98.049000000000007</v>
      </c>
      <c r="L780" s="2">
        <v>43468</v>
      </c>
      <c r="M780" s="2">
        <v>0.54652777777777772</v>
      </c>
      <c r="N780" s="3" t="s">
        <v>29</v>
      </c>
      <c r="O780" s="2">
        <v>93.38</v>
      </c>
      <c r="P780" s="4">
        <v>4.7619047620000003</v>
      </c>
      <c r="Q780" s="2">
        <v>4.6689999999999996</v>
      </c>
      <c r="R780" s="2">
        <v>9.6</v>
      </c>
    </row>
    <row r="781" spans="2:18" x14ac:dyDescent="0.25">
      <c r="B781" s="2" t="s">
        <v>814</v>
      </c>
      <c r="C781" s="2" t="s">
        <v>25</v>
      </c>
      <c r="D781" s="2" t="s">
        <v>26</v>
      </c>
      <c r="E781" s="2" t="s">
        <v>20</v>
      </c>
      <c r="F781" s="2" t="s">
        <v>31</v>
      </c>
      <c r="G781" s="2" t="s">
        <v>36</v>
      </c>
      <c r="H781" s="2">
        <v>25.25</v>
      </c>
      <c r="I781" s="2">
        <v>5</v>
      </c>
      <c r="J781" s="2">
        <v>6.3125</v>
      </c>
      <c r="K781" s="2">
        <v>132.5625</v>
      </c>
      <c r="L781" s="2">
        <v>43544</v>
      </c>
      <c r="M781" s="2">
        <v>0.74444444444444446</v>
      </c>
      <c r="N781" s="3" t="s">
        <v>29</v>
      </c>
      <c r="O781" s="2">
        <v>126.25</v>
      </c>
      <c r="P781" s="4">
        <v>4.7619047620000003</v>
      </c>
      <c r="Q781" s="2">
        <v>6.3125</v>
      </c>
      <c r="R781" s="2">
        <v>6.1</v>
      </c>
    </row>
    <row r="782" spans="2:18" x14ac:dyDescent="0.25">
      <c r="B782" s="2" t="s">
        <v>815</v>
      </c>
      <c r="C782" s="2" t="s">
        <v>42</v>
      </c>
      <c r="D782" s="2" t="s">
        <v>43</v>
      </c>
      <c r="E782" s="2" t="s">
        <v>20</v>
      </c>
      <c r="F782" s="2" t="s">
        <v>31</v>
      </c>
      <c r="G782" s="2" t="s">
        <v>28</v>
      </c>
      <c r="H782" s="2">
        <v>87.87</v>
      </c>
      <c r="I782" s="2">
        <v>9</v>
      </c>
      <c r="J782" s="2">
        <v>39.541499999999999</v>
      </c>
      <c r="K782" s="2">
        <v>830.37149999999997</v>
      </c>
      <c r="L782" s="2">
        <v>43496</v>
      </c>
      <c r="M782" s="2">
        <v>0.85555555555555551</v>
      </c>
      <c r="N782" s="3" t="s">
        <v>23</v>
      </c>
      <c r="O782" s="2">
        <v>790.83</v>
      </c>
      <c r="P782" s="4">
        <v>4.7619047620000003</v>
      </c>
      <c r="Q782" s="2">
        <v>39.541499999999999</v>
      </c>
      <c r="R782" s="2">
        <v>5.6</v>
      </c>
    </row>
    <row r="783" spans="2:18" x14ac:dyDescent="0.25">
      <c r="B783" s="2" t="s">
        <v>816</v>
      </c>
      <c r="C783" s="2" t="s">
        <v>25</v>
      </c>
      <c r="D783" s="2" t="s">
        <v>26</v>
      </c>
      <c r="E783" s="2" t="s">
        <v>27</v>
      </c>
      <c r="F783" s="2" t="s">
        <v>31</v>
      </c>
      <c r="G783" s="2" t="s">
        <v>22</v>
      </c>
      <c r="H783" s="2">
        <v>21.8</v>
      </c>
      <c r="I783" s="2">
        <v>8</v>
      </c>
      <c r="J783" s="2">
        <v>8.7200000000000006</v>
      </c>
      <c r="K783" s="2">
        <v>183.12</v>
      </c>
      <c r="L783" s="2">
        <v>43515</v>
      </c>
      <c r="M783" s="2">
        <v>0.80833333333333335</v>
      </c>
      <c r="N783" s="3" t="s">
        <v>29</v>
      </c>
      <c r="O783" s="2">
        <v>174.4</v>
      </c>
      <c r="P783" s="4">
        <v>4.7619047620000003</v>
      </c>
      <c r="Q783" s="2">
        <v>8.7200000000000006</v>
      </c>
      <c r="R783" s="2">
        <v>8.3000000000000007</v>
      </c>
    </row>
    <row r="784" spans="2:18" x14ac:dyDescent="0.25">
      <c r="B784" s="2" t="s">
        <v>817</v>
      </c>
      <c r="C784" s="2" t="s">
        <v>18</v>
      </c>
      <c r="D784" s="2" t="s">
        <v>19</v>
      </c>
      <c r="E784" s="2" t="s">
        <v>27</v>
      </c>
      <c r="F784" s="2" t="s">
        <v>21</v>
      </c>
      <c r="G784" s="2" t="s">
        <v>36</v>
      </c>
      <c r="H784" s="2">
        <v>94.76</v>
      </c>
      <c r="I784" s="2">
        <v>4</v>
      </c>
      <c r="J784" s="2">
        <v>18.952000000000002</v>
      </c>
      <c r="K784" s="2">
        <v>397.99200000000002</v>
      </c>
      <c r="L784" s="2">
        <v>43507</v>
      </c>
      <c r="M784" s="2">
        <v>0.67083333333333328</v>
      </c>
      <c r="N784" s="3" t="s">
        <v>23</v>
      </c>
      <c r="O784" s="2">
        <v>379.04</v>
      </c>
      <c r="P784" s="4">
        <v>4.7619047620000003</v>
      </c>
      <c r="Q784" s="2">
        <v>18.952000000000002</v>
      </c>
      <c r="R784" s="2">
        <v>7.8</v>
      </c>
    </row>
    <row r="785" spans="2:18" x14ac:dyDescent="0.25">
      <c r="B785" s="2" t="s">
        <v>818</v>
      </c>
      <c r="C785" s="2" t="s">
        <v>18</v>
      </c>
      <c r="D785" s="2" t="s">
        <v>19</v>
      </c>
      <c r="E785" s="2" t="s">
        <v>20</v>
      </c>
      <c r="F785" s="2" t="s">
        <v>21</v>
      </c>
      <c r="G785" s="2" t="s">
        <v>46</v>
      </c>
      <c r="H785" s="2">
        <v>30.62</v>
      </c>
      <c r="I785" s="2">
        <v>1</v>
      </c>
      <c r="J785" s="2">
        <v>1.5309999999999999</v>
      </c>
      <c r="K785" s="2">
        <v>32.151000000000003</v>
      </c>
      <c r="L785" s="2">
        <v>43501</v>
      </c>
      <c r="M785" s="2">
        <v>0.59305555555555556</v>
      </c>
      <c r="N785" s="3" t="s">
        <v>33</v>
      </c>
      <c r="O785" s="2">
        <v>30.62</v>
      </c>
      <c r="P785" s="4">
        <v>4.7619047620000003</v>
      </c>
      <c r="Q785" s="2">
        <v>1.5309999999999999</v>
      </c>
      <c r="R785" s="2">
        <v>4.0999999999999996</v>
      </c>
    </row>
    <row r="786" spans="2:18" x14ac:dyDescent="0.25">
      <c r="B786" s="2" t="s">
        <v>819</v>
      </c>
      <c r="C786" s="2" t="s">
        <v>25</v>
      </c>
      <c r="D786" s="2" t="s">
        <v>26</v>
      </c>
      <c r="E786" s="2" t="s">
        <v>27</v>
      </c>
      <c r="F786" s="2" t="s">
        <v>21</v>
      </c>
      <c r="G786" s="2" t="s">
        <v>32</v>
      </c>
      <c r="H786" s="2">
        <v>44.01</v>
      </c>
      <c r="I786" s="2">
        <v>8</v>
      </c>
      <c r="J786" s="2">
        <v>17.603999999999999</v>
      </c>
      <c r="K786" s="2">
        <v>369.68400000000003</v>
      </c>
      <c r="L786" s="2">
        <v>43527</v>
      </c>
      <c r="M786" s="2">
        <v>0.73333333333333328</v>
      </c>
      <c r="N786" s="3" t="s">
        <v>29</v>
      </c>
      <c r="O786" s="2">
        <v>352.08</v>
      </c>
      <c r="P786" s="4">
        <v>4.7619047620000003</v>
      </c>
      <c r="Q786" s="2">
        <v>17.603999999999999</v>
      </c>
      <c r="R786" s="2">
        <v>8.8000000000000007</v>
      </c>
    </row>
    <row r="787" spans="2:18" x14ac:dyDescent="0.25">
      <c r="B787" s="2" t="s">
        <v>820</v>
      </c>
      <c r="C787" s="2" t="s">
        <v>25</v>
      </c>
      <c r="D787" s="2" t="s">
        <v>26</v>
      </c>
      <c r="E787" s="2" t="s">
        <v>20</v>
      </c>
      <c r="F787" s="2" t="s">
        <v>21</v>
      </c>
      <c r="G787" s="2" t="s">
        <v>22</v>
      </c>
      <c r="H787" s="2">
        <v>10.16</v>
      </c>
      <c r="I787" s="2">
        <v>5</v>
      </c>
      <c r="J787" s="2">
        <v>2.54</v>
      </c>
      <c r="K787" s="2">
        <v>53.34</v>
      </c>
      <c r="L787" s="2">
        <v>43520</v>
      </c>
      <c r="M787" s="2">
        <v>0.54722222222222228</v>
      </c>
      <c r="N787" s="3" t="s">
        <v>23</v>
      </c>
      <c r="O787" s="2">
        <v>50.8</v>
      </c>
      <c r="P787" s="4">
        <v>4.7619047620000003</v>
      </c>
      <c r="Q787" s="2">
        <v>2.54</v>
      </c>
      <c r="R787" s="2">
        <v>4.0999999999999996</v>
      </c>
    </row>
    <row r="788" spans="2:18" x14ac:dyDescent="0.25">
      <c r="B788" s="2" t="s">
        <v>821</v>
      </c>
      <c r="C788" s="2" t="s">
        <v>18</v>
      </c>
      <c r="D788" s="2" t="s">
        <v>19</v>
      </c>
      <c r="E788" s="2" t="s">
        <v>27</v>
      </c>
      <c r="F788" s="2" t="s">
        <v>31</v>
      </c>
      <c r="G788" s="2" t="s">
        <v>28</v>
      </c>
      <c r="H788" s="2">
        <v>74.58</v>
      </c>
      <c r="I788" s="2">
        <v>7</v>
      </c>
      <c r="J788" s="2">
        <v>26.103000000000002</v>
      </c>
      <c r="K788" s="2">
        <v>548.16300000000001</v>
      </c>
      <c r="L788" s="2">
        <v>43500</v>
      </c>
      <c r="M788" s="2">
        <v>0.67291666666666672</v>
      </c>
      <c r="N788" s="3" t="s">
        <v>33</v>
      </c>
      <c r="O788" s="2">
        <v>522.05999999999995</v>
      </c>
      <c r="P788" s="4">
        <v>4.7619047620000003</v>
      </c>
      <c r="Q788" s="2">
        <v>26.103000000000002</v>
      </c>
      <c r="R788" s="2">
        <v>9</v>
      </c>
    </row>
    <row r="789" spans="2:18" x14ac:dyDescent="0.25">
      <c r="B789" s="2" t="s">
        <v>822</v>
      </c>
      <c r="C789" s="2" t="s">
        <v>25</v>
      </c>
      <c r="D789" s="2" t="s">
        <v>26</v>
      </c>
      <c r="E789" s="2" t="s">
        <v>27</v>
      </c>
      <c r="F789" s="2" t="s">
        <v>31</v>
      </c>
      <c r="G789" s="2" t="s">
        <v>28</v>
      </c>
      <c r="H789" s="2">
        <v>71.89</v>
      </c>
      <c r="I789" s="2">
        <v>8</v>
      </c>
      <c r="J789" s="2">
        <v>28.756</v>
      </c>
      <c r="K789" s="2">
        <v>603.87599999999998</v>
      </c>
      <c r="L789" s="2">
        <v>43515</v>
      </c>
      <c r="M789" s="2">
        <v>0.48125000000000001</v>
      </c>
      <c r="N789" s="3" t="s">
        <v>23</v>
      </c>
      <c r="O789" s="2">
        <v>575.12</v>
      </c>
      <c r="P789" s="4">
        <v>4.7619047620000003</v>
      </c>
      <c r="Q789" s="2">
        <v>28.756</v>
      </c>
      <c r="R789" s="2">
        <v>5.5</v>
      </c>
    </row>
    <row r="790" spans="2:18" x14ac:dyDescent="0.25">
      <c r="B790" s="2" t="s">
        <v>823</v>
      </c>
      <c r="C790" s="2" t="s">
        <v>25</v>
      </c>
      <c r="D790" s="2" t="s">
        <v>26</v>
      </c>
      <c r="E790" s="2" t="s">
        <v>27</v>
      </c>
      <c r="F790" s="2" t="s">
        <v>21</v>
      </c>
      <c r="G790" s="2" t="s">
        <v>22</v>
      </c>
      <c r="H790" s="2">
        <v>10.99</v>
      </c>
      <c r="I790" s="2">
        <v>5</v>
      </c>
      <c r="J790" s="2">
        <v>2.7475000000000001</v>
      </c>
      <c r="K790" s="2">
        <v>57.697499999999998</v>
      </c>
      <c r="L790" s="2">
        <v>43488</v>
      </c>
      <c r="M790" s="2">
        <v>0.42916666666666664</v>
      </c>
      <c r="N790" s="3" t="s">
        <v>33</v>
      </c>
      <c r="O790" s="2">
        <v>54.95</v>
      </c>
      <c r="P790" s="4">
        <v>4.7619047620000003</v>
      </c>
      <c r="Q790" s="2">
        <v>2.7475000000000001</v>
      </c>
      <c r="R790" s="2">
        <v>9.3000000000000007</v>
      </c>
    </row>
    <row r="791" spans="2:18" x14ac:dyDescent="0.25">
      <c r="B791" s="2" t="s">
        <v>824</v>
      </c>
      <c r="C791" s="2" t="s">
        <v>25</v>
      </c>
      <c r="D791" s="2" t="s">
        <v>26</v>
      </c>
      <c r="E791" s="2" t="s">
        <v>20</v>
      </c>
      <c r="F791" s="2" t="s">
        <v>31</v>
      </c>
      <c r="G791" s="2" t="s">
        <v>22</v>
      </c>
      <c r="H791" s="2">
        <v>60.47</v>
      </c>
      <c r="I791" s="2">
        <v>3</v>
      </c>
      <c r="J791" s="2">
        <v>9.0704999999999991</v>
      </c>
      <c r="K791" s="2">
        <v>190.48050000000001</v>
      </c>
      <c r="L791" s="2">
        <v>43479</v>
      </c>
      <c r="M791" s="2">
        <v>0.4548611111111111</v>
      </c>
      <c r="N791" s="3" t="s">
        <v>33</v>
      </c>
      <c r="O791" s="2">
        <v>181.41</v>
      </c>
      <c r="P791" s="4">
        <v>4.7619047620000003</v>
      </c>
      <c r="Q791" s="2">
        <v>9.0704999999999991</v>
      </c>
      <c r="R791" s="2">
        <v>5.6</v>
      </c>
    </row>
    <row r="792" spans="2:18" x14ac:dyDescent="0.25">
      <c r="B792" s="2" t="s">
        <v>825</v>
      </c>
      <c r="C792" s="2" t="s">
        <v>18</v>
      </c>
      <c r="D792" s="2" t="s">
        <v>19</v>
      </c>
      <c r="E792" s="2" t="s">
        <v>27</v>
      </c>
      <c r="F792" s="2" t="s">
        <v>31</v>
      </c>
      <c r="G792" s="2" t="s">
        <v>36</v>
      </c>
      <c r="H792" s="2">
        <v>58.91</v>
      </c>
      <c r="I792" s="2">
        <v>7</v>
      </c>
      <c r="J792" s="2">
        <v>20.618500000000001</v>
      </c>
      <c r="K792" s="2">
        <v>432.98849999999999</v>
      </c>
      <c r="L792" s="2">
        <v>43482</v>
      </c>
      <c r="M792" s="2">
        <v>0.63541666666666663</v>
      </c>
      <c r="N792" s="3" t="s">
        <v>23</v>
      </c>
      <c r="O792" s="2">
        <v>412.37</v>
      </c>
      <c r="P792" s="4">
        <v>4.7619047620000003</v>
      </c>
      <c r="Q792" s="2">
        <v>20.618500000000001</v>
      </c>
      <c r="R792" s="2">
        <v>9.6999999999999993</v>
      </c>
    </row>
    <row r="793" spans="2:18" x14ac:dyDescent="0.25">
      <c r="B793" s="2" t="s">
        <v>826</v>
      </c>
      <c r="C793" s="2" t="s">
        <v>18</v>
      </c>
      <c r="D793" s="2" t="s">
        <v>19</v>
      </c>
      <c r="E793" s="2" t="s">
        <v>27</v>
      </c>
      <c r="F793" s="2" t="s">
        <v>31</v>
      </c>
      <c r="G793" s="2" t="s">
        <v>46</v>
      </c>
      <c r="H793" s="2">
        <v>46.41</v>
      </c>
      <c r="I793" s="2">
        <v>1</v>
      </c>
      <c r="J793" s="2">
        <v>2.3205</v>
      </c>
      <c r="K793" s="2">
        <v>48.730499999999999</v>
      </c>
      <c r="L793" s="2">
        <v>43527</v>
      </c>
      <c r="M793" s="2">
        <v>0.83750000000000002</v>
      </c>
      <c r="N793" s="3" t="s">
        <v>33</v>
      </c>
      <c r="O793" s="2">
        <v>46.41</v>
      </c>
      <c r="P793" s="4">
        <v>4.7619047620000003</v>
      </c>
      <c r="Q793" s="2">
        <v>2.3205</v>
      </c>
      <c r="R793" s="2">
        <v>4</v>
      </c>
    </row>
    <row r="794" spans="2:18" x14ac:dyDescent="0.25">
      <c r="B794" s="2" t="s">
        <v>827</v>
      </c>
      <c r="C794" s="2" t="s">
        <v>25</v>
      </c>
      <c r="D794" s="2" t="s">
        <v>26</v>
      </c>
      <c r="E794" s="2" t="s">
        <v>20</v>
      </c>
      <c r="F794" s="2" t="s">
        <v>31</v>
      </c>
      <c r="G794" s="2" t="s">
        <v>22</v>
      </c>
      <c r="H794" s="2">
        <v>68.55</v>
      </c>
      <c r="I794" s="2">
        <v>4</v>
      </c>
      <c r="J794" s="2">
        <v>13.71</v>
      </c>
      <c r="K794" s="2">
        <v>287.91000000000003</v>
      </c>
      <c r="L794" s="2">
        <v>43511</v>
      </c>
      <c r="M794" s="2">
        <v>0.84791666666666665</v>
      </c>
      <c r="N794" s="3" t="s">
        <v>33</v>
      </c>
      <c r="O794" s="2">
        <v>274.2</v>
      </c>
      <c r="P794" s="4">
        <v>4.7619047620000003</v>
      </c>
      <c r="Q794" s="2">
        <v>13.71</v>
      </c>
      <c r="R794" s="2">
        <v>9.1999999999999993</v>
      </c>
    </row>
    <row r="795" spans="2:18" x14ac:dyDescent="0.25">
      <c r="B795" s="2" t="s">
        <v>828</v>
      </c>
      <c r="C795" s="2" t="s">
        <v>42</v>
      </c>
      <c r="D795" s="2" t="s">
        <v>43</v>
      </c>
      <c r="E795" s="2" t="s">
        <v>27</v>
      </c>
      <c r="F795" s="2" t="s">
        <v>21</v>
      </c>
      <c r="G795" s="2" t="s">
        <v>32</v>
      </c>
      <c r="H795" s="2">
        <v>97.37</v>
      </c>
      <c r="I795" s="2">
        <v>10</v>
      </c>
      <c r="J795" s="2">
        <v>48.685000000000002</v>
      </c>
      <c r="K795" s="2">
        <v>1022.385</v>
      </c>
      <c r="L795" s="2">
        <v>43480</v>
      </c>
      <c r="M795" s="2">
        <v>0.57499999999999996</v>
      </c>
      <c r="N795" s="3" t="s">
        <v>33</v>
      </c>
      <c r="O795" s="2">
        <v>973.7</v>
      </c>
      <c r="P795" s="4">
        <v>4.7619047620000003</v>
      </c>
      <c r="Q795" s="2">
        <v>48.685000000000002</v>
      </c>
      <c r="R795" s="2">
        <v>4.9000000000000004</v>
      </c>
    </row>
    <row r="796" spans="2:18" x14ac:dyDescent="0.25">
      <c r="B796" s="2" t="s">
        <v>829</v>
      </c>
      <c r="C796" s="2" t="s">
        <v>18</v>
      </c>
      <c r="D796" s="2" t="s">
        <v>19</v>
      </c>
      <c r="E796" s="2" t="s">
        <v>20</v>
      </c>
      <c r="F796" s="2" t="s">
        <v>31</v>
      </c>
      <c r="G796" s="2" t="s">
        <v>28</v>
      </c>
      <c r="H796" s="2">
        <v>92.6</v>
      </c>
      <c r="I796" s="2">
        <v>7</v>
      </c>
      <c r="J796" s="2">
        <v>32.409999999999997</v>
      </c>
      <c r="K796" s="2">
        <v>680.61</v>
      </c>
      <c r="L796" s="2">
        <v>43523</v>
      </c>
      <c r="M796" s="2">
        <v>0.53611111111111109</v>
      </c>
      <c r="N796" s="3" t="s">
        <v>33</v>
      </c>
      <c r="O796" s="2">
        <v>648.20000000000005</v>
      </c>
      <c r="P796" s="4">
        <v>4.7619047620000003</v>
      </c>
      <c r="Q796" s="2">
        <v>32.409999999999997</v>
      </c>
      <c r="R796" s="2">
        <v>9.3000000000000007</v>
      </c>
    </row>
    <row r="797" spans="2:18" x14ac:dyDescent="0.25">
      <c r="B797" s="2" t="s">
        <v>830</v>
      </c>
      <c r="C797" s="2" t="s">
        <v>18</v>
      </c>
      <c r="D797" s="2" t="s">
        <v>19</v>
      </c>
      <c r="E797" s="2" t="s">
        <v>27</v>
      </c>
      <c r="F797" s="2" t="s">
        <v>21</v>
      </c>
      <c r="G797" s="2" t="s">
        <v>28</v>
      </c>
      <c r="H797" s="2">
        <v>46.61</v>
      </c>
      <c r="I797" s="2">
        <v>2</v>
      </c>
      <c r="J797" s="2">
        <v>4.6609999999999996</v>
      </c>
      <c r="K797" s="2">
        <v>97.881</v>
      </c>
      <c r="L797" s="2">
        <v>43522</v>
      </c>
      <c r="M797" s="2">
        <v>0.51944444444444449</v>
      </c>
      <c r="N797" s="3" t="s">
        <v>33</v>
      </c>
      <c r="O797" s="2">
        <v>93.22</v>
      </c>
      <c r="P797" s="4">
        <v>4.7619047620000003</v>
      </c>
      <c r="Q797" s="2">
        <v>4.6609999999999996</v>
      </c>
      <c r="R797" s="2">
        <v>6.6</v>
      </c>
    </row>
    <row r="798" spans="2:18" x14ac:dyDescent="0.25">
      <c r="B798" s="2" t="s">
        <v>831</v>
      </c>
      <c r="C798" s="2" t="s">
        <v>42</v>
      </c>
      <c r="D798" s="2" t="s">
        <v>43</v>
      </c>
      <c r="E798" s="2" t="s">
        <v>27</v>
      </c>
      <c r="F798" s="2" t="s">
        <v>31</v>
      </c>
      <c r="G798" s="2" t="s">
        <v>46</v>
      </c>
      <c r="H798" s="2">
        <v>27.18</v>
      </c>
      <c r="I798" s="2">
        <v>2</v>
      </c>
      <c r="J798" s="2">
        <v>2.718</v>
      </c>
      <c r="K798" s="2">
        <v>57.078000000000003</v>
      </c>
      <c r="L798" s="2">
        <v>43539</v>
      </c>
      <c r="M798" s="2">
        <v>0.68472222222222223</v>
      </c>
      <c r="N798" s="3" t="s">
        <v>23</v>
      </c>
      <c r="O798" s="2">
        <v>54.36</v>
      </c>
      <c r="P798" s="4">
        <v>4.7619047620000003</v>
      </c>
      <c r="Q798" s="2">
        <v>2.718</v>
      </c>
      <c r="R798" s="2">
        <v>4.3</v>
      </c>
    </row>
    <row r="799" spans="2:18" x14ac:dyDescent="0.25">
      <c r="B799" s="2" t="s">
        <v>832</v>
      </c>
      <c r="C799" s="2" t="s">
        <v>25</v>
      </c>
      <c r="D799" s="2" t="s">
        <v>26</v>
      </c>
      <c r="E799" s="2" t="s">
        <v>20</v>
      </c>
      <c r="F799" s="2" t="s">
        <v>21</v>
      </c>
      <c r="G799" s="2" t="s">
        <v>32</v>
      </c>
      <c r="H799" s="2">
        <v>60.87</v>
      </c>
      <c r="I799" s="2">
        <v>1</v>
      </c>
      <c r="J799" s="2">
        <v>3.0434999999999999</v>
      </c>
      <c r="K799" s="2">
        <v>63.913499999999999</v>
      </c>
      <c r="L799" s="2">
        <v>43489</v>
      </c>
      <c r="M799" s="2">
        <v>0.55833333333333335</v>
      </c>
      <c r="N799" s="3" t="s">
        <v>29</v>
      </c>
      <c r="O799" s="2">
        <v>60.87</v>
      </c>
      <c r="P799" s="4">
        <v>4.7619047620000003</v>
      </c>
      <c r="Q799" s="2">
        <v>3.0434999999999999</v>
      </c>
      <c r="R799" s="2">
        <v>5.5</v>
      </c>
    </row>
    <row r="800" spans="2:18" x14ac:dyDescent="0.25">
      <c r="B800" s="2" t="s">
        <v>833</v>
      </c>
      <c r="C800" s="2" t="s">
        <v>18</v>
      </c>
      <c r="D800" s="2" t="s">
        <v>19</v>
      </c>
      <c r="E800" s="2" t="s">
        <v>20</v>
      </c>
      <c r="F800" s="2" t="s">
        <v>21</v>
      </c>
      <c r="G800" s="2" t="s">
        <v>36</v>
      </c>
      <c r="H800" s="2">
        <v>24.49</v>
      </c>
      <c r="I800" s="2">
        <v>10</v>
      </c>
      <c r="J800" s="2">
        <v>12.244999999999999</v>
      </c>
      <c r="K800" s="2">
        <v>257.14499999999998</v>
      </c>
      <c r="L800" s="2">
        <v>43518</v>
      </c>
      <c r="M800" s="2">
        <v>0.63541666666666663</v>
      </c>
      <c r="N800" s="3" t="s">
        <v>29</v>
      </c>
      <c r="O800" s="2">
        <v>244.9</v>
      </c>
      <c r="P800" s="4">
        <v>4.7619047620000003</v>
      </c>
      <c r="Q800" s="2">
        <v>12.244999999999999</v>
      </c>
      <c r="R800" s="2">
        <v>8.1</v>
      </c>
    </row>
    <row r="801" spans="2:18" x14ac:dyDescent="0.25">
      <c r="B801" s="2" t="s">
        <v>834</v>
      </c>
      <c r="C801" s="2" t="s">
        <v>42</v>
      </c>
      <c r="D801" s="2" t="s">
        <v>43</v>
      </c>
      <c r="E801" s="2" t="s">
        <v>27</v>
      </c>
      <c r="F801" s="2" t="s">
        <v>31</v>
      </c>
      <c r="G801" s="2" t="s">
        <v>22</v>
      </c>
      <c r="H801" s="2">
        <v>92.78</v>
      </c>
      <c r="I801" s="2">
        <v>1</v>
      </c>
      <c r="J801" s="2">
        <v>4.6390000000000002</v>
      </c>
      <c r="K801" s="2">
        <v>97.418999999999997</v>
      </c>
      <c r="L801" s="2">
        <v>43539</v>
      </c>
      <c r="M801" s="2">
        <v>0.4513888888888889</v>
      </c>
      <c r="N801" s="3" t="s">
        <v>33</v>
      </c>
      <c r="O801" s="2">
        <v>92.78</v>
      </c>
      <c r="P801" s="4">
        <v>4.7619047620000003</v>
      </c>
      <c r="Q801" s="2">
        <v>4.6390000000000002</v>
      </c>
      <c r="R801" s="2">
        <v>9.8000000000000007</v>
      </c>
    </row>
    <row r="802" spans="2:18" x14ac:dyDescent="0.25">
      <c r="B802" s="2" t="s">
        <v>835</v>
      </c>
      <c r="C802" s="2" t="s">
        <v>25</v>
      </c>
      <c r="D802" s="2" t="s">
        <v>26</v>
      </c>
      <c r="E802" s="2" t="s">
        <v>20</v>
      </c>
      <c r="F802" s="2" t="s">
        <v>31</v>
      </c>
      <c r="G802" s="2" t="s">
        <v>32</v>
      </c>
      <c r="H802" s="2">
        <v>86.69</v>
      </c>
      <c r="I802" s="2">
        <v>5</v>
      </c>
      <c r="J802" s="2">
        <v>21.672499999999999</v>
      </c>
      <c r="K802" s="2">
        <v>455.1225</v>
      </c>
      <c r="L802" s="2">
        <v>43507</v>
      </c>
      <c r="M802" s="2">
        <v>0.77638888888888891</v>
      </c>
      <c r="N802" s="3" t="s">
        <v>23</v>
      </c>
      <c r="O802" s="2">
        <v>433.45</v>
      </c>
      <c r="P802" s="4">
        <v>4.7619047620000003</v>
      </c>
      <c r="Q802" s="2">
        <v>21.672499999999999</v>
      </c>
      <c r="R802" s="2">
        <v>9.4</v>
      </c>
    </row>
    <row r="803" spans="2:18" x14ac:dyDescent="0.25">
      <c r="B803" s="2" t="s">
        <v>836</v>
      </c>
      <c r="C803" s="2" t="s">
        <v>42</v>
      </c>
      <c r="D803" s="2" t="s">
        <v>43</v>
      </c>
      <c r="E803" s="2" t="s">
        <v>27</v>
      </c>
      <c r="F803" s="2" t="s">
        <v>31</v>
      </c>
      <c r="G803" s="2" t="s">
        <v>36</v>
      </c>
      <c r="H803" s="2">
        <v>23.01</v>
      </c>
      <c r="I803" s="2">
        <v>6</v>
      </c>
      <c r="J803" s="2">
        <v>6.9029999999999996</v>
      </c>
      <c r="K803" s="2">
        <v>144.96299999999999</v>
      </c>
      <c r="L803" s="2">
        <v>43477</v>
      </c>
      <c r="M803" s="2">
        <v>0.69791666666666663</v>
      </c>
      <c r="N803" s="3" t="s">
        <v>23</v>
      </c>
      <c r="O803" s="2">
        <v>138.06</v>
      </c>
      <c r="P803" s="4">
        <v>4.7619047620000003</v>
      </c>
      <c r="Q803" s="2">
        <v>6.9029999999999996</v>
      </c>
      <c r="R803" s="2">
        <v>7.9</v>
      </c>
    </row>
    <row r="804" spans="2:18" x14ac:dyDescent="0.25">
      <c r="B804" s="2" t="s">
        <v>837</v>
      </c>
      <c r="C804" s="2" t="s">
        <v>25</v>
      </c>
      <c r="D804" s="2" t="s">
        <v>26</v>
      </c>
      <c r="E804" s="2" t="s">
        <v>20</v>
      </c>
      <c r="F804" s="2" t="s">
        <v>21</v>
      </c>
      <c r="G804" s="2" t="s">
        <v>28</v>
      </c>
      <c r="H804" s="2">
        <v>30.2</v>
      </c>
      <c r="I804" s="2">
        <v>8</v>
      </c>
      <c r="J804" s="2">
        <v>12.08</v>
      </c>
      <c r="K804" s="2">
        <v>253.68</v>
      </c>
      <c r="L804" s="2">
        <v>43527</v>
      </c>
      <c r="M804" s="2">
        <v>0.8125</v>
      </c>
      <c r="N804" s="3" t="s">
        <v>23</v>
      </c>
      <c r="O804" s="2">
        <v>241.6</v>
      </c>
      <c r="P804" s="4">
        <v>4.7619047620000003</v>
      </c>
      <c r="Q804" s="2">
        <v>12.08</v>
      </c>
      <c r="R804" s="2">
        <v>5.0999999999999996</v>
      </c>
    </row>
    <row r="805" spans="2:18" x14ac:dyDescent="0.25">
      <c r="B805" s="2" t="s">
        <v>838</v>
      </c>
      <c r="C805" s="2" t="s">
        <v>25</v>
      </c>
      <c r="D805" s="2" t="s">
        <v>26</v>
      </c>
      <c r="E805" s="2" t="s">
        <v>20</v>
      </c>
      <c r="F805" s="2" t="s">
        <v>31</v>
      </c>
      <c r="G805" s="2" t="s">
        <v>46</v>
      </c>
      <c r="H805" s="2">
        <v>67.39</v>
      </c>
      <c r="I805" s="2">
        <v>7</v>
      </c>
      <c r="J805" s="2">
        <v>23.586500000000001</v>
      </c>
      <c r="K805" s="2">
        <v>495.31650000000002</v>
      </c>
      <c r="L805" s="2">
        <v>43547</v>
      </c>
      <c r="M805" s="2">
        <v>0.55763888888888891</v>
      </c>
      <c r="N805" s="3" t="s">
        <v>23</v>
      </c>
      <c r="O805" s="2">
        <v>471.73</v>
      </c>
      <c r="P805" s="4">
        <v>4.7619047620000003</v>
      </c>
      <c r="Q805" s="2">
        <v>23.586500000000001</v>
      </c>
      <c r="R805" s="2">
        <v>6.9</v>
      </c>
    </row>
    <row r="806" spans="2:18" x14ac:dyDescent="0.25">
      <c r="B806" s="2" t="s">
        <v>839</v>
      </c>
      <c r="C806" s="2" t="s">
        <v>18</v>
      </c>
      <c r="D806" s="2" t="s">
        <v>19</v>
      </c>
      <c r="E806" s="2" t="s">
        <v>20</v>
      </c>
      <c r="F806" s="2" t="s">
        <v>21</v>
      </c>
      <c r="G806" s="2" t="s">
        <v>46</v>
      </c>
      <c r="H806" s="2">
        <v>48.96</v>
      </c>
      <c r="I806" s="2">
        <v>9</v>
      </c>
      <c r="J806" s="2">
        <v>22.032</v>
      </c>
      <c r="K806" s="2">
        <v>462.67200000000003</v>
      </c>
      <c r="L806" s="2">
        <v>43528</v>
      </c>
      <c r="M806" s="2">
        <v>0.47708333333333336</v>
      </c>
      <c r="N806" s="3" t="s">
        <v>29</v>
      </c>
      <c r="O806" s="2">
        <v>440.64</v>
      </c>
      <c r="P806" s="4">
        <v>4.7619047620000003</v>
      </c>
      <c r="Q806" s="2">
        <v>22.032</v>
      </c>
      <c r="R806" s="2">
        <v>8</v>
      </c>
    </row>
    <row r="807" spans="2:18" x14ac:dyDescent="0.25">
      <c r="B807" s="2" t="s">
        <v>840</v>
      </c>
      <c r="C807" s="2" t="s">
        <v>42</v>
      </c>
      <c r="D807" s="2" t="s">
        <v>43</v>
      </c>
      <c r="E807" s="2" t="s">
        <v>20</v>
      </c>
      <c r="F807" s="2" t="s">
        <v>21</v>
      </c>
      <c r="G807" s="2" t="s">
        <v>28</v>
      </c>
      <c r="H807" s="2">
        <v>75.59</v>
      </c>
      <c r="I807" s="2">
        <v>9</v>
      </c>
      <c r="J807" s="2">
        <v>34.015500000000003</v>
      </c>
      <c r="K807" s="2">
        <v>714.32550000000003</v>
      </c>
      <c r="L807" s="2">
        <v>43519</v>
      </c>
      <c r="M807" s="2">
        <v>0.46666666666666667</v>
      </c>
      <c r="N807" s="3" t="s">
        <v>29</v>
      </c>
      <c r="O807" s="2">
        <v>680.31</v>
      </c>
      <c r="P807" s="4">
        <v>4.7619047620000003</v>
      </c>
      <c r="Q807" s="2">
        <v>34.015500000000003</v>
      </c>
      <c r="R807" s="2">
        <v>8</v>
      </c>
    </row>
    <row r="808" spans="2:18" x14ac:dyDescent="0.25">
      <c r="B808" s="2" t="s">
        <v>841</v>
      </c>
      <c r="C808" s="2" t="s">
        <v>18</v>
      </c>
      <c r="D808" s="2" t="s">
        <v>19</v>
      </c>
      <c r="E808" s="2" t="s">
        <v>27</v>
      </c>
      <c r="F808" s="2" t="s">
        <v>21</v>
      </c>
      <c r="G808" s="2" t="s">
        <v>32</v>
      </c>
      <c r="H808" s="2">
        <v>77.47</v>
      </c>
      <c r="I808" s="2">
        <v>4</v>
      </c>
      <c r="J808" s="2">
        <v>15.494</v>
      </c>
      <c r="K808" s="2">
        <v>325.37400000000002</v>
      </c>
      <c r="L808" s="2">
        <v>43541</v>
      </c>
      <c r="M808" s="2">
        <v>0.69166666666666665</v>
      </c>
      <c r="N808" s="3" t="s">
        <v>29</v>
      </c>
      <c r="O808" s="2">
        <v>309.88</v>
      </c>
      <c r="P808" s="4">
        <v>4.7619047620000003</v>
      </c>
      <c r="Q808" s="2">
        <v>15.494</v>
      </c>
      <c r="R808" s="2">
        <v>4.2</v>
      </c>
    </row>
    <row r="809" spans="2:18" x14ac:dyDescent="0.25">
      <c r="B809" s="2" t="s">
        <v>842</v>
      </c>
      <c r="C809" s="2" t="s">
        <v>18</v>
      </c>
      <c r="D809" s="2" t="s">
        <v>19</v>
      </c>
      <c r="E809" s="2" t="s">
        <v>27</v>
      </c>
      <c r="F809" s="2" t="s">
        <v>21</v>
      </c>
      <c r="G809" s="2" t="s">
        <v>36</v>
      </c>
      <c r="H809" s="2">
        <v>93.18</v>
      </c>
      <c r="I809" s="2">
        <v>2</v>
      </c>
      <c r="J809" s="2">
        <v>9.3179999999999996</v>
      </c>
      <c r="K809" s="2">
        <v>195.678</v>
      </c>
      <c r="L809" s="2">
        <v>43481</v>
      </c>
      <c r="M809" s="2">
        <v>0.77847222222222223</v>
      </c>
      <c r="N809" s="3" t="s">
        <v>33</v>
      </c>
      <c r="O809" s="2">
        <v>186.36</v>
      </c>
      <c r="P809" s="4">
        <v>4.7619047620000003</v>
      </c>
      <c r="Q809" s="2">
        <v>9.3179999999999996</v>
      </c>
      <c r="R809" s="2">
        <v>8.5</v>
      </c>
    </row>
    <row r="810" spans="2:18" x14ac:dyDescent="0.25">
      <c r="B810" s="2" t="s">
        <v>843</v>
      </c>
      <c r="C810" s="2" t="s">
        <v>18</v>
      </c>
      <c r="D810" s="2" t="s">
        <v>19</v>
      </c>
      <c r="E810" s="2" t="s">
        <v>27</v>
      </c>
      <c r="F810" s="2" t="s">
        <v>21</v>
      </c>
      <c r="G810" s="2" t="s">
        <v>28</v>
      </c>
      <c r="H810" s="2">
        <v>50.23</v>
      </c>
      <c r="I810" s="2">
        <v>4</v>
      </c>
      <c r="J810" s="2">
        <v>10.045999999999999</v>
      </c>
      <c r="K810" s="2">
        <v>210.96600000000001</v>
      </c>
      <c r="L810" s="2">
        <v>43473</v>
      </c>
      <c r="M810" s="2">
        <v>0.71666666666666667</v>
      </c>
      <c r="N810" s="3" t="s">
        <v>29</v>
      </c>
      <c r="O810" s="2">
        <v>200.92</v>
      </c>
      <c r="P810" s="4">
        <v>4.7619047620000003</v>
      </c>
      <c r="Q810" s="2">
        <v>10.045999999999999</v>
      </c>
      <c r="R810" s="2">
        <v>9</v>
      </c>
    </row>
    <row r="811" spans="2:18" x14ac:dyDescent="0.25">
      <c r="B811" s="2" t="s">
        <v>844</v>
      </c>
      <c r="C811" s="2" t="s">
        <v>42</v>
      </c>
      <c r="D811" s="2" t="s">
        <v>43</v>
      </c>
      <c r="E811" s="2" t="s">
        <v>27</v>
      </c>
      <c r="F811" s="2" t="s">
        <v>21</v>
      </c>
      <c r="G811" s="2" t="s">
        <v>22</v>
      </c>
      <c r="H811" s="2">
        <v>17.75</v>
      </c>
      <c r="I811" s="2">
        <v>1</v>
      </c>
      <c r="J811" s="2">
        <v>0.88749999999999996</v>
      </c>
      <c r="K811" s="2">
        <v>18.637499999999999</v>
      </c>
      <c r="L811" s="2">
        <v>43479</v>
      </c>
      <c r="M811" s="2">
        <v>0.44305555555555554</v>
      </c>
      <c r="N811" s="3" t="s">
        <v>29</v>
      </c>
      <c r="O811" s="2">
        <v>17.75</v>
      </c>
      <c r="P811" s="4">
        <v>4.7619047620000003</v>
      </c>
      <c r="Q811" s="2">
        <v>0.88749999999999996</v>
      </c>
      <c r="R811" s="2">
        <v>8.6</v>
      </c>
    </row>
    <row r="812" spans="2:18" x14ac:dyDescent="0.25">
      <c r="B812" s="2" t="s">
        <v>845</v>
      </c>
      <c r="C812" s="2" t="s">
        <v>25</v>
      </c>
      <c r="D812" s="2" t="s">
        <v>26</v>
      </c>
      <c r="E812" s="2" t="s">
        <v>27</v>
      </c>
      <c r="F812" s="2" t="s">
        <v>21</v>
      </c>
      <c r="G812" s="2" t="s">
        <v>46</v>
      </c>
      <c r="H812" s="2">
        <v>62.18</v>
      </c>
      <c r="I812" s="2">
        <v>10</v>
      </c>
      <c r="J812" s="2">
        <v>31.09</v>
      </c>
      <c r="K812" s="2">
        <v>652.89</v>
      </c>
      <c r="L812" s="2">
        <v>43496</v>
      </c>
      <c r="M812" s="2">
        <v>0.43958333333333333</v>
      </c>
      <c r="N812" s="3" t="s">
        <v>23</v>
      </c>
      <c r="O812" s="2">
        <v>621.79999999999995</v>
      </c>
      <c r="P812" s="4">
        <v>4.7619047620000003</v>
      </c>
      <c r="Q812" s="2">
        <v>31.09</v>
      </c>
      <c r="R812" s="2">
        <v>6</v>
      </c>
    </row>
    <row r="813" spans="2:18" x14ac:dyDescent="0.25">
      <c r="B813" s="2" t="s">
        <v>846</v>
      </c>
      <c r="C813" s="2" t="s">
        <v>42</v>
      </c>
      <c r="D813" s="2" t="s">
        <v>43</v>
      </c>
      <c r="E813" s="2" t="s">
        <v>27</v>
      </c>
      <c r="F813" s="2" t="s">
        <v>31</v>
      </c>
      <c r="G813" s="2" t="s">
        <v>22</v>
      </c>
      <c r="H813" s="2">
        <v>10.75</v>
      </c>
      <c r="I813" s="2">
        <v>8</v>
      </c>
      <c r="J813" s="2">
        <v>4.3</v>
      </c>
      <c r="K813" s="2">
        <v>90.3</v>
      </c>
      <c r="L813" s="2">
        <v>43539</v>
      </c>
      <c r="M813" s="2">
        <v>0.60972222222222228</v>
      </c>
      <c r="N813" s="3" t="s">
        <v>23</v>
      </c>
      <c r="O813" s="2">
        <v>86</v>
      </c>
      <c r="P813" s="4">
        <v>4.7619047620000003</v>
      </c>
      <c r="Q813" s="2">
        <v>4.3</v>
      </c>
      <c r="R813" s="2">
        <v>6.2</v>
      </c>
    </row>
    <row r="814" spans="2:18" x14ac:dyDescent="0.25">
      <c r="B814" s="2" t="s">
        <v>847</v>
      </c>
      <c r="C814" s="2" t="s">
        <v>18</v>
      </c>
      <c r="D814" s="2" t="s">
        <v>19</v>
      </c>
      <c r="E814" s="2" t="s">
        <v>27</v>
      </c>
      <c r="F814" s="2" t="s">
        <v>21</v>
      </c>
      <c r="G814" s="2" t="s">
        <v>28</v>
      </c>
      <c r="H814" s="2">
        <v>40.26</v>
      </c>
      <c r="I814" s="2">
        <v>10</v>
      </c>
      <c r="J814" s="2">
        <v>20.13</v>
      </c>
      <c r="K814" s="2">
        <v>422.73</v>
      </c>
      <c r="L814" s="2">
        <v>43520</v>
      </c>
      <c r="M814" s="2">
        <v>0.75416666666666665</v>
      </c>
      <c r="N814" s="3" t="s">
        <v>33</v>
      </c>
      <c r="O814" s="2">
        <v>402.6</v>
      </c>
      <c r="P814" s="4">
        <v>4.7619047620000003</v>
      </c>
      <c r="Q814" s="2">
        <v>20.13</v>
      </c>
      <c r="R814" s="2">
        <v>5</v>
      </c>
    </row>
    <row r="815" spans="2:18" x14ac:dyDescent="0.25">
      <c r="B815" s="2" t="s">
        <v>848</v>
      </c>
      <c r="C815" s="2" t="s">
        <v>25</v>
      </c>
      <c r="D815" s="2" t="s">
        <v>26</v>
      </c>
      <c r="E815" s="2" t="s">
        <v>20</v>
      </c>
      <c r="F815" s="2" t="s">
        <v>21</v>
      </c>
      <c r="G815" s="2" t="s">
        <v>36</v>
      </c>
      <c r="H815" s="2">
        <v>64.97</v>
      </c>
      <c r="I815" s="2">
        <v>5</v>
      </c>
      <c r="J815" s="2">
        <v>16.2425</v>
      </c>
      <c r="K815" s="2">
        <v>341.09249999999997</v>
      </c>
      <c r="L815" s="2">
        <v>43504</v>
      </c>
      <c r="M815" s="2">
        <v>0.53611111111111109</v>
      </c>
      <c r="N815" s="3" t="s">
        <v>33</v>
      </c>
      <c r="O815" s="2">
        <v>324.85000000000002</v>
      </c>
      <c r="P815" s="4">
        <v>4.7619047620000003</v>
      </c>
      <c r="Q815" s="2">
        <v>16.2425</v>
      </c>
      <c r="R815" s="2">
        <v>6.5</v>
      </c>
    </row>
    <row r="816" spans="2:18" x14ac:dyDescent="0.25">
      <c r="B816" s="2" t="s">
        <v>849</v>
      </c>
      <c r="C816" s="2" t="s">
        <v>18</v>
      </c>
      <c r="D816" s="2" t="s">
        <v>19</v>
      </c>
      <c r="E816" s="2" t="s">
        <v>27</v>
      </c>
      <c r="F816" s="2" t="s">
        <v>31</v>
      </c>
      <c r="G816" s="2" t="s">
        <v>28</v>
      </c>
      <c r="H816" s="2">
        <v>95.15</v>
      </c>
      <c r="I816" s="2">
        <v>1</v>
      </c>
      <c r="J816" s="2">
        <v>4.7575000000000003</v>
      </c>
      <c r="K816" s="2">
        <v>99.907499999999999</v>
      </c>
      <c r="L816" s="2">
        <v>43546</v>
      </c>
      <c r="M816" s="2">
        <v>0.58333333333333337</v>
      </c>
      <c r="N816" s="3" t="s">
        <v>29</v>
      </c>
      <c r="O816" s="2">
        <v>95.15</v>
      </c>
      <c r="P816" s="4">
        <v>4.7619047620000003</v>
      </c>
      <c r="Q816" s="2">
        <v>4.7575000000000003</v>
      </c>
      <c r="R816" s="2">
        <v>6</v>
      </c>
    </row>
    <row r="817" spans="2:18" x14ac:dyDescent="0.25">
      <c r="B817" s="2" t="s">
        <v>850</v>
      </c>
      <c r="C817" s="2" t="s">
        <v>18</v>
      </c>
      <c r="D817" s="2" t="s">
        <v>19</v>
      </c>
      <c r="E817" s="2" t="s">
        <v>20</v>
      </c>
      <c r="F817" s="2" t="s">
        <v>21</v>
      </c>
      <c r="G817" s="2" t="s">
        <v>28</v>
      </c>
      <c r="H817" s="2">
        <v>48.62</v>
      </c>
      <c r="I817" s="2">
        <v>8</v>
      </c>
      <c r="J817" s="2">
        <v>19.448</v>
      </c>
      <c r="K817" s="2">
        <v>408.40800000000002</v>
      </c>
      <c r="L817" s="2">
        <v>43489</v>
      </c>
      <c r="M817" s="2">
        <v>0.45624999999999999</v>
      </c>
      <c r="N817" s="3" t="s">
        <v>29</v>
      </c>
      <c r="O817" s="2">
        <v>388.96</v>
      </c>
      <c r="P817" s="4">
        <v>4.7619047620000003</v>
      </c>
      <c r="Q817" s="2">
        <v>19.448</v>
      </c>
      <c r="R817" s="2">
        <v>5</v>
      </c>
    </row>
    <row r="818" spans="2:18" x14ac:dyDescent="0.25">
      <c r="B818" s="2" t="s">
        <v>851</v>
      </c>
      <c r="C818" s="2" t="s">
        <v>42</v>
      </c>
      <c r="D818" s="2" t="s">
        <v>43</v>
      </c>
      <c r="E818" s="2" t="s">
        <v>27</v>
      </c>
      <c r="F818" s="2" t="s">
        <v>21</v>
      </c>
      <c r="G818" s="2" t="s">
        <v>44</v>
      </c>
      <c r="H818" s="2">
        <v>53.21</v>
      </c>
      <c r="I818" s="2">
        <v>8</v>
      </c>
      <c r="J818" s="2">
        <v>21.283999999999999</v>
      </c>
      <c r="K818" s="2">
        <v>446.964</v>
      </c>
      <c r="L818" s="2">
        <v>43538</v>
      </c>
      <c r="M818" s="2">
        <v>0.69791666666666663</v>
      </c>
      <c r="N818" s="3" t="s">
        <v>23</v>
      </c>
      <c r="O818" s="2">
        <v>425.68</v>
      </c>
      <c r="P818" s="4">
        <v>4.7619047620000003</v>
      </c>
      <c r="Q818" s="2">
        <v>21.283999999999999</v>
      </c>
      <c r="R818" s="2">
        <v>5</v>
      </c>
    </row>
    <row r="819" spans="2:18" x14ac:dyDescent="0.25">
      <c r="B819" s="2" t="s">
        <v>852</v>
      </c>
      <c r="C819" s="2" t="s">
        <v>25</v>
      </c>
      <c r="D819" s="2" t="s">
        <v>26</v>
      </c>
      <c r="E819" s="2" t="s">
        <v>27</v>
      </c>
      <c r="F819" s="2" t="s">
        <v>21</v>
      </c>
      <c r="G819" s="2" t="s">
        <v>46</v>
      </c>
      <c r="H819" s="2">
        <v>45.44</v>
      </c>
      <c r="I819" s="2">
        <v>7</v>
      </c>
      <c r="J819" s="2">
        <v>15.904</v>
      </c>
      <c r="K819" s="2">
        <v>333.98399999999998</v>
      </c>
      <c r="L819" s="2">
        <v>43488</v>
      </c>
      <c r="M819" s="2">
        <v>0.46875</v>
      </c>
      <c r="N819" s="3" t="s">
        <v>29</v>
      </c>
      <c r="O819" s="2">
        <v>318.08</v>
      </c>
      <c r="P819" s="4">
        <v>4.7619047620000003</v>
      </c>
      <c r="Q819" s="2">
        <v>15.904</v>
      </c>
      <c r="R819" s="2">
        <v>9.1999999999999993</v>
      </c>
    </row>
    <row r="820" spans="2:18" x14ac:dyDescent="0.25">
      <c r="B820" s="2" t="s">
        <v>853</v>
      </c>
      <c r="C820" s="2" t="s">
        <v>18</v>
      </c>
      <c r="D820" s="2" t="s">
        <v>19</v>
      </c>
      <c r="E820" s="2" t="s">
        <v>27</v>
      </c>
      <c r="F820" s="2" t="s">
        <v>31</v>
      </c>
      <c r="G820" s="2" t="s">
        <v>44</v>
      </c>
      <c r="H820" s="2">
        <v>33.880000000000003</v>
      </c>
      <c r="I820" s="2">
        <v>8</v>
      </c>
      <c r="J820" s="2">
        <v>13.552</v>
      </c>
      <c r="K820" s="2">
        <v>284.59199999999998</v>
      </c>
      <c r="L820" s="2">
        <v>43484</v>
      </c>
      <c r="M820" s="2">
        <v>0.85347222222222219</v>
      </c>
      <c r="N820" s="3" t="s">
        <v>23</v>
      </c>
      <c r="O820" s="2">
        <v>271.04000000000002</v>
      </c>
      <c r="P820" s="4">
        <v>4.7619047620000003</v>
      </c>
      <c r="Q820" s="2">
        <v>13.552</v>
      </c>
      <c r="R820" s="2">
        <v>9.6</v>
      </c>
    </row>
    <row r="821" spans="2:18" x14ac:dyDescent="0.25">
      <c r="B821" s="2" t="s">
        <v>854</v>
      </c>
      <c r="C821" s="2" t="s">
        <v>42</v>
      </c>
      <c r="D821" s="2" t="s">
        <v>43</v>
      </c>
      <c r="E821" s="2" t="s">
        <v>20</v>
      </c>
      <c r="F821" s="2" t="s">
        <v>31</v>
      </c>
      <c r="G821" s="2" t="s">
        <v>22</v>
      </c>
      <c r="H821" s="2">
        <v>96.16</v>
      </c>
      <c r="I821" s="2">
        <v>4</v>
      </c>
      <c r="J821" s="2">
        <v>19.231999999999999</v>
      </c>
      <c r="K821" s="2">
        <v>403.87200000000001</v>
      </c>
      <c r="L821" s="2">
        <v>43492</v>
      </c>
      <c r="M821" s="2">
        <v>0.8354166666666667</v>
      </c>
      <c r="N821" s="3" t="s">
        <v>33</v>
      </c>
      <c r="O821" s="2">
        <v>384.64</v>
      </c>
      <c r="P821" s="4">
        <v>4.7619047620000003</v>
      </c>
      <c r="Q821" s="2">
        <v>19.231999999999999</v>
      </c>
      <c r="R821" s="2">
        <v>8.4</v>
      </c>
    </row>
    <row r="822" spans="2:18" x14ac:dyDescent="0.25">
      <c r="B822" s="2" t="s">
        <v>855</v>
      </c>
      <c r="C822" s="2" t="s">
        <v>42</v>
      </c>
      <c r="D822" s="2" t="s">
        <v>43</v>
      </c>
      <c r="E822" s="2" t="s">
        <v>20</v>
      </c>
      <c r="F822" s="2" t="s">
        <v>31</v>
      </c>
      <c r="G822" s="2" t="s">
        <v>44</v>
      </c>
      <c r="H822" s="2">
        <v>47.16</v>
      </c>
      <c r="I822" s="2">
        <v>5</v>
      </c>
      <c r="J822" s="2">
        <v>11.79</v>
      </c>
      <c r="K822" s="2">
        <v>247.59</v>
      </c>
      <c r="L822" s="2">
        <v>43499</v>
      </c>
      <c r="M822" s="2">
        <v>0.60763888888888884</v>
      </c>
      <c r="N822" s="3" t="s">
        <v>33</v>
      </c>
      <c r="O822" s="2">
        <v>235.8</v>
      </c>
      <c r="P822" s="4">
        <v>4.7619047620000003</v>
      </c>
      <c r="Q822" s="2">
        <v>11.79</v>
      </c>
      <c r="R822" s="2">
        <v>6</v>
      </c>
    </row>
    <row r="823" spans="2:18" x14ac:dyDescent="0.25">
      <c r="B823" s="2" t="s">
        <v>856</v>
      </c>
      <c r="C823" s="2" t="s">
        <v>42</v>
      </c>
      <c r="D823" s="2" t="s">
        <v>43</v>
      </c>
      <c r="E823" s="2" t="s">
        <v>27</v>
      </c>
      <c r="F823" s="2" t="s">
        <v>31</v>
      </c>
      <c r="G823" s="2" t="s">
        <v>28</v>
      </c>
      <c r="H823" s="2">
        <v>52.89</v>
      </c>
      <c r="I823" s="2">
        <v>4</v>
      </c>
      <c r="J823" s="2">
        <v>10.577999999999999</v>
      </c>
      <c r="K823" s="2">
        <v>222.13800000000001</v>
      </c>
      <c r="L823" s="2">
        <v>43549</v>
      </c>
      <c r="M823" s="2">
        <v>0.68888888888888888</v>
      </c>
      <c r="N823" s="3" t="s">
        <v>23</v>
      </c>
      <c r="O823" s="2">
        <v>211.56</v>
      </c>
      <c r="P823" s="4">
        <v>4.7619047620000003</v>
      </c>
      <c r="Q823" s="2">
        <v>10.577999999999999</v>
      </c>
      <c r="R823" s="2">
        <v>6.7</v>
      </c>
    </row>
    <row r="824" spans="2:18" x14ac:dyDescent="0.25">
      <c r="B824" s="2" t="s">
        <v>857</v>
      </c>
      <c r="C824" s="2" t="s">
        <v>18</v>
      </c>
      <c r="D824" s="2" t="s">
        <v>19</v>
      </c>
      <c r="E824" s="2" t="s">
        <v>20</v>
      </c>
      <c r="F824" s="2" t="s">
        <v>21</v>
      </c>
      <c r="G824" s="2" t="s">
        <v>32</v>
      </c>
      <c r="H824" s="2">
        <v>47.68</v>
      </c>
      <c r="I824" s="2">
        <v>2</v>
      </c>
      <c r="J824" s="2">
        <v>4.7679999999999998</v>
      </c>
      <c r="K824" s="2">
        <v>100.128</v>
      </c>
      <c r="L824" s="2">
        <v>43520</v>
      </c>
      <c r="M824" s="2">
        <v>0.4236111111111111</v>
      </c>
      <c r="N824" s="3" t="s">
        <v>33</v>
      </c>
      <c r="O824" s="2">
        <v>95.36</v>
      </c>
      <c r="P824" s="4">
        <v>4.7619047620000003</v>
      </c>
      <c r="Q824" s="2">
        <v>4.7679999999999998</v>
      </c>
      <c r="R824" s="2">
        <v>4.0999999999999996</v>
      </c>
    </row>
    <row r="825" spans="2:18" x14ac:dyDescent="0.25">
      <c r="B825" s="2" t="s">
        <v>858</v>
      </c>
      <c r="C825" s="2" t="s">
        <v>25</v>
      </c>
      <c r="D825" s="2" t="s">
        <v>26</v>
      </c>
      <c r="E825" s="2" t="s">
        <v>20</v>
      </c>
      <c r="F825" s="2" t="s">
        <v>31</v>
      </c>
      <c r="G825" s="2" t="s">
        <v>36</v>
      </c>
      <c r="H825" s="2">
        <v>10.17</v>
      </c>
      <c r="I825" s="2">
        <v>1</v>
      </c>
      <c r="J825" s="2">
        <v>0.50849999999999995</v>
      </c>
      <c r="K825" s="2">
        <v>10.6785</v>
      </c>
      <c r="L825" s="2">
        <v>43503</v>
      </c>
      <c r="M825" s="2">
        <v>0.59375</v>
      </c>
      <c r="N825" s="3" t="s">
        <v>29</v>
      </c>
      <c r="O825" s="2">
        <v>10.17</v>
      </c>
      <c r="P825" s="4">
        <v>4.7619047620000003</v>
      </c>
      <c r="Q825" s="2">
        <v>0.50849999999999995</v>
      </c>
      <c r="R825" s="2">
        <v>5.9</v>
      </c>
    </row>
    <row r="826" spans="2:18" x14ac:dyDescent="0.25">
      <c r="B826" s="2" t="s">
        <v>859</v>
      </c>
      <c r="C826" s="2" t="s">
        <v>18</v>
      </c>
      <c r="D826" s="2" t="s">
        <v>19</v>
      </c>
      <c r="E826" s="2" t="s">
        <v>27</v>
      </c>
      <c r="F826" s="2" t="s">
        <v>21</v>
      </c>
      <c r="G826" s="2" t="s">
        <v>22</v>
      </c>
      <c r="H826" s="2">
        <v>68.709999999999994</v>
      </c>
      <c r="I826" s="2">
        <v>3</v>
      </c>
      <c r="J826" s="2">
        <v>10.3065</v>
      </c>
      <c r="K826" s="2">
        <v>216.4365</v>
      </c>
      <c r="L826" s="2">
        <v>43528</v>
      </c>
      <c r="M826" s="2">
        <v>0.4201388888888889</v>
      </c>
      <c r="N826" s="3" t="s">
        <v>29</v>
      </c>
      <c r="O826" s="2">
        <v>206.13</v>
      </c>
      <c r="P826" s="4">
        <v>4.7619047620000003</v>
      </c>
      <c r="Q826" s="2">
        <v>10.3065</v>
      </c>
      <c r="R826" s="2">
        <v>8.6999999999999993</v>
      </c>
    </row>
    <row r="827" spans="2:18" x14ac:dyDescent="0.25">
      <c r="B827" s="2" t="s">
        <v>860</v>
      </c>
      <c r="C827" s="2" t="s">
        <v>42</v>
      </c>
      <c r="D827" s="2" t="s">
        <v>43</v>
      </c>
      <c r="E827" s="2" t="s">
        <v>20</v>
      </c>
      <c r="F827" s="2" t="s">
        <v>21</v>
      </c>
      <c r="G827" s="2" t="s">
        <v>36</v>
      </c>
      <c r="H827" s="2">
        <v>60.08</v>
      </c>
      <c r="I827" s="2">
        <v>7</v>
      </c>
      <c r="J827" s="2">
        <v>21.027999999999999</v>
      </c>
      <c r="K827" s="2">
        <v>441.58800000000002</v>
      </c>
      <c r="L827" s="2">
        <v>43510</v>
      </c>
      <c r="M827" s="2">
        <v>0.48333333333333334</v>
      </c>
      <c r="N827" s="3" t="s">
        <v>33</v>
      </c>
      <c r="O827" s="2">
        <v>420.56</v>
      </c>
      <c r="P827" s="4">
        <v>4.7619047620000003</v>
      </c>
      <c r="Q827" s="2">
        <v>21.027999999999999</v>
      </c>
      <c r="R827" s="2">
        <v>4.5</v>
      </c>
    </row>
    <row r="828" spans="2:18" x14ac:dyDescent="0.25">
      <c r="B828" s="2" t="s">
        <v>861</v>
      </c>
      <c r="C828" s="2" t="s">
        <v>18</v>
      </c>
      <c r="D828" s="2" t="s">
        <v>19</v>
      </c>
      <c r="E828" s="2" t="s">
        <v>20</v>
      </c>
      <c r="F828" s="2" t="s">
        <v>21</v>
      </c>
      <c r="G828" s="2" t="s">
        <v>36</v>
      </c>
      <c r="H828" s="2">
        <v>22.01</v>
      </c>
      <c r="I828" s="2">
        <v>4</v>
      </c>
      <c r="J828" s="2">
        <v>4.4020000000000001</v>
      </c>
      <c r="K828" s="2">
        <v>92.441999999999993</v>
      </c>
      <c r="L828" s="2">
        <v>43494</v>
      </c>
      <c r="M828" s="2">
        <v>0.76041666666666663</v>
      </c>
      <c r="N828" s="3" t="s">
        <v>33</v>
      </c>
      <c r="O828" s="2">
        <v>88.04</v>
      </c>
      <c r="P828" s="4">
        <v>4.7619047620000003</v>
      </c>
      <c r="Q828" s="2">
        <v>4.4020000000000001</v>
      </c>
      <c r="R828" s="2">
        <v>6.6</v>
      </c>
    </row>
    <row r="829" spans="2:18" x14ac:dyDescent="0.25">
      <c r="B829" s="2" t="s">
        <v>862</v>
      </c>
      <c r="C829" s="2" t="s">
        <v>42</v>
      </c>
      <c r="D829" s="2" t="s">
        <v>43</v>
      </c>
      <c r="E829" s="2" t="s">
        <v>20</v>
      </c>
      <c r="F829" s="2" t="s">
        <v>21</v>
      </c>
      <c r="G829" s="2" t="s">
        <v>22</v>
      </c>
      <c r="H829" s="2">
        <v>72.11</v>
      </c>
      <c r="I829" s="2">
        <v>9</v>
      </c>
      <c r="J829" s="2">
        <v>32.4495</v>
      </c>
      <c r="K829" s="2">
        <v>681.43949999999995</v>
      </c>
      <c r="L829" s="2">
        <v>43493</v>
      </c>
      <c r="M829" s="2">
        <v>0.57847222222222228</v>
      </c>
      <c r="N829" s="3" t="s">
        <v>33</v>
      </c>
      <c r="O829" s="2">
        <v>648.99</v>
      </c>
      <c r="P829" s="4">
        <v>4.7619047620000003</v>
      </c>
      <c r="Q829" s="2">
        <v>32.4495</v>
      </c>
      <c r="R829" s="2">
        <v>7.7</v>
      </c>
    </row>
    <row r="830" spans="2:18" x14ac:dyDescent="0.25">
      <c r="B830" s="2" t="s">
        <v>863</v>
      </c>
      <c r="C830" s="2" t="s">
        <v>18</v>
      </c>
      <c r="D830" s="2" t="s">
        <v>19</v>
      </c>
      <c r="E830" s="2" t="s">
        <v>20</v>
      </c>
      <c r="F830" s="2" t="s">
        <v>31</v>
      </c>
      <c r="G830" s="2" t="s">
        <v>46</v>
      </c>
      <c r="H830" s="2">
        <v>41.28</v>
      </c>
      <c r="I830" s="2">
        <v>3</v>
      </c>
      <c r="J830" s="2">
        <v>6.1920000000000002</v>
      </c>
      <c r="K830" s="2">
        <v>130.03200000000001</v>
      </c>
      <c r="L830" s="2">
        <v>43550</v>
      </c>
      <c r="M830" s="2">
        <v>0.77569444444444446</v>
      </c>
      <c r="N830" s="3" t="s">
        <v>33</v>
      </c>
      <c r="O830" s="2">
        <v>123.84</v>
      </c>
      <c r="P830" s="4">
        <v>4.7619047620000003</v>
      </c>
      <c r="Q830" s="2">
        <v>6.1920000000000002</v>
      </c>
      <c r="R830" s="2">
        <v>8.5</v>
      </c>
    </row>
    <row r="831" spans="2:18" x14ac:dyDescent="0.25">
      <c r="B831" s="2" t="s">
        <v>864</v>
      </c>
      <c r="C831" s="2" t="s">
        <v>25</v>
      </c>
      <c r="D831" s="2" t="s">
        <v>26</v>
      </c>
      <c r="E831" s="2" t="s">
        <v>27</v>
      </c>
      <c r="F831" s="2" t="s">
        <v>31</v>
      </c>
      <c r="G831" s="2" t="s">
        <v>28</v>
      </c>
      <c r="H831" s="2">
        <v>64.95</v>
      </c>
      <c r="I831" s="2">
        <v>10</v>
      </c>
      <c r="J831" s="2">
        <v>32.475000000000001</v>
      </c>
      <c r="K831" s="2">
        <v>681.97500000000002</v>
      </c>
      <c r="L831" s="2">
        <v>43548</v>
      </c>
      <c r="M831" s="2">
        <v>0.76875000000000004</v>
      </c>
      <c r="N831" s="3" t="s">
        <v>29</v>
      </c>
      <c r="O831" s="2">
        <v>649.5</v>
      </c>
      <c r="P831" s="4">
        <v>4.7619047620000003</v>
      </c>
      <c r="Q831" s="2">
        <v>32.475000000000001</v>
      </c>
      <c r="R831" s="2">
        <v>5.2</v>
      </c>
    </row>
    <row r="832" spans="2:18" x14ac:dyDescent="0.25">
      <c r="B832" s="2" t="s">
        <v>865</v>
      </c>
      <c r="C832" s="2" t="s">
        <v>18</v>
      </c>
      <c r="D832" s="2" t="s">
        <v>19</v>
      </c>
      <c r="E832" s="2" t="s">
        <v>20</v>
      </c>
      <c r="F832" s="2" t="s">
        <v>21</v>
      </c>
      <c r="G832" s="2" t="s">
        <v>28</v>
      </c>
      <c r="H832" s="2">
        <v>74.22</v>
      </c>
      <c r="I832" s="2">
        <v>10</v>
      </c>
      <c r="J832" s="2">
        <v>37.11</v>
      </c>
      <c r="K832" s="2">
        <v>779.31</v>
      </c>
      <c r="L832" s="2">
        <v>43466</v>
      </c>
      <c r="M832" s="2">
        <v>0.61250000000000004</v>
      </c>
      <c r="N832" s="3" t="s">
        <v>33</v>
      </c>
      <c r="O832" s="2">
        <v>742.2</v>
      </c>
      <c r="P832" s="4">
        <v>4.7619047620000003</v>
      </c>
      <c r="Q832" s="2">
        <v>37.11</v>
      </c>
      <c r="R832" s="2">
        <v>4.3</v>
      </c>
    </row>
    <row r="833" spans="2:18" x14ac:dyDescent="0.25">
      <c r="B833" s="2" t="s">
        <v>866</v>
      </c>
      <c r="C833" s="2" t="s">
        <v>18</v>
      </c>
      <c r="D833" s="2" t="s">
        <v>19</v>
      </c>
      <c r="E833" s="2" t="s">
        <v>27</v>
      </c>
      <c r="F833" s="2" t="s">
        <v>31</v>
      </c>
      <c r="G833" s="2" t="s">
        <v>28</v>
      </c>
      <c r="H833" s="2">
        <v>10.56</v>
      </c>
      <c r="I833" s="2">
        <v>8</v>
      </c>
      <c r="J833" s="2">
        <v>4.2240000000000002</v>
      </c>
      <c r="K833" s="2">
        <v>88.703999999999994</v>
      </c>
      <c r="L833" s="2">
        <v>43489</v>
      </c>
      <c r="M833" s="2">
        <v>0.73819444444444449</v>
      </c>
      <c r="N833" s="3" t="s">
        <v>29</v>
      </c>
      <c r="O833" s="2">
        <v>84.48</v>
      </c>
      <c r="P833" s="4">
        <v>4.7619047620000003</v>
      </c>
      <c r="Q833" s="2">
        <v>4.2240000000000002</v>
      </c>
      <c r="R833" s="2">
        <v>7.6</v>
      </c>
    </row>
    <row r="834" spans="2:18" x14ac:dyDescent="0.25">
      <c r="B834" s="2" t="s">
        <v>867</v>
      </c>
      <c r="C834" s="2" t="s">
        <v>42</v>
      </c>
      <c r="D834" s="2" t="s">
        <v>43</v>
      </c>
      <c r="E834" s="2" t="s">
        <v>27</v>
      </c>
      <c r="F834" s="2" t="s">
        <v>31</v>
      </c>
      <c r="G834" s="2" t="s">
        <v>22</v>
      </c>
      <c r="H834" s="2">
        <v>62.57</v>
      </c>
      <c r="I834" s="2">
        <v>4</v>
      </c>
      <c r="J834" s="2">
        <v>12.513999999999999</v>
      </c>
      <c r="K834" s="2">
        <v>262.79399999999998</v>
      </c>
      <c r="L834" s="2">
        <v>43521</v>
      </c>
      <c r="M834" s="2">
        <v>0.77569444444444446</v>
      </c>
      <c r="N834" s="3" t="s">
        <v>29</v>
      </c>
      <c r="O834" s="2">
        <v>250.28</v>
      </c>
      <c r="P834" s="4">
        <v>4.7619047620000003</v>
      </c>
      <c r="Q834" s="2">
        <v>12.513999999999999</v>
      </c>
      <c r="R834" s="2">
        <v>9.5</v>
      </c>
    </row>
    <row r="835" spans="2:18" x14ac:dyDescent="0.25">
      <c r="B835" s="2" t="s">
        <v>868</v>
      </c>
      <c r="C835" s="2" t="s">
        <v>42</v>
      </c>
      <c r="D835" s="2" t="s">
        <v>43</v>
      </c>
      <c r="E835" s="2" t="s">
        <v>20</v>
      </c>
      <c r="F835" s="2" t="s">
        <v>21</v>
      </c>
      <c r="G835" s="2" t="s">
        <v>36</v>
      </c>
      <c r="H835" s="2">
        <v>11.85</v>
      </c>
      <c r="I835" s="2">
        <v>8</v>
      </c>
      <c r="J835" s="2">
        <v>4.74</v>
      </c>
      <c r="K835" s="2">
        <v>99.54</v>
      </c>
      <c r="L835" s="2">
        <v>43474</v>
      </c>
      <c r="M835" s="2">
        <v>0.69027777777777777</v>
      </c>
      <c r="N835" s="3" t="s">
        <v>29</v>
      </c>
      <c r="O835" s="2">
        <v>94.8</v>
      </c>
      <c r="P835" s="4">
        <v>4.7619047620000003</v>
      </c>
      <c r="Q835" s="2">
        <v>4.74</v>
      </c>
      <c r="R835" s="2">
        <v>4.0999999999999996</v>
      </c>
    </row>
    <row r="836" spans="2:18" x14ac:dyDescent="0.25">
      <c r="B836" s="2" t="s">
        <v>869</v>
      </c>
      <c r="C836" s="2" t="s">
        <v>18</v>
      </c>
      <c r="D836" s="2" t="s">
        <v>19</v>
      </c>
      <c r="E836" s="2" t="s">
        <v>20</v>
      </c>
      <c r="F836" s="2" t="s">
        <v>31</v>
      </c>
      <c r="G836" s="2" t="s">
        <v>22</v>
      </c>
      <c r="H836" s="2">
        <v>91.3</v>
      </c>
      <c r="I836" s="2">
        <v>1</v>
      </c>
      <c r="J836" s="2">
        <v>4.5650000000000004</v>
      </c>
      <c r="K836" s="2">
        <v>95.864999999999995</v>
      </c>
      <c r="L836" s="2">
        <v>43510</v>
      </c>
      <c r="M836" s="2">
        <v>0.61250000000000004</v>
      </c>
      <c r="N836" s="3" t="s">
        <v>23</v>
      </c>
      <c r="O836" s="2">
        <v>91.3</v>
      </c>
      <c r="P836" s="4">
        <v>4.7619047620000003</v>
      </c>
      <c r="Q836" s="2">
        <v>4.5650000000000004</v>
      </c>
      <c r="R836" s="2">
        <v>9.1999999999999993</v>
      </c>
    </row>
    <row r="837" spans="2:18" x14ac:dyDescent="0.25">
      <c r="B837" s="2" t="s">
        <v>870</v>
      </c>
      <c r="C837" s="2" t="s">
        <v>42</v>
      </c>
      <c r="D837" s="2" t="s">
        <v>43</v>
      </c>
      <c r="E837" s="2" t="s">
        <v>20</v>
      </c>
      <c r="F837" s="2" t="s">
        <v>21</v>
      </c>
      <c r="G837" s="2" t="s">
        <v>32</v>
      </c>
      <c r="H837" s="2">
        <v>40.729999999999997</v>
      </c>
      <c r="I837" s="2">
        <v>7</v>
      </c>
      <c r="J837" s="2">
        <v>14.2555</v>
      </c>
      <c r="K837" s="2">
        <v>299.3655</v>
      </c>
      <c r="L837" s="2">
        <v>43536</v>
      </c>
      <c r="M837" s="2">
        <v>0.45902777777777776</v>
      </c>
      <c r="N837" s="3" t="s">
        <v>23</v>
      </c>
      <c r="O837" s="2">
        <v>285.11</v>
      </c>
      <c r="P837" s="4">
        <v>4.7619047620000003</v>
      </c>
      <c r="Q837" s="2">
        <v>14.2555</v>
      </c>
      <c r="R837" s="2">
        <v>5.4</v>
      </c>
    </row>
    <row r="838" spans="2:18" x14ac:dyDescent="0.25">
      <c r="B838" s="2" t="s">
        <v>871</v>
      </c>
      <c r="C838" s="2" t="s">
        <v>18</v>
      </c>
      <c r="D838" s="2" t="s">
        <v>19</v>
      </c>
      <c r="E838" s="2" t="s">
        <v>27</v>
      </c>
      <c r="F838" s="2" t="s">
        <v>31</v>
      </c>
      <c r="G838" s="2" t="s">
        <v>46</v>
      </c>
      <c r="H838" s="2">
        <v>52.38</v>
      </c>
      <c r="I838" s="2">
        <v>1</v>
      </c>
      <c r="J838" s="2">
        <v>2.6190000000000002</v>
      </c>
      <c r="K838" s="2">
        <v>54.999000000000002</v>
      </c>
      <c r="L838" s="2">
        <v>43550</v>
      </c>
      <c r="M838" s="2">
        <v>0.82222222222222219</v>
      </c>
      <c r="N838" s="3" t="s">
        <v>29</v>
      </c>
      <c r="O838" s="2">
        <v>52.38</v>
      </c>
      <c r="P838" s="4">
        <v>4.7619047620000003</v>
      </c>
      <c r="Q838" s="2">
        <v>2.6190000000000002</v>
      </c>
      <c r="R838" s="2">
        <v>5.8</v>
      </c>
    </row>
    <row r="839" spans="2:18" x14ac:dyDescent="0.25">
      <c r="B839" s="2" t="s">
        <v>872</v>
      </c>
      <c r="C839" s="2" t="s">
        <v>18</v>
      </c>
      <c r="D839" s="2" t="s">
        <v>19</v>
      </c>
      <c r="E839" s="2" t="s">
        <v>20</v>
      </c>
      <c r="F839" s="2" t="s">
        <v>31</v>
      </c>
      <c r="G839" s="2" t="s">
        <v>46</v>
      </c>
      <c r="H839" s="2">
        <v>38.54</v>
      </c>
      <c r="I839" s="2">
        <v>5</v>
      </c>
      <c r="J839" s="2">
        <v>9.6349999999999998</v>
      </c>
      <c r="K839" s="2">
        <v>202.33500000000001</v>
      </c>
      <c r="L839" s="2">
        <v>43474</v>
      </c>
      <c r="M839" s="2">
        <v>0.56527777777777777</v>
      </c>
      <c r="N839" s="3" t="s">
        <v>23</v>
      </c>
      <c r="O839" s="2">
        <v>192.7</v>
      </c>
      <c r="P839" s="4">
        <v>4.7619047620000003</v>
      </c>
      <c r="Q839" s="2">
        <v>9.6349999999999998</v>
      </c>
      <c r="R839" s="2">
        <v>5.6</v>
      </c>
    </row>
    <row r="840" spans="2:18" x14ac:dyDescent="0.25">
      <c r="B840" s="2" t="s">
        <v>873</v>
      </c>
      <c r="C840" s="2" t="s">
        <v>42</v>
      </c>
      <c r="D840" s="2" t="s">
        <v>43</v>
      </c>
      <c r="E840" s="2" t="s">
        <v>27</v>
      </c>
      <c r="F840" s="2" t="s">
        <v>31</v>
      </c>
      <c r="G840" s="2" t="s">
        <v>36</v>
      </c>
      <c r="H840" s="2">
        <v>44.63</v>
      </c>
      <c r="I840" s="2">
        <v>6</v>
      </c>
      <c r="J840" s="2">
        <v>13.388999999999999</v>
      </c>
      <c r="K840" s="2">
        <v>281.16899999999998</v>
      </c>
      <c r="L840" s="2">
        <v>43467</v>
      </c>
      <c r="M840" s="2">
        <v>0.83888888888888891</v>
      </c>
      <c r="N840" s="3" t="s">
        <v>33</v>
      </c>
      <c r="O840" s="2">
        <v>267.77999999999997</v>
      </c>
      <c r="P840" s="4">
        <v>4.7619047620000003</v>
      </c>
      <c r="Q840" s="2">
        <v>13.388999999999999</v>
      </c>
      <c r="R840" s="2">
        <v>5.0999999999999996</v>
      </c>
    </row>
    <row r="841" spans="2:18" x14ac:dyDescent="0.25">
      <c r="B841" s="2" t="s">
        <v>874</v>
      </c>
      <c r="C841" s="2" t="s">
        <v>25</v>
      </c>
      <c r="D841" s="2" t="s">
        <v>26</v>
      </c>
      <c r="E841" s="2" t="s">
        <v>27</v>
      </c>
      <c r="F841" s="2" t="s">
        <v>31</v>
      </c>
      <c r="G841" s="2" t="s">
        <v>28</v>
      </c>
      <c r="H841" s="2">
        <v>55.87</v>
      </c>
      <c r="I841" s="2">
        <v>10</v>
      </c>
      <c r="J841" s="2">
        <v>27.934999999999999</v>
      </c>
      <c r="K841" s="2">
        <v>586.63499999999999</v>
      </c>
      <c r="L841" s="2">
        <v>43480</v>
      </c>
      <c r="M841" s="2">
        <v>0.62569444444444444</v>
      </c>
      <c r="N841" s="3" t="s">
        <v>29</v>
      </c>
      <c r="O841" s="2">
        <v>558.70000000000005</v>
      </c>
      <c r="P841" s="4">
        <v>4.7619047620000003</v>
      </c>
      <c r="Q841" s="2">
        <v>27.934999999999999</v>
      </c>
      <c r="R841" s="2">
        <v>5.8</v>
      </c>
    </row>
    <row r="842" spans="2:18" x14ac:dyDescent="0.25">
      <c r="B842" s="2" t="s">
        <v>875</v>
      </c>
      <c r="C842" s="2" t="s">
        <v>25</v>
      </c>
      <c r="D842" s="2" t="s">
        <v>26</v>
      </c>
      <c r="E842" s="2" t="s">
        <v>20</v>
      </c>
      <c r="F842" s="2" t="s">
        <v>21</v>
      </c>
      <c r="G842" s="2" t="s">
        <v>36</v>
      </c>
      <c r="H842" s="2">
        <v>29.22</v>
      </c>
      <c r="I842" s="2">
        <v>6</v>
      </c>
      <c r="J842" s="2">
        <v>8.766</v>
      </c>
      <c r="K842" s="2">
        <v>184.08600000000001</v>
      </c>
      <c r="L842" s="2">
        <v>43466</v>
      </c>
      <c r="M842" s="2">
        <v>0.4861111111111111</v>
      </c>
      <c r="N842" s="3" t="s">
        <v>23</v>
      </c>
      <c r="O842" s="2">
        <v>175.32</v>
      </c>
      <c r="P842" s="4">
        <v>4.7619047620000003</v>
      </c>
      <c r="Q842" s="2">
        <v>8.766</v>
      </c>
      <c r="R842" s="2">
        <v>5</v>
      </c>
    </row>
    <row r="843" spans="2:18" x14ac:dyDescent="0.25">
      <c r="B843" s="2" t="s">
        <v>876</v>
      </c>
      <c r="C843" s="2" t="s">
        <v>18</v>
      </c>
      <c r="D843" s="2" t="s">
        <v>19</v>
      </c>
      <c r="E843" s="2" t="s">
        <v>27</v>
      </c>
      <c r="F843" s="2" t="s">
        <v>31</v>
      </c>
      <c r="G843" s="2" t="s">
        <v>46</v>
      </c>
      <c r="H843" s="2">
        <v>51.94</v>
      </c>
      <c r="I843" s="2">
        <v>3</v>
      </c>
      <c r="J843" s="2">
        <v>7.7910000000000004</v>
      </c>
      <c r="K843" s="2">
        <v>163.61099999999999</v>
      </c>
      <c r="L843" s="2">
        <v>43511</v>
      </c>
      <c r="M843" s="2">
        <v>0.63958333333333328</v>
      </c>
      <c r="N843" s="3" t="s">
        <v>29</v>
      </c>
      <c r="O843" s="2">
        <v>155.82</v>
      </c>
      <c r="P843" s="4">
        <v>4.7619047620000003</v>
      </c>
      <c r="Q843" s="2">
        <v>7.7910000000000004</v>
      </c>
      <c r="R843" s="2">
        <v>7.9</v>
      </c>
    </row>
    <row r="844" spans="2:18" x14ac:dyDescent="0.25">
      <c r="B844" s="2" t="s">
        <v>877</v>
      </c>
      <c r="C844" s="2" t="s">
        <v>42</v>
      </c>
      <c r="D844" s="2" t="s">
        <v>43</v>
      </c>
      <c r="E844" s="2" t="s">
        <v>27</v>
      </c>
      <c r="F844" s="2" t="s">
        <v>31</v>
      </c>
      <c r="G844" s="2" t="s">
        <v>28</v>
      </c>
      <c r="H844" s="2">
        <v>60.3</v>
      </c>
      <c r="I844" s="2">
        <v>1</v>
      </c>
      <c r="J844" s="2">
        <v>3.0150000000000001</v>
      </c>
      <c r="K844" s="2">
        <v>63.314999999999998</v>
      </c>
      <c r="L844" s="2">
        <v>43524</v>
      </c>
      <c r="M844" s="2">
        <v>0.73472222222222228</v>
      </c>
      <c r="N844" s="3" t="s">
        <v>29</v>
      </c>
      <c r="O844" s="2">
        <v>60.3</v>
      </c>
      <c r="P844" s="4">
        <v>4.7619047620000003</v>
      </c>
      <c r="Q844" s="2">
        <v>3.0150000000000001</v>
      </c>
      <c r="R844" s="2">
        <v>6</v>
      </c>
    </row>
    <row r="845" spans="2:18" x14ac:dyDescent="0.25">
      <c r="B845" s="2" t="s">
        <v>878</v>
      </c>
      <c r="C845" s="2" t="s">
        <v>18</v>
      </c>
      <c r="D845" s="2" t="s">
        <v>19</v>
      </c>
      <c r="E845" s="2" t="s">
        <v>20</v>
      </c>
      <c r="F845" s="2" t="s">
        <v>21</v>
      </c>
      <c r="G845" s="2" t="s">
        <v>36</v>
      </c>
      <c r="H845" s="2">
        <v>39.47</v>
      </c>
      <c r="I845" s="2">
        <v>2</v>
      </c>
      <c r="J845" s="2">
        <v>3.9470000000000001</v>
      </c>
      <c r="K845" s="2">
        <v>82.887</v>
      </c>
      <c r="L845" s="2">
        <v>43526</v>
      </c>
      <c r="M845" s="2">
        <v>0.67777777777777781</v>
      </c>
      <c r="N845" s="3" t="s">
        <v>33</v>
      </c>
      <c r="O845" s="2">
        <v>78.94</v>
      </c>
      <c r="P845" s="4">
        <v>4.7619047620000003</v>
      </c>
      <c r="Q845" s="2">
        <v>3.9470000000000001</v>
      </c>
      <c r="R845" s="2">
        <v>5</v>
      </c>
    </row>
    <row r="846" spans="2:18" x14ac:dyDescent="0.25">
      <c r="B846" s="2" t="s">
        <v>879</v>
      </c>
      <c r="C846" s="2" t="s">
        <v>25</v>
      </c>
      <c r="D846" s="2" t="s">
        <v>26</v>
      </c>
      <c r="E846" s="2" t="s">
        <v>20</v>
      </c>
      <c r="F846" s="2" t="s">
        <v>21</v>
      </c>
      <c r="G846" s="2" t="s">
        <v>44</v>
      </c>
      <c r="H846" s="2">
        <v>14.87</v>
      </c>
      <c r="I846" s="2">
        <v>2</v>
      </c>
      <c r="J846" s="2">
        <v>1.4870000000000001</v>
      </c>
      <c r="K846" s="2">
        <v>31.227</v>
      </c>
      <c r="L846" s="2">
        <v>43509</v>
      </c>
      <c r="M846" s="2">
        <v>0.76041666666666663</v>
      </c>
      <c r="N846" s="3" t="s">
        <v>33</v>
      </c>
      <c r="O846" s="2">
        <v>29.74</v>
      </c>
      <c r="P846" s="4">
        <v>4.7619047620000003</v>
      </c>
      <c r="Q846" s="2">
        <v>1.4870000000000001</v>
      </c>
      <c r="R846" s="2">
        <v>8.9</v>
      </c>
    </row>
    <row r="847" spans="2:18" x14ac:dyDescent="0.25">
      <c r="B847" s="2" t="s">
        <v>880</v>
      </c>
      <c r="C847" s="2" t="s">
        <v>18</v>
      </c>
      <c r="D847" s="2" t="s">
        <v>19</v>
      </c>
      <c r="E847" s="2" t="s">
        <v>27</v>
      </c>
      <c r="F847" s="2" t="s">
        <v>31</v>
      </c>
      <c r="G847" s="2" t="s">
        <v>46</v>
      </c>
      <c r="H847" s="2">
        <v>21.32</v>
      </c>
      <c r="I847" s="2">
        <v>1</v>
      </c>
      <c r="J847" s="2">
        <v>1.0660000000000001</v>
      </c>
      <c r="K847" s="2">
        <v>22.385999999999999</v>
      </c>
      <c r="L847" s="2">
        <v>43491</v>
      </c>
      <c r="M847" s="2">
        <v>0.52986111111111112</v>
      </c>
      <c r="N847" s="3" t="s">
        <v>29</v>
      </c>
      <c r="O847" s="2">
        <v>21.32</v>
      </c>
      <c r="P847" s="4">
        <v>4.7619047620000003</v>
      </c>
      <c r="Q847" s="2">
        <v>1.0660000000000001</v>
      </c>
      <c r="R847" s="2">
        <v>5.9</v>
      </c>
    </row>
    <row r="848" spans="2:18" x14ac:dyDescent="0.25">
      <c r="B848" s="2" t="s">
        <v>881</v>
      </c>
      <c r="C848" s="2" t="s">
        <v>18</v>
      </c>
      <c r="D848" s="2" t="s">
        <v>19</v>
      </c>
      <c r="E848" s="2" t="s">
        <v>20</v>
      </c>
      <c r="F848" s="2" t="s">
        <v>31</v>
      </c>
      <c r="G848" s="2" t="s">
        <v>28</v>
      </c>
      <c r="H848" s="2">
        <v>93.78</v>
      </c>
      <c r="I848" s="2">
        <v>3</v>
      </c>
      <c r="J848" s="2">
        <v>14.067</v>
      </c>
      <c r="K848" s="2">
        <v>295.40699999999998</v>
      </c>
      <c r="L848" s="2">
        <v>43495</v>
      </c>
      <c r="M848" s="2">
        <v>0.48055555555555557</v>
      </c>
      <c r="N848" s="3" t="s">
        <v>33</v>
      </c>
      <c r="O848" s="2">
        <v>281.33999999999997</v>
      </c>
      <c r="P848" s="4">
        <v>4.7619047620000003</v>
      </c>
      <c r="Q848" s="2">
        <v>14.067</v>
      </c>
      <c r="R848" s="2">
        <v>5.9</v>
      </c>
    </row>
    <row r="849" spans="2:18" x14ac:dyDescent="0.25">
      <c r="B849" s="2" t="s">
        <v>882</v>
      </c>
      <c r="C849" s="2" t="s">
        <v>18</v>
      </c>
      <c r="D849" s="2" t="s">
        <v>19</v>
      </c>
      <c r="E849" s="2" t="s">
        <v>20</v>
      </c>
      <c r="F849" s="2" t="s">
        <v>31</v>
      </c>
      <c r="G849" s="2" t="s">
        <v>28</v>
      </c>
      <c r="H849" s="2">
        <v>73.260000000000005</v>
      </c>
      <c r="I849" s="2">
        <v>1</v>
      </c>
      <c r="J849" s="2">
        <v>3.6629999999999998</v>
      </c>
      <c r="K849" s="2">
        <v>76.923000000000002</v>
      </c>
      <c r="L849" s="2">
        <v>43492</v>
      </c>
      <c r="M849" s="2">
        <v>0.75555555555555554</v>
      </c>
      <c r="N849" s="3" t="s">
        <v>23</v>
      </c>
      <c r="O849" s="2">
        <v>73.260000000000005</v>
      </c>
      <c r="P849" s="4">
        <v>4.7619047620000003</v>
      </c>
      <c r="Q849" s="2">
        <v>3.6629999999999998</v>
      </c>
      <c r="R849" s="2">
        <v>9.6999999999999993</v>
      </c>
    </row>
    <row r="850" spans="2:18" x14ac:dyDescent="0.25">
      <c r="B850" s="2" t="s">
        <v>883</v>
      </c>
      <c r="C850" s="2" t="s">
        <v>25</v>
      </c>
      <c r="D850" s="2" t="s">
        <v>26</v>
      </c>
      <c r="E850" s="2" t="s">
        <v>27</v>
      </c>
      <c r="F850" s="2" t="s">
        <v>21</v>
      </c>
      <c r="G850" s="2" t="s">
        <v>36</v>
      </c>
      <c r="H850" s="2">
        <v>22.38</v>
      </c>
      <c r="I850" s="2">
        <v>1</v>
      </c>
      <c r="J850" s="2">
        <v>1.119</v>
      </c>
      <c r="K850" s="2">
        <v>23.498999999999999</v>
      </c>
      <c r="L850" s="2">
        <v>43495</v>
      </c>
      <c r="M850" s="2">
        <v>0.71388888888888891</v>
      </c>
      <c r="N850" s="3" t="s">
        <v>33</v>
      </c>
      <c r="O850" s="2">
        <v>22.38</v>
      </c>
      <c r="P850" s="4">
        <v>4.7619047620000003</v>
      </c>
      <c r="Q850" s="2">
        <v>1.119</v>
      </c>
      <c r="R850" s="2">
        <v>8.6</v>
      </c>
    </row>
    <row r="851" spans="2:18" x14ac:dyDescent="0.25">
      <c r="B851" s="2" t="s">
        <v>884</v>
      </c>
      <c r="C851" s="2" t="s">
        <v>25</v>
      </c>
      <c r="D851" s="2" t="s">
        <v>26</v>
      </c>
      <c r="E851" s="2" t="s">
        <v>20</v>
      </c>
      <c r="F851" s="2" t="s">
        <v>21</v>
      </c>
      <c r="G851" s="2" t="s">
        <v>44</v>
      </c>
      <c r="H851" s="2">
        <v>72.88</v>
      </c>
      <c r="I851" s="2">
        <v>9</v>
      </c>
      <c r="J851" s="2">
        <v>32.795999999999999</v>
      </c>
      <c r="K851" s="2">
        <v>688.71600000000001</v>
      </c>
      <c r="L851" s="2">
        <v>43473</v>
      </c>
      <c r="M851" s="2">
        <v>0.81805555555555554</v>
      </c>
      <c r="N851" s="3" t="s">
        <v>29</v>
      </c>
      <c r="O851" s="2">
        <v>655.92</v>
      </c>
      <c r="P851" s="4">
        <v>4.7619047620000003</v>
      </c>
      <c r="Q851" s="2">
        <v>32.795999999999999</v>
      </c>
      <c r="R851" s="2">
        <v>4</v>
      </c>
    </row>
    <row r="852" spans="2:18" x14ac:dyDescent="0.25">
      <c r="B852" s="2" t="s">
        <v>885</v>
      </c>
      <c r="C852" s="2" t="s">
        <v>18</v>
      </c>
      <c r="D852" s="2" t="s">
        <v>19</v>
      </c>
      <c r="E852" s="2" t="s">
        <v>27</v>
      </c>
      <c r="F852" s="2" t="s">
        <v>21</v>
      </c>
      <c r="G852" s="2" t="s">
        <v>46</v>
      </c>
      <c r="H852" s="2">
        <v>99.1</v>
      </c>
      <c r="I852" s="2">
        <v>6</v>
      </c>
      <c r="J852" s="2">
        <v>29.73</v>
      </c>
      <c r="K852" s="2">
        <v>624.33000000000004</v>
      </c>
      <c r="L852" s="2">
        <v>43484</v>
      </c>
      <c r="M852" s="2">
        <v>0.5493055555555556</v>
      </c>
      <c r="N852" s="3" t="s">
        <v>29</v>
      </c>
      <c r="O852" s="2">
        <v>594.6</v>
      </c>
      <c r="P852" s="4">
        <v>4.7619047620000003</v>
      </c>
      <c r="Q852" s="2">
        <v>29.73</v>
      </c>
      <c r="R852" s="2">
        <v>4.2</v>
      </c>
    </row>
    <row r="853" spans="2:18" x14ac:dyDescent="0.25">
      <c r="B853" s="2" t="s">
        <v>886</v>
      </c>
      <c r="C853" s="2" t="s">
        <v>18</v>
      </c>
      <c r="D853" s="2" t="s">
        <v>19</v>
      </c>
      <c r="E853" s="2" t="s">
        <v>27</v>
      </c>
      <c r="F853" s="2" t="s">
        <v>31</v>
      </c>
      <c r="G853" s="2" t="s">
        <v>46</v>
      </c>
      <c r="H853" s="2">
        <v>74.099999999999994</v>
      </c>
      <c r="I853" s="2">
        <v>1</v>
      </c>
      <c r="J853" s="2">
        <v>3.7050000000000001</v>
      </c>
      <c r="K853" s="2">
        <v>77.805000000000007</v>
      </c>
      <c r="L853" s="2">
        <v>43490</v>
      </c>
      <c r="M853" s="2">
        <v>0.46180555555555558</v>
      </c>
      <c r="N853" s="3" t="s">
        <v>29</v>
      </c>
      <c r="O853" s="2">
        <v>74.099999999999994</v>
      </c>
      <c r="P853" s="4">
        <v>4.7619047620000003</v>
      </c>
      <c r="Q853" s="2">
        <v>3.7050000000000001</v>
      </c>
      <c r="R853" s="2">
        <v>9.1999999999999993</v>
      </c>
    </row>
    <row r="854" spans="2:18" x14ac:dyDescent="0.25">
      <c r="B854" s="2" t="s">
        <v>887</v>
      </c>
      <c r="C854" s="2" t="s">
        <v>18</v>
      </c>
      <c r="D854" s="2" t="s">
        <v>19</v>
      </c>
      <c r="E854" s="2" t="s">
        <v>27</v>
      </c>
      <c r="F854" s="2" t="s">
        <v>21</v>
      </c>
      <c r="G854" s="2" t="s">
        <v>46</v>
      </c>
      <c r="H854" s="2">
        <v>98.48</v>
      </c>
      <c r="I854" s="2">
        <v>2</v>
      </c>
      <c r="J854" s="2">
        <v>9.8480000000000008</v>
      </c>
      <c r="K854" s="2">
        <v>206.80799999999999</v>
      </c>
      <c r="L854" s="2">
        <v>43515</v>
      </c>
      <c r="M854" s="2">
        <v>0.42499999999999999</v>
      </c>
      <c r="N854" s="3" t="s">
        <v>23</v>
      </c>
      <c r="O854" s="2">
        <v>196.96</v>
      </c>
      <c r="P854" s="4">
        <v>4.7619047620000003</v>
      </c>
      <c r="Q854" s="2">
        <v>9.8480000000000008</v>
      </c>
      <c r="R854" s="2">
        <v>9.1999999999999993</v>
      </c>
    </row>
    <row r="855" spans="2:18" x14ac:dyDescent="0.25">
      <c r="B855" s="2" t="s">
        <v>888</v>
      </c>
      <c r="C855" s="2" t="s">
        <v>25</v>
      </c>
      <c r="D855" s="2" t="s">
        <v>26</v>
      </c>
      <c r="E855" s="2" t="s">
        <v>27</v>
      </c>
      <c r="F855" s="2" t="s">
        <v>31</v>
      </c>
      <c r="G855" s="2" t="s">
        <v>22</v>
      </c>
      <c r="H855" s="2">
        <v>53.19</v>
      </c>
      <c r="I855" s="2">
        <v>7</v>
      </c>
      <c r="J855" s="2">
        <v>18.616499999999998</v>
      </c>
      <c r="K855" s="2">
        <v>390.94650000000001</v>
      </c>
      <c r="L855" s="2">
        <v>43479</v>
      </c>
      <c r="M855" s="2">
        <v>0.65416666666666667</v>
      </c>
      <c r="N855" s="3" t="s">
        <v>23</v>
      </c>
      <c r="O855" s="2">
        <v>372.33</v>
      </c>
      <c r="P855" s="4">
        <v>4.7619047620000003</v>
      </c>
      <c r="Q855" s="2">
        <v>18.616499999999998</v>
      </c>
      <c r="R855" s="2">
        <v>5</v>
      </c>
    </row>
    <row r="856" spans="2:18" x14ac:dyDescent="0.25">
      <c r="B856" s="2" t="s">
        <v>889</v>
      </c>
      <c r="C856" s="2" t="s">
        <v>42</v>
      </c>
      <c r="D856" s="2" t="s">
        <v>43</v>
      </c>
      <c r="E856" s="2" t="s">
        <v>27</v>
      </c>
      <c r="F856" s="2" t="s">
        <v>21</v>
      </c>
      <c r="G856" s="2" t="s">
        <v>28</v>
      </c>
      <c r="H856" s="2">
        <v>52.79</v>
      </c>
      <c r="I856" s="2">
        <v>10</v>
      </c>
      <c r="J856" s="2">
        <v>26.395</v>
      </c>
      <c r="K856" s="2">
        <v>554.29499999999996</v>
      </c>
      <c r="L856" s="2">
        <v>43521</v>
      </c>
      <c r="M856" s="2">
        <v>0.49861111111111112</v>
      </c>
      <c r="N856" s="3" t="s">
        <v>23</v>
      </c>
      <c r="O856" s="2">
        <v>527.9</v>
      </c>
      <c r="P856" s="4">
        <v>4.7619047620000003</v>
      </c>
      <c r="Q856" s="2">
        <v>26.395</v>
      </c>
      <c r="R856" s="2">
        <v>10</v>
      </c>
    </row>
    <row r="857" spans="2:18" x14ac:dyDescent="0.25">
      <c r="B857" s="2" t="s">
        <v>890</v>
      </c>
      <c r="C857" s="2" t="s">
        <v>18</v>
      </c>
      <c r="D857" s="2" t="s">
        <v>19</v>
      </c>
      <c r="E857" s="2" t="s">
        <v>20</v>
      </c>
      <c r="F857" s="2" t="s">
        <v>21</v>
      </c>
      <c r="G857" s="2" t="s">
        <v>22</v>
      </c>
      <c r="H857" s="2">
        <v>95.95</v>
      </c>
      <c r="I857" s="2">
        <v>5</v>
      </c>
      <c r="J857" s="2">
        <v>23.987500000000001</v>
      </c>
      <c r="K857" s="2">
        <v>503.73750000000001</v>
      </c>
      <c r="L857" s="2">
        <v>43488</v>
      </c>
      <c r="M857" s="2">
        <v>0.59791666666666665</v>
      </c>
      <c r="N857" s="3" t="s">
        <v>23</v>
      </c>
      <c r="O857" s="2">
        <v>479.75</v>
      </c>
      <c r="P857" s="4">
        <v>4.7619047620000003</v>
      </c>
      <c r="Q857" s="2">
        <v>23.987500000000001</v>
      </c>
      <c r="R857" s="2">
        <v>8.8000000000000007</v>
      </c>
    </row>
    <row r="858" spans="2:18" x14ac:dyDescent="0.25">
      <c r="B858" s="2" t="s">
        <v>891</v>
      </c>
      <c r="C858" s="2" t="s">
        <v>42</v>
      </c>
      <c r="D858" s="2" t="s">
        <v>43</v>
      </c>
      <c r="E858" s="2" t="s">
        <v>27</v>
      </c>
      <c r="F858" s="2" t="s">
        <v>21</v>
      </c>
      <c r="G858" s="2" t="s">
        <v>46</v>
      </c>
      <c r="H858" s="2">
        <v>36.51</v>
      </c>
      <c r="I858" s="2">
        <v>9</v>
      </c>
      <c r="J858" s="2">
        <v>16.429500000000001</v>
      </c>
      <c r="K858" s="2">
        <v>345.01949999999999</v>
      </c>
      <c r="L858" s="2">
        <v>43512</v>
      </c>
      <c r="M858" s="2">
        <v>0.45277777777777778</v>
      </c>
      <c r="N858" s="3" t="s">
        <v>29</v>
      </c>
      <c r="O858" s="2">
        <v>328.59</v>
      </c>
      <c r="P858" s="4">
        <v>4.7619047620000003</v>
      </c>
      <c r="Q858" s="2">
        <v>16.429500000000001</v>
      </c>
      <c r="R858" s="2">
        <v>4.2</v>
      </c>
    </row>
    <row r="859" spans="2:18" x14ac:dyDescent="0.25">
      <c r="B859" s="2" t="s">
        <v>892</v>
      </c>
      <c r="C859" s="2" t="s">
        <v>42</v>
      </c>
      <c r="D859" s="2" t="s">
        <v>43</v>
      </c>
      <c r="E859" s="2" t="s">
        <v>27</v>
      </c>
      <c r="F859" s="2" t="s">
        <v>31</v>
      </c>
      <c r="G859" s="2" t="s">
        <v>44</v>
      </c>
      <c r="H859" s="2">
        <v>21.12</v>
      </c>
      <c r="I859" s="2">
        <v>8</v>
      </c>
      <c r="J859" s="2">
        <v>8.4480000000000004</v>
      </c>
      <c r="K859" s="2">
        <v>177.40799999999999</v>
      </c>
      <c r="L859" s="2">
        <v>43466</v>
      </c>
      <c r="M859" s="2">
        <v>0.81319444444444444</v>
      </c>
      <c r="N859" s="3" t="s">
        <v>29</v>
      </c>
      <c r="O859" s="2">
        <v>168.96</v>
      </c>
      <c r="P859" s="4">
        <v>4.7619047620000003</v>
      </c>
      <c r="Q859" s="2">
        <v>8.4480000000000004</v>
      </c>
      <c r="R859" s="2">
        <v>6.3</v>
      </c>
    </row>
    <row r="860" spans="2:18" x14ac:dyDescent="0.25">
      <c r="B860" s="2" t="s">
        <v>893</v>
      </c>
      <c r="C860" s="2" t="s">
        <v>18</v>
      </c>
      <c r="D860" s="2" t="s">
        <v>19</v>
      </c>
      <c r="E860" s="2" t="s">
        <v>20</v>
      </c>
      <c r="F860" s="2" t="s">
        <v>21</v>
      </c>
      <c r="G860" s="2" t="s">
        <v>32</v>
      </c>
      <c r="H860" s="2">
        <v>28.31</v>
      </c>
      <c r="I860" s="2">
        <v>4</v>
      </c>
      <c r="J860" s="2">
        <v>5.6619999999999999</v>
      </c>
      <c r="K860" s="2">
        <v>118.902</v>
      </c>
      <c r="L860" s="2">
        <v>43531</v>
      </c>
      <c r="M860" s="2">
        <v>0.77430555555555558</v>
      </c>
      <c r="N860" s="3" t="s">
        <v>29</v>
      </c>
      <c r="O860" s="2">
        <v>113.24</v>
      </c>
      <c r="P860" s="4">
        <v>4.7619047620000003</v>
      </c>
      <c r="Q860" s="2">
        <v>5.6619999999999999</v>
      </c>
      <c r="R860" s="2">
        <v>8.1999999999999993</v>
      </c>
    </row>
    <row r="861" spans="2:18" x14ac:dyDescent="0.25">
      <c r="B861" s="2" t="s">
        <v>894</v>
      </c>
      <c r="C861" s="2" t="s">
        <v>42</v>
      </c>
      <c r="D861" s="2" t="s">
        <v>43</v>
      </c>
      <c r="E861" s="2" t="s">
        <v>27</v>
      </c>
      <c r="F861" s="2" t="s">
        <v>31</v>
      </c>
      <c r="G861" s="2" t="s">
        <v>22</v>
      </c>
      <c r="H861" s="2">
        <v>57.59</v>
      </c>
      <c r="I861" s="2">
        <v>6</v>
      </c>
      <c r="J861" s="2">
        <v>17.277000000000001</v>
      </c>
      <c r="K861" s="2">
        <v>362.81700000000001</v>
      </c>
      <c r="L861" s="2">
        <v>43511</v>
      </c>
      <c r="M861" s="2">
        <v>0.57708333333333328</v>
      </c>
      <c r="N861" s="3" t="s">
        <v>29</v>
      </c>
      <c r="O861" s="2">
        <v>345.54</v>
      </c>
      <c r="P861" s="4">
        <v>4.7619047620000003</v>
      </c>
      <c r="Q861" s="2">
        <v>17.277000000000001</v>
      </c>
      <c r="R861" s="2">
        <v>5.0999999999999996</v>
      </c>
    </row>
    <row r="862" spans="2:18" x14ac:dyDescent="0.25">
      <c r="B862" s="2" t="s">
        <v>895</v>
      </c>
      <c r="C862" s="2" t="s">
        <v>18</v>
      </c>
      <c r="D862" s="2" t="s">
        <v>19</v>
      </c>
      <c r="E862" s="2" t="s">
        <v>20</v>
      </c>
      <c r="F862" s="2" t="s">
        <v>21</v>
      </c>
      <c r="G862" s="2" t="s">
        <v>44</v>
      </c>
      <c r="H862" s="2">
        <v>47.63</v>
      </c>
      <c r="I862" s="2">
        <v>9</v>
      </c>
      <c r="J862" s="2">
        <v>21.433499999999999</v>
      </c>
      <c r="K862" s="2">
        <v>450.1035</v>
      </c>
      <c r="L862" s="2">
        <v>43488</v>
      </c>
      <c r="M862" s="2">
        <v>0.52430555555555558</v>
      </c>
      <c r="N862" s="3" t="s">
        <v>29</v>
      </c>
      <c r="O862" s="2">
        <v>428.67</v>
      </c>
      <c r="P862" s="4">
        <v>4.7619047620000003</v>
      </c>
      <c r="Q862" s="2">
        <v>21.433499999999999</v>
      </c>
      <c r="R862" s="2">
        <v>5</v>
      </c>
    </row>
    <row r="863" spans="2:18" x14ac:dyDescent="0.25">
      <c r="B863" s="2" t="s">
        <v>896</v>
      </c>
      <c r="C863" s="2" t="s">
        <v>25</v>
      </c>
      <c r="D863" s="2" t="s">
        <v>26</v>
      </c>
      <c r="E863" s="2" t="s">
        <v>20</v>
      </c>
      <c r="F863" s="2" t="s">
        <v>21</v>
      </c>
      <c r="G863" s="2" t="s">
        <v>32</v>
      </c>
      <c r="H863" s="2">
        <v>86.27</v>
      </c>
      <c r="I863" s="2">
        <v>1</v>
      </c>
      <c r="J863" s="2">
        <v>4.3135000000000003</v>
      </c>
      <c r="K863" s="2">
        <v>90.583500000000001</v>
      </c>
      <c r="L863" s="2">
        <v>43516</v>
      </c>
      <c r="M863" s="2">
        <v>0.55833333333333335</v>
      </c>
      <c r="N863" s="3" t="s">
        <v>23</v>
      </c>
      <c r="O863" s="2">
        <v>86.27</v>
      </c>
      <c r="P863" s="4">
        <v>4.7619047620000003</v>
      </c>
      <c r="Q863" s="2">
        <v>4.3135000000000003</v>
      </c>
      <c r="R863" s="2">
        <v>7</v>
      </c>
    </row>
    <row r="864" spans="2:18" x14ac:dyDescent="0.25">
      <c r="B864" s="2" t="s">
        <v>897</v>
      </c>
      <c r="C864" s="2" t="s">
        <v>18</v>
      </c>
      <c r="D864" s="2" t="s">
        <v>19</v>
      </c>
      <c r="E864" s="2" t="s">
        <v>20</v>
      </c>
      <c r="F864" s="2" t="s">
        <v>31</v>
      </c>
      <c r="G864" s="2" t="s">
        <v>36</v>
      </c>
      <c r="H864" s="2">
        <v>12.76</v>
      </c>
      <c r="I864" s="2">
        <v>2</v>
      </c>
      <c r="J864" s="2">
        <v>1.276</v>
      </c>
      <c r="K864" s="2">
        <v>26.795999999999999</v>
      </c>
      <c r="L864" s="2">
        <v>43473</v>
      </c>
      <c r="M864" s="2">
        <v>0.75416666666666665</v>
      </c>
      <c r="N864" s="3" t="s">
        <v>23</v>
      </c>
      <c r="O864" s="2">
        <v>25.52</v>
      </c>
      <c r="P864" s="4">
        <v>4.7619047620000003</v>
      </c>
      <c r="Q864" s="2">
        <v>1.276</v>
      </c>
      <c r="R864" s="2">
        <v>7.8</v>
      </c>
    </row>
    <row r="865" spans="2:18" x14ac:dyDescent="0.25">
      <c r="B865" s="2" t="s">
        <v>898</v>
      </c>
      <c r="C865" s="2" t="s">
        <v>42</v>
      </c>
      <c r="D865" s="2" t="s">
        <v>43</v>
      </c>
      <c r="E865" s="2" t="s">
        <v>27</v>
      </c>
      <c r="F865" s="2" t="s">
        <v>21</v>
      </c>
      <c r="G865" s="2" t="s">
        <v>32</v>
      </c>
      <c r="H865" s="2">
        <v>11.28</v>
      </c>
      <c r="I865" s="2">
        <v>9</v>
      </c>
      <c r="J865" s="2">
        <v>5.0759999999999996</v>
      </c>
      <c r="K865" s="2">
        <v>106.596</v>
      </c>
      <c r="L865" s="2">
        <v>43541</v>
      </c>
      <c r="M865" s="2">
        <v>0.49652777777777779</v>
      </c>
      <c r="N865" s="3" t="s">
        <v>33</v>
      </c>
      <c r="O865" s="2">
        <v>101.52</v>
      </c>
      <c r="P865" s="4">
        <v>4.7619047620000003</v>
      </c>
      <c r="Q865" s="2">
        <v>5.0759999999999996</v>
      </c>
      <c r="R865" s="2">
        <v>4.3</v>
      </c>
    </row>
    <row r="866" spans="2:18" x14ac:dyDescent="0.25">
      <c r="B866" s="2" t="s">
        <v>899</v>
      </c>
      <c r="C866" s="2" t="s">
        <v>42</v>
      </c>
      <c r="D866" s="2" t="s">
        <v>43</v>
      </c>
      <c r="E866" s="2" t="s">
        <v>27</v>
      </c>
      <c r="F866" s="2" t="s">
        <v>21</v>
      </c>
      <c r="G866" s="2" t="s">
        <v>32</v>
      </c>
      <c r="H866" s="2">
        <v>51.07</v>
      </c>
      <c r="I866" s="2">
        <v>7</v>
      </c>
      <c r="J866" s="2">
        <v>17.874500000000001</v>
      </c>
      <c r="K866" s="2">
        <v>375.36450000000002</v>
      </c>
      <c r="L866" s="2">
        <v>43477</v>
      </c>
      <c r="M866" s="2">
        <v>0.48749999999999999</v>
      </c>
      <c r="N866" s="3" t="s">
        <v>29</v>
      </c>
      <c r="O866" s="2">
        <v>357.49</v>
      </c>
      <c r="P866" s="4">
        <v>4.7619047620000003</v>
      </c>
      <c r="Q866" s="2">
        <v>17.874500000000001</v>
      </c>
      <c r="R866" s="2">
        <v>7</v>
      </c>
    </row>
    <row r="867" spans="2:18" x14ac:dyDescent="0.25">
      <c r="B867" s="2" t="s">
        <v>900</v>
      </c>
      <c r="C867" s="2" t="s">
        <v>18</v>
      </c>
      <c r="D867" s="2" t="s">
        <v>19</v>
      </c>
      <c r="E867" s="2" t="s">
        <v>20</v>
      </c>
      <c r="F867" s="2" t="s">
        <v>21</v>
      </c>
      <c r="G867" s="2" t="s">
        <v>28</v>
      </c>
      <c r="H867" s="2">
        <v>79.59</v>
      </c>
      <c r="I867" s="2">
        <v>3</v>
      </c>
      <c r="J867" s="2">
        <v>11.938499999999999</v>
      </c>
      <c r="K867" s="2">
        <v>250.70849999999999</v>
      </c>
      <c r="L867" s="2">
        <v>43473</v>
      </c>
      <c r="M867" s="2">
        <v>0.60416666666666663</v>
      </c>
      <c r="N867" s="3" t="s">
        <v>29</v>
      </c>
      <c r="O867" s="2">
        <v>238.77</v>
      </c>
      <c r="P867" s="4">
        <v>4.7619047620000003</v>
      </c>
      <c r="Q867" s="2">
        <v>11.938499999999999</v>
      </c>
      <c r="R867" s="2">
        <v>6.6</v>
      </c>
    </row>
    <row r="868" spans="2:18" x14ac:dyDescent="0.25">
      <c r="B868" s="2" t="s">
        <v>901</v>
      </c>
      <c r="C868" s="2" t="s">
        <v>25</v>
      </c>
      <c r="D868" s="2" t="s">
        <v>26</v>
      </c>
      <c r="E868" s="2" t="s">
        <v>20</v>
      </c>
      <c r="F868" s="2" t="s">
        <v>31</v>
      </c>
      <c r="G868" s="2" t="s">
        <v>22</v>
      </c>
      <c r="H868" s="2">
        <v>33.81</v>
      </c>
      <c r="I868" s="2">
        <v>3</v>
      </c>
      <c r="J868" s="2">
        <v>5.0715000000000003</v>
      </c>
      <c r="K868" s="2">
        <v>106.50149999999999</v>
      </c>
      <c r="L868" s="2">
        <v>43491</v>
      </c>
      <c r="M868" s="2">
        <v>0.63263888888888886</v>
      </c>
      <c r="N868" s="3" t="s">
        <v>23</v>
      </c>
      <c r="O868" s="2">
        <v>101.43</v>
      </c>
      <c r="P868" s="4">
        <v>4.7619047620000003</v>
      </c>
      <c r="Q868" s="2">
        <v>5.0715000000000003</v>
      </c>
      <c r="R868" s="2">
        <v>7.3</v>
      </c>
    </row>
    <row r="869" spans="2:18" x14ac:dyDescent="0.25">
      <c r="B869" s="2" t="s">
        <v>902</v>
      </c>
      <c r="C869" s="2" t="s">
        <v>42</v>
      </c>
      <c r="D869" s="2" t="s">
        <v>43</v>
      </c>
      <c r="E869" s="2" t="s">
        <v>20</v>
      </c>
      <c r="F869" s="2" t="s">
        <v>31</v>
      </c>
      <c r="G869" s="2" t="s">
        <v>36</v>
      </c>
      <c r="H869" s="2">
        <v>90.53</v>
      </c>
      <c r="I869" s="2">
        <v>8</v>
      </c>
      <c r="J869" s="2">
        <v>36.212000000000003</v>
      </c>
      <c r="K869" s="2">
        <v>760.452</v>
      </c>
      <c r="L869" s="2">
        <v>43539</v>
      </c>
      <c r="M869" s="2">
        <v>0.6166666666666667</v>
      </c>
      <c r="N869" s="3" t="s">
        <v>33</v>
      </c>
      <c r="O869" s="2">
        <v>724.24</v>
      </c>
      <c r="P869" s="4">
        <v>4.7619047620000003</v>
      </c>
      <c r="Q869" s="2">
        <v>36.212000000000003</v>
      </c>
      <c r="R869" s="2">
        <v>6.5</v>
      </c>
    </row>
    <row r="870" spans="2:18" x14ac:dyDescent="0.25">
      <c r="B870" s="2" t="s">
        <v>903</v>
      </c>
      <c r="C870" s="2" t="s">
        <v>25</v>
      </c>
      <c r="D870" s="2" t="s">
        <v>26</v>
      </c>
      <c r="E870" s="2" t="s">
        <v>20</v>
      </c>
      <c r="F870" s="2" t="s">
        <v>21</v>
      </c>
      <c r="G870" s="2" t="s">
        <v>22</v>
      </c>
      <c r="H870" s="2">
        <v>62.82</v>
      </c>
      <c r="I870" s="2">
        <v>2</v>
      </c>
      <c r="J870" s="2">
        <v>6.282</v>
      </c>
      <c r="K870" s="2">
        <v>131.922</v>
      </c>
      <c r="L870" s="2">
        <v>43482</v>
      </c>
      <c r="M870" s="2">
        <v>0.52500000000000002</v>
      </c>
      <c r="N870" s="3" t="s">
        <v>23</v>
      </c>
      <c r="O870" s="2">
        <v>125.64</v>
      </c>
      <c r="P870" s="4">
        <v>4.7619047620000003</v>
      </c>
      <c r="Q870" s="2">
        <v>6.282</v>
      </c>
      <c r="R870" s="2">
        <v>4.9000000000000004</v>
      </c>
    </row>
    <row r="871" spans="2:18" x14ac:dyDescent="0.25">
      <c r="B871" s="2" t="s">
        <v>904</v>
      </c>
      <c r="C871" s="2" t="s">
        <v>25</v>
      </c>
      <c r="D871" s="2" t="s">
        <v>26</v>
      </c>
      <c r="E871" s="2" t="s">
        <v>20</v>
      </c>
      <c r="F871" s="2" t="s">
        <v>31</v>
      </c>
      <c r="G871" s="2" t="s">
        <v>44</v>
      </c>
      <c r="H871" s="2">
        <v>24.31</v>
      </c>
      <c r="I871" s="2">
        <v>3</v>
      </c>
      <c r="J871" s="2">
        <v>3.6465000000000001</v>
      </c>
      <c r="K871" s="2">
        <v>76.576499999999996</v>
      </c>
      <c r="L871" s="2">
        <v>43473</v>
      </c>
      <c r="M871" s="2">
        <v>0.79791666666666672</v>
      </c>
      <c r="N871" s="3" t="s">
        <v>33</v>
      </c>
      <c r="O871" s="2">
        <v>72.930000000000007</v>
      </c>
      <c r="P871" s="4">
        <v>4.7619047620000003</v>
      </c>
      <c r="Q871" s="2">
        <v>3.6465000000000001</v>
      </c>
      <c r="R871" s="2">
        <v>4.3</v>
      </c>
    </row>
    <row r="872" spans="2:18" x14ac:dyDescent="0.25">
      <c r="B872" s="2" t="s">
        <v>905</v>
      </c>
      <c r="C872" s="2" t="s">
        <v>18</v>
      </c>
      <c r="D872" s="2" t="s">
        <v>19</v>
      </c>
      <c r="E872" s="2" t="s">
        <v>27</v>
      </c>
      <c r="F872" s="2" t="s">
        <v>31</v>
      </c>
      <c r="G872" s="2" t="s">
        <v>36</v>
      </c>
      <c r="H872" s="2">
        <v>64.59</v>
      </c>
      <c r="I872" s="2">
        <v>4</v>
      </c>
      <c r="J872" s="2">
        <v>12.917999999999999</v>
      </c>
      <c r="K872" s="2">
        <v>271.27800000000002</v>
      </c>
      <c r="L872" s="2">
        <v>43471</v>
      </c>
      <c r="M872" s="2">
        <v>0.56597222222222221</v>
      </c>
      <c r="N872" s="3" t="s">
        <v>23</v>
      </c>
      <c r="O872" s="2">
        <v>258.36</v>
      </c>
      <c r="P872" s="4">
        <v>4.7619047620000003</v>
      </c>
      <c r="Q872" s="2">
        <v>12.917999999999999</v>
      </c>
      <c r="R872" s="2">
        <v>9.3000000000000007</v>
      </c>
    </row>
    <row r="873" spans="2:18" x14ac:dyDescent="0.25">
      <c r="B873" s="2" t="s">
        <v>906</v>
      </c>
      <c r="C873" s="2" t="s">
        <v>18</v>
      </c>
      <c r="D873" s="2" t="s">
        <v>19</v>
      </c>
      <c r="E873" s="2" t="s">
        <v>20</v>
      </c>
      <c r="F873" s="2" t="s">
        <v>31</v>
      </c>
      <c r="G873" s="2" t="s">
        <v>44</v>
      </c>
      <c r="H873" s="2">
        <v>24.82</v>
      </c>
      <c r="I873" s="2">
        <v>7</v>
      </c>
      <c r="J873" s="2">
        <v>8.6869999999999994</v>
      </c>
      <c r="K873" s="2">
        <v>182.42699999999999</v>
      </c>
      <c r="L873" s="2">
        <v>43512</v>
      </c>
      <c r="M873" s="2">
        <v>0.43958333333333333</v>
      </c>
      <c r="N873" s="3" t="s">
        <v>33</v>
      </c>
      <c r="O873" s="2">
        <v>173.74</v>
      </c>
      <c r="P873" s="4">
        <v>4.7619047620000003</v>
      </c>
      <c r="Q873" s="2">
        <v>8.6869999999999994</v>
      </c>
      <c r="R873" s="2">
        <v>7.1</v>
      </c>
    </row>
    <row r="874" spans="2:18" x14ac:dyDescent="0.25">
      <c r="B874" s="2" t="s">
        <v>907</v>
      </c>
      <c r="C874" s="2" t="s">
        <v>25</v>
      </c>
      <c r="D874" s="2" t="s">
        <v>26</v>
      </c>
      <c r="E874" s="2" t="s">
        <v>27</v>
      </c>
      <c r="F874" s="2" t="s">
        <v>31</v>
      </c>
      <c r="G874" s="2" t="s">
        <v>46</v>
      </c>
      <c r="H874" s="2">
        <v>56.5</v>
      </c>
      <c r="I874" s="2">
        <v>1</v>
      </c>
      <c r="J874" s="2">
        <v>2.8250000000000002</v>
      </c>
      <c r="K874" s="2">
        <v>59.325000000000003</v>
      </c>
      <c r="L874" s="2">
        <v>43537</v>
      </c>
      <c r="M874" s="2">
        <v>0.65625</v>
      </c>
      <c r="N874" s="3" t="s">
        <v>23</v>
      </c>
      <c r="O874" s="2">
        <v>56.5</v>
      </c>
      <c r="P874" s="4">
        <v>4.7619047620000003</v>
      </c>
      <c r="Q874" s="2">
        <v>2.8250000000000002</v>
      </c>
      <c r="R874" s="2">
        <v>9.6</v>
      </c>
    </row>
    <row r="875" spans="2:18" x14ac:dyDescent="0.25">
      <c r="B875" s="2" t="s">
        <v>908</v>
      </c>
      <c r="C875" s="2" t="s">
        <v>42</v>
      </c>
      <c r="D875" s="2" t="s">
        <v>43</v>
      </c>
      <c r="E875" s="2" t="s">
        <v>20</v>
      </c>
      <c r="F875" s="2" t="s">
        <v>21</v>
      </c>
      <c r="G875" s="2" t="s">
        <v>28</v>
      </c>
      <c r="H875" s="2">
        <v>21.43</v>
      </c>
      <c r="I875" s="2">
        <v>10</v>
      </c>
      <c r="J875" s="2">
        <v>10.715</v>
      </c>
      <c r="K875" s="2">
        <v>225.01499999999999</v>
      </c>
      <c r="L875" s="2">
        <v>43493</v>
      </c>
      <c r="M875" s="2">
        <v>0.49375000000000002</v>
      </c>
      <c r="N875" s="3" t="s">
        <v>29</v>
      </c>
      <c r="O875" s="2">
        <v>214.3</v>
      </c>
      <c r="P875" s="4">
        <v>4.7619047620000003</v>
      </c>
      <c r="Q875" s="2">
        <v>10.715</v>
      </c>
      <c r="R875" s="2">
        <v>6.2</v>
      </c>
    </row>
    <row r="876" spans="2:18" x14ac:dyDescent="0.25">
      <c r="B876" s="2" t="s">
        <v>909</v>
      </c>
      <c r="C876" s="2" t="s">
        <v>18</v>
      </c>
      <c r="D876" s="2" t="s">
        <v>19</v>
      </c>
      <c r="E876" s="2" t="s">
        <v>20</v>
      </c>
      <c r="F876" s="2" t="s">
        <v>31</v>
      </c>
      <c r="G876" s="2" t="s">
        <v>36</v>
      </c>
      <c r="H876" s="2">
        <v>89.06</v>
      </c>
      <c r="I876" s="2">
        <v>6</v>
      </c>
      <c r="J876" s="2">
        <v>26.718</v>
      </c>
      <c r="K876" s="2">
        <v>561.07799999999997</v>
      </c>
      <c r="L876" s="2">
        <v>43483</v>
      </c>
      <c r="M876" s="2">
        <v>0.72638888888888886</v>
      </c>
      <c r="N876" s="3" t="s">
        <v>29</v>
      </c>
      <c r="O876" s="2">
        <v>534.36</v>
      </c>
      <c r="P876" s="4">
        <v>4.7619047620000003</v>
      </c>
      <c r="Q876" s="2">
        <v>26.718</v>
      </c>
      <c r="R876" s="2">
        <v>9.9</v>
      </c>
    </row>
    <row r="877" spans="2:18" x14ac:dyDescent="0.25">
      <c r="B877" s="2" t="s">
        <v>910</v>
      </c>
      <c r="C877" s="2" t="s">
        <v>18</v>
      </c>
      <c r="D877" s="2" t="s">
        <v>19</v>
      </c>
      <c r="E877" s="2" t="s">
        <v>20</v>
      </c>
      <c r="F877" s="2" t="s">
        <v>31</v>
      </c>
      <c r="G877" s="2" t="s">
        <v>32</v>
      </c>
      <c r="H877" s="2">
        <v>23.29</v>
      </c>
      <c r="I877" s="2">
        <v>4</v>
      </c>
      <c r="J877" s="2">
        <v>4.6580000000000004</v>
      </c>
      <c r="K877" s="2">
        <v>97.817999999999998</v>
      </c>
      <c r="L877" s="2">
        <v>43543</v>
      </c>
      <c r="M877" s="2">
        <v>0.49444444444444446</v>
      </c>
      <c r="N877" s="3" t="s">
        <v>33</v>
      </c>
      <c r="O877" s="2">
        <v>93.16</v>
      </c>
      <c r="P877" s="4">
        <v>4.7619047620000003</v>
      </c>
      <c r="Q877" s="2">
        <v>4.6580000000000004</v>
      </c>
      <c r="R877" s="2">
        <v>5.9</v>
      </c>
    </row>
    <row r="878" spans="2:18" x14ac:dyDescent="0.25">
      <c r="B878" s="2" t="s">
        <v>911</v>
      </c>
      <c r="C878" s="2" t="s">
        <v>25</v>
      </c>
      <c r="D878" s="2" t="s">
        <v>26</v>
      </c>
      <c r="E878" s="2" t="s">
        <v>27</v>
      </c>
      <c r="F878" s="2" t="s">
        <v>31</v>
      </c>
      <c r="G878" s="2" t="s">
        <v>32</v>
      </c>
      <c r="H878" s="2">
        <v>65.260000000000005</v>
      </c>
      <c r="I878" s="2">
        <v>8</v>
      </c>
      <c r="J878" s="2">
        <v>26.103999999999999</v>
      </c>
      <c r="K878" s="2">
        <v>548.18399999999997</v>
      </c>
      <c r="L878" s="2">
        <v>43539</v>
      </c>
      <c r="M878" s="2">
        <v>0.58611111111111114</v>
      </c>
      <c r="N878" s="3" t="s">
        <v>23</v>
      </c>
      <c r="O878" s="2">
        <v>522.08000000000004</v>
      </c>
      <c r="P878" s="4">
        <v>4.7619047620000003</v>
      </c>
      <c r="Q878" s="2">
        <v>26.103999999999999</v>
      </c>
      <c r="R878" s="2">
        <v>6.3</v>
      </c>
    </row>
    <row r="879" spans="2:18" x14ac:dyDescent="0.25">
      <c r="B879" s="2" t="s">
        <v>912</v>
      </c>
      <c r="C879" s="2" t="s">
        <v>25</v>
      </c>
      <c r="D879" s="2" t="s">
        <v>26</v>
      </c>
      <c r="E879" s="2" t="s">
        <v>20</v>
      </c>
      <c r="F879" s="2" t="s">
        <v>31</v>
      </c>
      <c r="G879" s="2" t="s">
        <v>46</v>
      </c>
      <c r="H879" s="2">
        <v>52.35</v>
      </c>
      <c r="I879" s="2">
        <v>1</v>
      </c>
      <c r="J879" s="2">
        <v>2.6175000000000002</v>
      </c>
      <c r="K879" s="2">
        <v>54.967500000000001</v>
      </c>
      <c r="L879" s="2">
        <v>43508</v>
      </c>
      <c r="M879" s="2">
        <v>0.74236111111111114</v>
      </c>
      <c r="N879" s="3" t="s">
        <v>29</v>
      </c>
      <c r="O879" s="2">
        <v>52.35</v>
      </c>
      <c r="P879" s="4">
        <v>4.7619047620000003</v>
      </c>
      <c r="Q879" s="2">
        <v>2.6175000000000002</v>
      </c>
      <c r="R879" s="2">
        <v>4</v>
      </c>
    </row>
    <row r="880" spans="2:18" x14ac:dyDescent="0.25">
      <c r="B880" s="2" t="s">
        <v>913</v>
      </c>
      <c r="C880" s="2" t="s">
        <v>42</v>
      </c>
      <c r="D880" s="2" t="s">
        <v>43</v>
      </c>
      <c r="E880" s="2" t="s">
        <v>20</v>
      </c>
      <c r="F880" s="2" t="s">
        <v>31</v>
      </c>
      <c r="G880" s="2" t="s">
        <v>28</v>
      </c>
      <c r="H880" s="2">
        <v>39.75</v>
      </c>
      <c r="I880" s="2">
        <v>1</v>
      </c>
      <c r="J880" s="2">
        <v>1.9875</v>
      </c>
      <c r="K880" s="2">
        <v>41.737499999999997</v>
      </c>
      <c r="L880" s="2">
        <v>43521</v>
      </c>
      <c r="M880" s="2">
        <v>0.84652777777777777</v>
      </c>
      <c r="N880" s="3" t="s">
        <v>29</v>
      </c>
      <c r="O880" s="2">
        <v>39.75</v>
      </c>
      <c r="P880" s="4">
        <v>4.7619047620000003</v>
      </c>
      <c r="Q880" s="2">
        <v>1.9875</v>
      </c>
      <c r="R880" s="2">
        <v>6.1</v>
      </c>
    </row>
    <row r="881" spans="2:18" x14ac:dyDescent="0.25">
      <c r="B881" s="2" t="s">
        <v>914</v>
      </c>
      <c r="C881" s="2" t="s">
        <v>18</v>
      </c>
      <c r="D881" s="2" t="s">
        <v>19</v>
      </c>
      <c r="E881" s="2" t="s">
        <v>27</v>
      </c>
      <c r="F881" s="2" t="s">
        <v>21</v>
      </c>
      <c r="G881" s="2" t="s">
        <v>28</v>
      </c>
      <c r="H881" s="2">
        <v>90.02</v>
      </c>
      <c r="I881" s="2">
        <v>8</v>
      </c>
      <c r="J881" s="2">
        <v>36.008000000000003</v>
      </c>
      <c r="K881" s="2">
        <v>756.16800000000001</v>
      </c>
      <c r="L881" s="2">
        <v>43545</v>
      </c>
      <c r="M881" s="2">
        <v>0.67222222222222228</v>
      </c>
      <c r="N881" s="3" t="s">
        <v>33</v>
      </c>
      <c r="O881" s="2">
        <v>720.16</v>
      </c>
      <c r="P881" s="4">
        <v>4.7619047620000003</v>
      </c>
      <c r="Q881" s="2">
        <v>36.008000000000003</v>
      </c>
      <c r="R881" s="2">
        <v>4.5</v>
      </c>
    </row>
    <row r="882" spans="2:18" x14ac:dyDescent="0.25">
      <c r="B882" s="2" t="s">
        <v>915</v>
      </c>
      <c r="C882" s="2" t="s">
        <v>42</v>
      </c>
      <c r="D882" s="2" t="s">
        <v>43</v>
      </c>
      <c r="E882" s="2" t="s">
        <v>20</v>
      </c>
      <c r="F882" s="2" t="s">
        <v>21</v>
      </c>
      <c r="G882" s="2" t="s">
        <v>28</v>
      </c>
      <c r="H882" s="2">
        <v>12.1</v>
      </c>
      <c r="I882" s="2">
        <v>8</v>
      </c>
      <c r="J882" s="2">
        <v>4.84</v>
      </c>
      <c r="K882" s="2">
        <v>101.64</v>
      </c>
      <c r="L882" s="2">
        <v>43484</v>
      </c>
      <c r="M882" s="2">
        <v>0.4284722222222222</v>
      </c>
      <c r="N882" s="3" t="s">
        <v>23</v>
      </c>
      <c r="O882" s="2">
        <v>96.8</v>
      </c>
      <c r="P882" s="4">
        <v>4.7619047620000003</v>
      </c>
      <c r="Q882" s="2">
        <v>4.84</v>
      </c>
      <c r="R882" s="2">
        <v>8.6</v>
      </c>
    </row>
    <row r="883" spans="2:18" x14ac:dyDescent="0.25">
      <c r="B883" s="2" t="s">
        <v>916</v>
      </c>
      <c r="C883" s="2" t="s">
        <v>42</v>
      </c>
      <c r="D883" s="2" t="s">
        <v>43</v>
      </c>
      <c r="E883" s="2" t="s">
        <v>20</v>
      </c>
      <c r="F883" s="2" t="s">
        <v>21</v>
      </c>
      <c r="G883" s="2" t="s">
        <v>44</v>
      </c>
      <c r="H883" s="2">
        <v>33.21</v>
      </c>
      <c r="I883" s="2">
        <v>10</v>
      </c>
      <c r="J883" s="2">
        <v>16.605</v>
      </c>
      <c r="K883" s="2">
        <v>348.70499999999998</v>
      </c>
      <c r="L883" s="2">
        <v>43473</v>
      </c>
      <c r="M883" s="2">
        <v>0.60069444444444442</v>
      </c>
      <c r="N883" s="3" t="s">
        <v>23</v>
      </c>
      <c r="O883" s="2">
        <v>332.1</v>
      </c>
      <c r="P883" s="4">
        <v>4.7619047620000003</v>
      </c>
      <c r="Q883" s="2">
        <v>16.605</v>
      </c>
      <c r="R883" s="2">
        <v>6</v>
      </c>
    </row>
    <row r="884" spans="2:18" x14ac:dyDescent="0.25">
      <c r="B884" s="2" t="s">
        <v>917</v>
      </c>
      <c r="C884" s="2" t="s">
        <v>25</v>
      </c>
      <c r="D884" s="2" t="s">
        <v>26</v>
      </c>
      <c r="E884" s="2" t="s">
        <v>20</v>
      </c>
      <c r="F884" s="2" t="s">
        <v>21</v>
      </c>
      <c r="G884" s="2" t="s">
        <v>46</v>
      </c>
      <c r="H884" s="2">
        <v>10.18</v>
      </c>
      <c r="I884" s="2">
        <v>8</v>
      </c>
      <c r="J884" s="2">
        <v>4.0720000000000001</v>
      </c>
      <c r="K884" s="2">
        <v>85.512</v>
      </c>
      <c r="L884" s="2">
        <v>43554</v>
      </c>
      <c r="M884" s="2">
        <v>0.53541666666666665</v>
      </c>
      <c r="N884" s="3" t="s">
        <v>33</v>
      </c>
      <c r="O884" s="2">
        <v>81.44</v>
      </c>
      <c r="P884" s="4">
        <v>4.7619047620000003</v>
      </c>
      <c r="Q884" s="2">
        <v>4.0720000000000001</v>
      </c>
      <c r="R884" s="2">
        <v>9.5</v>
      </c>
    </row>
    <row r="885" spans="2:18" x14ac:dyDescent="0.25">
      <c r="B885" s="2" t="s">
        <v>918</v>
      </c>
      <c r="C885" s="2" t="s">
        <v>42</v>
      </c>
      <c r="D885" s="2" t="s">
        <v>43</v>
      </c>
      <c r="E885" s="2" t="s">
        <v>20</v>
      </c>
      <c r="F885" s="2" t="s">
        <v>31</v>
      </c>
      <c r="G885" s="2" t="s">
        <v>36</v>
      </c>
      <c r="H885" s="2">
        <v>31.99</v>
      </c>
      <c r="I885" s="2">
        <v>10</v>
      </c>
      <c r="J885" s="2">
        <v>15.994999999999999</v>
      </c>
      <c r="K885" s="2">
        <v>335.89499999999998</v>
      </c>
      <c r="L885" s="2">
        <v>43516</v>
      </c>
      <c r="M885" s="2">
        <v>0.63749999999999996</v>
      </c>
      <c r="N885" s="3" t="s">
        <v>33</v>
      </c>
      <c r="O885" s="2">
        <v>319.89999999999998</v>
      </c>
      <c r="P885" s="4">
        <v>4.7619047620000003</v>
      </c>
      <c r="Q885" s="2">
        <v>15.994999999999999</v>
      </c>
      <c r="R885" s="2">
        <v>9.9</v>
      </c>
    </row>
    <row r="886" spans="2:18" x14ac:dyDescent="0.25">
      <c r="B886" s="2" t="s">
        <v>919</v>
      </c>
      <c r="C886" s="2" t="s">
        <v>18</v>
      </c>
      <c r="D886" s="2" t="s">
        <v>19</v>
      </c>
      <c r="E886" s="2" t="s">
        <v>20</v>
      </c>
      <c r="F886" s="2" t="s">
        <v>21</v>
      </c>
      <c r="G886" s="2" t="s">
        <v>32</v>
      </c>
      <c r="H886" s="2">
        <v>34.42</v>
      </c>
      <c r="I886" s="2">
        <v>6</v>
      </c>
      <c r="J886" s="2">
        <v>10.326000000000001</v>
      </c>
      <c r="K886" s="2">
        <v>216.846</v>
      </c>
      <c r="L886" s="2">
        <v>43554</v>
      </c>
      <c r="M886" s="2">
        <v>0.53125</v>
      </c>
      <c r="N886" s="3" t="s">
        <v>23</v>
      </c>
      <c r="O886" s="2">
        <v>206.52</v>
      </c>
      <c r="P886" s="4">
        <v>4.7619047620000003</v>
      </c>
      <c r="Q886" s="2">
        <v>10.326000000000001</v>
      </c>
      <c r="R886" s="2">
        <v>7.5</v>
      </c>
    </row>
    <row r="887" spans="2:18" x14ac:dyDescent="0.25">
      <c r="B887" s="2" t="s">
        <v>920</v>
      </c>
      <c r="C887" s="2" t="s">
        <v>18</v>
      </c>
      <c r="D887" s="2" t="s">
        <v>19</v>
      </c>
      <c r="E887" s="2" t="s">
        <v>20</v>
      </c>
      <c r="F887" s="2" t="s">
        <v>21</v>
      </c>
      <c r="G887" s="2" t="s">
        <v>44</v>
      </c>
      <c r="H887" s="2">
        <v>83.34</v>
      </c>
      <c r="I887" s="2">
        <v>2</v>
      </c>
      <c r="J887" s="2">
        <v>8.3339999999999996</v>
      </c>
      <c r="K887" s="2">
        <v>175.01400000000001</v>
      </c>
      <c r="L887" s="2">
        <v>43543</v>
      </c>
      <c r="M887" s="2">
        <v>0.56736111111111109</v>
      </c>
      <c r="N887" s="3" t="s">
        <v>29</v>
      </c>
      <c r="O887" s="2">
        <v>166.68</v>
      </c>
      <c r="P887" s="4">
        <v>4.7619047620000003</v>
      </c>
      <c r="Q887" s="2">
        <v>8.3339999999999996</v>
      </c>
      <c r="R887" s="2">
        <v>7.6</v>
      </c>
    </row>
    <row r="888" spans="2:18" x14ac:dyDescent="0.25">
      <c r="B888" s="2" t="s">
        <v>921</v>
      </c>
      <c r="C888" s="2" t="s">
        <v>18</v>
      </c>
      <c r="D888" s="2" t="s">
        <v>19</v>
      </c>
      <c r="E888" s="2" t="s">
        <v>27</v>
      </c>
      <c r="F888" s="2" t="s">
        <v>31</v>
      </c>
      <c r="G888" s="2" t="s">
        <v>36</v>
      </c>
      <c r="H888" s="2">
        <v>45.58</v>
      </c>
      <c r="I888" s="2">
        <v>7</v>
      </c>
      <c r="J888" s="2">
        <v>15.952999999999999</v>
      </c>
      <c r="K888" s="2">
        <v>335.01299999999998</v>
      </c>
      <c r="L888" s="2">
        <v>43478</v>
      </c>
      <c r="M888" s="2">
        <v>0.41875000000000001</v>
      </c>
      <c r="N888" s="3" t="s">
        <v>29</v>
      </c>
      <c r="O888" s="2">
        <v>319.06</v>
      </c>
      <c r="P888" s="4">
        <v>4.7619047620000003</v>
      </c>
      <c r="Q888" s="2">
        <v>15.952999999999999</v>
      </c>
      <c r="R888" s="2">
        <v>5</v>
      </c>
    </row>
    <row r="889" spans="2:18" x14ac:dyDescent="0.25">
      <c r="B889" s="2" t="s">
        <v>922</v>
      </c>
      <c r="C889" s="2" t="s">
        <v>18</v>
      </c>
      <c r="D889" s="2" t="s">
        <v>19</v>
      </c>
      <c r="E889" s="2" t="s">
        <v>20</v>
      </c>
      <c r="F889" s="2" t="s">
        <v>31</v>
      </c>
      <c r="G889" s="2" t="s">
        <v>44</v>
      </c>
      <c r="H889" s="2">
        <v>87.9</v>
      </c>
      <c r="I889" s="2">
        <v>1</v>
      </c>
      <c r="J889" s="2">
        <v>4.3949999999999996</v>
      </c>
      <c r="K889" s="2">
        <v>92.295000000000002</v>
      </c>
      <c r="L889" s="2">
        <v>43501</v>
      </c>
      <c r="M889" s="2">
        <v>0.8208333333333333</v>
      </c>
      <c r="N889" s="3" t="s">
        <v>23</v>
      </c>
      <c r="O889" s="2">
        <v>87.9</v>
      </c>
      <c r="P889" s="4">
        <v>4.7619047620000003</v>
      </c>
      <c r="Q889" s="2">
        <v>4.3949999999999996</v>
      </c>
      <c r="R889" s="2">
        <v>6.7</v>
      </c>
    </row>
    <row r="890" spans="2:18" x14ac:dyDescent="0.25">
      <c r="B890" s="2" t="s">
        <v>923</v>
      </c>
      <c r="C890" s="2" t="s">
        <v>18</v>
      </c>
      <c r="D890" s="2" t="s">
        <v>19</v>
      </c>
      <c r="E890" s="2" t="s">
        <v>20</v>
      </c>
      <c r="F890" s="2" t="s">
        <v>21</v>
      </c>
      <c r="G890" s="2" t="s">
        <v>28</v>
      </c>
      <c r="H890" s="2">
        <v>73.47</v>
      </c>
      <c r="I890" s="2">
        <v>10</v>
      </c>
      <c r="J890" s="2">
        <v>36.734999999999999</v>
      </c>
      <c r="K890" s="2">
        <v>771.43499999999995</v>
      </c>
      <c r="L890" s="2">
        <v>43547</v>
      </c>
      <c r="M890" s="2">
        <v>0.55138888888888893</v>
      </c>
      <c r="N890" s="3" t="s">
        <v>23</v>
      </c>
      <c r="O890" s="2">
        <v>734.7</v>
      </c>
      <c r="P890" s="4">
        <v>4.7619047620000003</v>
      </c>
      <c r="Q890" s="2">
        <v>36.734999999999999</v>
      </c>
      <c r="R890" s="2">
        <v>9.5</v>
      </c>
    </row>
    <row r="891" spans="2:18" x14ac:dyDescent="0.25">
      <c r="B891" s="2" t="s">
        <v>924</v>
      </c>
      <c r="C891" s="2" t="s">
        <v>25</v>
      </c>
      <c r="D891" s="2" t="s">
        <v>26</v>
      </c>
      <c r="E891" s="2" t="s">
        <v>27</v>
      </c>
      <c r="F891" s="2" t="s">
        <v>21</v>
      </c>
      <c r="G891" s="2" t="s">
        <v>46</v>
      </c>
      <c r="H891" s="2">
        <v>12.19</v>
      </c>
      <c r="I891" s="2">
        <v>8</v>
      </c>
      <c r="J891" s="2">
        <v>4.8760000000000003</v>
      </c>
      <c r="K891" s="2">
        <v>102.396</v>
      </c>
      <c r="L891" s="2">
        <v>43537</v>
      </c>
      <c r="M891" s="2">
        <v>0.53263888888888888</v>
      </c>
      <c r="N891" s="3" t="s">
        <v>23</v>
      </c>
      <c r="O891" s="2">
        <v>97.52</v>
      </c>
      <c r="P891" s="4">
        <v>4.7619047620000003</v>
      </c>
      <c r="Q891" s="2">
        <v>4.8760000000000003</v>
      </c>
      <c r="R891" s="2">
        <v>6.8</v>
      </c>
    </row>
    <row r="892" spans="2:18" x14ac:dyDescent="0.25">
      <c r="B892" s="2" t="s">
        <v>925</v>
      </c>
      <c r="C892" s="2" t="s">
        <v>18</v>
      </c>
      <c r="D892" s="2" t="s">
        <v>19</v>
      </c>
      <c r="E892" s="2" t="s">
        <v>20</v>
      </c>
      <c r="F892" s="2" t="s">
        <v>31</v>
      </c>
      <c r="G892" s="2" t="s">
        <v>36</v>
      </c>
      <c r="H892" s="2">
        <v>76.92</v>
      </c>
      <c r="I892" s="2">
        <v>10</v>
      </c>
      <c r="J892" s="2">
        <v>38.46</v>
      </c>
      <c r="K892" s="2">
        <v>807.66</v>
      </c>
      <c r="L892" s="2">
        <v>43541</v>
      </c>
      <c r="M892" s="2">
        <v>0.82847222222222228</v>
      </c>
      <c r="N892" s="3" t="s">
        <v>23</v>
      </c>
      <c r="O892" s="2">
        <v>769.2</v>
      </c>
      <c r="P892" s="4">
        <v>4.7619047620000003</v>
      </c>
      <c r="Q892" s="2">
        <v>38.46</v>
      </c>
      <c r="R892" s="2">
        <v>5.6</v>
      </c>
    </row>
    <row r="893" spans="2:18" x14ac:dyDescent="0.25">
      <c r="B893" s="2" t="s">
        <v>926</v>
      </c>
      <c r="C893" s="2" t="s">
        <v>25</v>
      </c>
      <c r="D893" s="2" t="s">
        <v>26</v>
      </c>
      <c r="E893" s="2" t="s">
        <v>27</v>
      </c>
      <c r="F893" s="2" t="s">
        <v>21</v>
      </c>
      <c r="G893" s="2" t="s">
        <v>22</v>
      </c>
      <c r="H893" s="2">
        <v>83.66</v>
      </c>
      <c r="I893" s="2">
        <v>5</v>
      </c>
      <c r="J893" s="2">
        <v>20.914999999999999</v>
      </c>
      <c r="K893" s="2">
        <v>439.21499999999997</v>
      </c>
      <c r="L893" s="2">
        <v>43517</v>
      </c>
      <c r="M893" s="2">
        <v>0.43472222222222223</v>
      </c>
      <c r="N893" s="3" t="s">
        <v>29</v>
      </c>
      <c r="O893" s="2">
        <v>418.3</v>
      </c>
      <c r="P893" s="4">
        <v>4.7619047620000003</v>
      </c>
      <c r="Q893" s="2">
        <v>20.914999999999999</v>
      </c>
      <c r="R893" s="2">
        <v>7.2</v>
      </c>
    </row>
    <row r="894" spans="2:18" x14ac:dyDescent="0.25">
      <c r="B894" s="2" t="s">
        <v>927</v>
      </c>
      <c r="C894" s="2" t="s">
        <v>42</v>
      </c>
      <c r="D894" s="2" t="s">
        <v>43</v>
      </c>
      <c r="E894" s="2" t="s">
        <v>27</v>
      </c>
      <c r="F894" s="2" t="s">
        <v>21</v>
      </c>
      <c r="G894" s="2" t="s">
        <v>28</v>
      </c>
      <c r="H894" s="2">
        <v>57.91</v>
      </c>
      <c r="I894" s="2">
        <v>8</v>
      </c>
      <c r="J894" s="2">
        <v>23.164000000000001</v>
      </c>
      <c r="K894" s="2">
        <v>486.44400000000002</v>
      </c>
      <c r="L894" s="2">
        <v>43503</v>
      </c>
      <c r="M894" s="2">
        <v>0.62916666666666665</v>
      </c>
      <c r="N894" s="3" t="s">
        <v>29</v>
      </c>
      <c r="O894" s="2">
        <v>463.28</v>
      </c>
      <c r="P894" s="4">
        <v>4.7619047620000003</v>
      </c>
      <c r="Q894" s="2">
        <v>23.164000000000001</v>
      </c>
      <c r="R894" s="2">
        <v>8.1</v>
      </c>
    </row>
    <row r="895" spans="2:18" x14ac:dyDescent="0.25">
      <c r="B895" s="2" t="s">
        <v>928</v>
      </c>
      <c r="C895" s="2" t="s">
        <v>25</v>
      </c>
      <c r="D895" s="2" t="s">
        <v>26</v>
      </c>
      <c r="E895" s="2" t="s">
        <v>20</v>
      </c>
      <c r="F895" s="2" t="s">
        <v>21</v>
      </c>
      <c r="G895" s="2" t="s">
        <v>46</v>
      </c>
      <c r="H895" s="2">
        <v>92.49</v>
      </c>
      <c r="I895" s="2">
        <v>5</v>
      </c>
      <c r="J895" s="2">
        <v>23.122499999999999</v>
      </c>
      <c r="K895" s="2">
        <v>485.57249999999999</v>
      </c>
      <c r="L895" s="2">
        <v>43526</v>
      </c>
      <c r="M895" s="2">
        <v>0.69097222222222221</v>
      </c>
      <c r="N895" s="3" t="s">
        <v>33</v>
      </c>
      <c r="O895" s="2">
        <v>462.45</v>
      </c>
      <c r="P895" s="4">
        <v>4.7619047620000003</v>
      </c>
      <c r="Q895" s="2">
        <v>23.122499999999999</v>
      </c>
      <c r="R895" s="2">
        <v>8.6</v>
      </c>
    </row>
    <row r="896" spans="2:18" x14ac:dyDescent="0.25">
      <c r="B896" s="2" t="s">
        <v>929</v>
      </c>
      <c r="C896" s="2" t="s">
        <v>42</v>
      </c>
      <c r="D896" s="2" t="s">
        <v>43</v>
      </c>
      <c r="E896" s="2" t="s">
        <v>27</v>
      </c>
      <c r="F896" s="2" t="s">
        <v>31</v>
      </c>
      <c r="G896" s="2" t="s">
        <v>28</v>
      </c>
      <c r="H896" s="2">
        <v>28.38</v>
      </c>
      <c r="I896" s="2">
        <v>5</v>
      </c>
      <c r="J896" s="2">
        <v>7.0949999999999998</v>
      </c>
      <c r="K896" s="2">
        <v>148.995</v>
      </c>
      <c r="L896" s="2">
        <v>43530</v>
      </c>
      <c r="M896" s="2">
        <v>0.87291666666666667</v>
      </c>
      <c r="N896" s="3" t="s">
        <v>29</v>
      </c>
      <c r="O896" s="2">
        <v>141.9</v>
      </c>
      <c r="P896" s="4">
        <v>4.7619047620000003</v>
      </c>
      <c r="Q896" s="2">
        <v>7.0949999999999998</v>
      </c>
      <c r="R896" s="2">
        <v>9.4</v>
      </c>
    </row>
    <row r="897" spans="2:18" x14ac:dyDescent="0.25">
      <c r="B897" s="2" t="s">
        <v>930</v>
      </c>
      <c r="C897" s="2" t="s">
        <v>42</v>
      </c>
      <c r="D897" s="2" t="s">
        <v>43</v>
      </c>
      <c r="E897" s="2" t="s">
        <v>20</v>
      </c>
      <c r="F897" s="2" t="s">
        <v>31</v>
      </c>
      <c r="G897" s="2" t="s">
        <v>28</v>
      </c>
      <c r="H897" s="2">
        <v>50.45</v>
      </c>
      <c r="I897" s="2">
        <v>6</v>
      </c>
      <c r="J897" s="2">
        <v>15.135</v>
      </c>
      <c r="K897" s="2">
        <v>317.83499999999998</v>
      </c>
      <c r="L897" s="2">
        <v>43502</v>
      </c>
      <c r="M897" s="2">
        <v>0.63611111111111107</v>
      </c>
      <c r="N897" s="3" t="s">
        <v>33</v>
      </c>
      <c r="O897" s="2">
        <v>302.7</v>
      </c>
      <c r="P897" s="4">
        <v>4.7619047620000003</v>
      </c>
      <c r="Q897" s="2">
        <v>15.135</v>
      </c>
      <c r="R897" s="2">
        <v>8.9</v>
      </c>
    </row>
    <row r="898" spans="2:18" x14ac:dyDescent="0.25">
      <c r="B898" s="2" t="s">
        <v>931</v>
      </c>
      <c r="C898" s="2" t="s">
        <v>42</v>
      </c>
      <c r="D898" s="2" t="s">
        <v>43</v>
      </c>
      <c r="E898" s="2" t="s">
        <v>27</v>
      </c>
      <c r="F898" s="2" t="s">
        <v>31</v>
      </c>
      <c r="G898" s="2" t="s">
        <v>22</v>
      </c>
      <c r="H898" s="2">
        <v>99.16</v>
      </c>
      <c r="I898" s="2">
        <v>8</v>
      </c>
      <c r="J898" s="2">
        <v>39.664000000000001</v>
      </c>
      <c r="K898" s="2">
        <v>832.94399999999996</v>
      </c>
      <c r="L898" s="2">
        <v>43493</v>
      </c>
      <c r="M898" s="2">
        <v>0.74097222222222225</v>
      </c>
      <c r="N898" s="3" t="s">
        <v>33</v>
      </c>
      <c r="O898" s="2">
        <v>793.28</v>
      </c>
      <c r="P898" s="4">
        <v>4.7619047620000003</v>
      </c>
      <c r="Q898" s="2">
        <v>39.664000000000001</v>
      </c>
      <c r="R898" s="2">
        <v>4.2</v>
      </c>
    </row>
    <row r="899" spans="2:18" x14ac:dyDescent="0.25">
      <c r="B899" s="2" t="s">
        <v>932</v>
      </c>
      <c r="C899" s="2" t="s">
        <v>25</v>
      </c>
      <c r="D899" s="2" t="s">
        <v>26</v>
      </c>
      <c r="E899" s="2" t="s">
        <v>27</v>
      </c>
      <c r="F899" s="2" t="s">
        <v>31</v>
      </c>
      <c r="G899" s="2" t="s">
        <v>46</v>
      </c>
      <c r="H899" s="2">
        <v>60.74</v>
      </c>
      <c r="I899" s="2">
        <v>7</v>
      </c>
      <c r="J899" s="2">
        <v>21.259</v>
      </c>
      <c r="K899" s="2">
        <v>446.43900000000002</v>
      </c>
      <c r="L899" s="2">
        <v>43483</v>
      </c>
      <c r="M899" s="2">
        <v>0.68263888888888891</v>
      </c>
      <c r="N899" s="3" t="s">
        <v>23</v>
      </c>
      <c r="O899" s="2">
        <v>425.18</v>
      </c>
      <c r="P899" s="4">
        <v>4.7619047620000003</v>
      </c>
      <c r="Q899" s="2">
        <v>21.259</v>
      </c>
      <c r="R899" s="2">
        <v>5</v>
      </c>
    </row>
    <row r="900" spans="2:18" x14ac:dyDescent="0.25">
      <c r="B900" s="2" t="s">
        <v>933</v>
      </c>
      <c r="C900" s="2" t="s">
        <v>25</v>
      </c>
      <c r="D900" s="2" t="s">
        <v>26</v>
      </c>
      <c r="E900" s="2" t="s">
        <v>20</v>
      </c>
      <c r="F900" s="2" t="s">
        <v>21</v>
      </c>
      <c r="G900" s="2" t="s">
        <v>44</v>
      </c>
      <c r="H900" s="2">
        <v>47.27</v>
      </c>
      <c r="I900" s="2">
        <v>6</v>
      </c>
      <c r="J900" s="2">
        <v>14.180999999999999</v>
      </c>
      <c r="K900" s="2">
        <v>297.80099999999999</v>
      </c>
      <c r="L900" s="2">
        <v>43501</v>
      </c>
      <c r="M900" s="2">
        <v>0.4284722222222222</v>
      </c>
      <c r="N900" s="3" t="s">
        <v>29</v>
      </c>
      <c r="O900" s="2">
        <v>283.62</v>
      </c>
      <c r="P900" s="4">
        <v>4.7619047620000003</v>
      </c>
      <c r="Q900" s="2">
        <v>14.180999999999999</v>
      </c>
      <c r="R900" s="2">
        <v>8.8000000000000007</v>
      </c>
    </row>
    <row r="901" spans="2:18" x14ac:dyDescent="0.25">
      <c r="B901" s="2" t="s">
        <v>934</v>
      </c>
      <c r="C901" s="2" t="s">
        <v>25</v>
      </c>
      <c r="D901" s="2" t="s">
        <v>26</v>
      </c>
      <c r="E901" s="2" t="s">
        <v>20</v>
      </c>
      <c r="F901" s="2" t="s">
        <v>31</v>
      </c>
      <c r="G901" s="2" t="s">
        <v>22</v>
      </c>
      <c r="H901" s="2">
        <v>85.6</v>
      </c>
      <c r="I901" s="2">
        <v>7</v>
      </c>
      <c r="J901" s="2">
        <v>29.96</v>
      </c>
      <c r="K901" s="2">
        <v>629.16</v>
      </c>
      <c r="L901" s="2">
        <v>43526</v>
      </c>
      <c r="M901" s="2">
        <v>0.57638888888888884</v>
      </c>
      <c r="N901" s="3" t="s">
        <v>29</v>
      </c>
      <c r="O901" s="2">
        <v>599.20000000000005</v>
      </c>
      <c r="P901" s="4">
        <v>4.7619047620000003</v>
      </c>
      <c r="Q901" s="2">
        <v>29.96</v>
      </c>
      <c r="R901" s="2">
        <v>5.3</v>
      </c>
    </row>
    <row r="902" spans="2:18" x14ac:dyDescent="0.25">
      <c r="B902" s="2" t="s">
        <v>935</v>
      </c>
      <c r="C902" s="2" t="s">
        <v>18</v>
      </c>
      <c r="D902" s="2" t="s">
        <v>19</v>
      </c>
      <c r="E902" s="2" t="s">
        <v>20</v>
      </c>
      <c r="F902" s="2" t="s">
        <v>31</v>
      </c>
      <c r="G902" s="2" t="s">
        <v>44</v>
      </c>
      <c r="H902" s="2">
        <v>35.04</v>
      </c>
      <c r="I902" s="2">
        <v>9</v>
      </c>
      <c r="J902" s="2">
        <v>15.768000000000001</v>
      </c>
      <c r="K902" s="2">
        <v>331.12799999999999</v>
      </c>
      <c r="L902" s="2">
        <v>43505</v>
      </c>
      <c r="M902" s="2">
        <v>0.80347222222222225</v>
      </c>
      <c r="N902" s="3" t="s">
        <v>23</v>
      </c>
      <c r="O902" s="2">
        <v>315.36</v>
      </c>
      <c r="P902" s="4">
        <v>4.7619047620000003</v>
      </c>
      <c r="Q902" s="2">
        <v>15.768000000000001</v>
      </c>
      <c r="R902" s="2">
        <v>4.5999999999999996</v>
      </c>
    </row>
    <row r="903" spans="2:18" x14ac:dyDescent="0.25">
      <c r="B903" s="2" t="s">
        <v>936</v>
      </c>
      <c r="C903" s="2" t="s">
        <v>25</v>
      </c>
      <c r="D903" s="2" t="s">
        <v>26</v>
      </c>
      <c r="E903" s="2" t="s">
        <v>20</v>
      </c>
      <c r="F903" s="2" t="s">
        <v>21</v>
      </c>
      <c r="G903" s="2" t="s">
        <v>28</v>
      </c>
      <c r="H903" s="2">
        <v>44.84</v>
      </c>
      <c r="I903" s="2">
        <v>9</v>
      </c>
      <c r="J903" s="2">
        <v>20.178000000000001</v>
      </c>
      <c r="K903" s="2">
        <v>423.738</v>
      </c>
      <c r="L903" s="2">
        <v>43479</v>
      </c>
      <c r="M903" s="2">
        <v>0.58333333333333337</v>
      </c>
      <c r="N903" s="3" t="s">
        <v>33</v>
      </c>
      <c r="O903" s="2">
        <v>403.56</v>
      </c>
      <c r="P903" s="4">
        <v>4.7619047620000003</v>
      </c>
      <c r="Q903" s="2">
        <v>20.178000000000001</v>
      </c>
      <c r="R903" s="2">
        <v>7.5</v>
      </c>
    </row>
    <row r="904" spans="2:18" x14ac:dyDescent="0.25">
      <c r="B904" s="2" t="s">
        <v>937</v>
      </c>
      <c r="C904" s="2" t="s">
        <v>42</v>
      </c>
      <c r="D904" s="2" t="s">
        <v>43</v>
      </c>
      <c r="E904" s="2" t="s">
        <v>27</v>
      </c>
      <c r="F904" s="2" t="s">
        <v>31</v>
      </c>
      <c r="G904" s="2" t="s">
        <v>32</v>
      </c>
      <c r="H904" s="2">
        <v>45.97</v>
      </c>
      <c r="I904" s="2">
        <v>4</v>
      </c>
      <c r="J904" s="2">
        <v>9.1940000000000008</v>
      </c>
      <c r="K904" s="2">
        <v>193.07400000000001</v>
      </c>
      <c r="L904" s="2">
        <v>43505</v>
      </c>
      <c r="M904" s="2">
        <v>0.50138888888888888</v>
      </c>
      <c r="N904" s="3" t="s">
        <v>23</v>
      </c>
      <c r="O904" s="2">
        <v>183.88</v>
      </c>
      <c r="P904" s="4">
        <v>4.7619047620000003</v>
      </c>
      <c r="Q904" s="2">
        <v>9.1940000000000008</v>
      </c>
      <c r="R904" s="2">
        <v>5.0999999999999996</v>
      </c>
    </row>
    <row r="905" spans="2:18" x14ac:dyDescent="0.25">
      <c r="B905" s="2" t="s">
        <v>938</v>
      </c>
      <c r="C905" s="2" t="s">
        <v>18</v>
      </c>
      <c r="D905" s="2" t="s">
        <v>19</v>
      </c>
      <c r="E905" s="2" t="s">
        <v>20</v>
      </c>
      <c r="F905" s="2" t="s">
        <v>21</v>
      </c>
      <c r="G905" s="2" t="s">
        <v>22</v>
      </c>
      <c r="H905" s="2">
        <v>27.73</v>
      </c>
      <c r="I905" s="2">
        <v>5</v>
      </c>
      <c r="J905" s="2">
        <v>6.9325000000000001</v>
      </c>
      <c r="K905" s="2">
        <v>145.58250000000001</v>
      </c>
      <c r="L905" s="2">
        <v>43550</v>
      </c>
      <c r="M905" s="2">
        <v>0.84791666666666665</v>
      </c>
      <c r="N905" s="3" t="s">
        <v>33</v>
      </c>
      <c r="O905" s="2">
        <v>138.65</v>
      </c>
      <c r="P905" s="4">
        <v>4.7619047620000003</v>
      </c>
      <c r="Q905" s="2">
        <v>6.9325000000000001</v>
      </c>
      <c r="R905" s="2">
        <v>4.2</v>
      </c>
    </row>
    <row r="906" spans="2:18" x14ac:dyDescent="0.25">
      <c r="B906" s="2" t="s">
        <v>939</v>
      </c>
      <c r="C906" s="2" t="s">
        <v>18</v>
      </c>
      <c r="D906" s="2" t="s">
        <v>19</v>
      </c>
      <c r="E906" s="2" t="s">
        <v>27</v>
      </c>
      <c r="F906" s="2" t="s">
        <v>31</v>
      </c>
      <c r="G906" s="2" t="s">
        <v>44</v>
      </c>
      <c r="H906" s="2">
        <v>11.53</v>
      </c>
      <c r="I906" s="2">
        <v>7</v>
      </c>
      <c r="J906" s="2">
        <v>4.0354999999999999</v>
      </c>
      <c r="K906" s="2">
        <v>84.745500000000007</v>
      </c>
      <c r="L906" s="2">
        <v>43493</v>
      </c>
      <c r="M906" s="2">
        <v>0.73263888888888884</v>
      </c>
      <c r="N906" s="3" t="s">
        <v>29</v>
      </c>
      <c r="O906" s="2">
        <v>80.709999999999994</v>
      </c>
      <c r="P906" s="4">
        <v>4.7619047620000003</v>
      </c>
      <c r="Q906" s="2">
        <v>4.0354999999999999</v>
      </c>
      <c r="R906" s="2">
        <v>8.1</v>
      </c>
    </row>
    <row r="907" spans="2:18" x14ac:dyDescent="0.25">
      <c r="B907" s="2" t="s">
        <v>940</v>
      </c>
      <c r="C907" s="2" t="s">
        <v>25</v>
      </c>
      <c r="D907" s="2" t="s">
        <v>26</v>
      </c>
      <c r="E907" s="2" t="s">
        <v>27</v>
      </c>
      <c r="F907" s="2" t="s">
        <v>21</v>
      </c>
      <c r="G907" s="2" t="s">
        <v>22</v>
      </c>
      <c r="H907" s="2">
        <v>58.32</v>
      </c>
      <c r="I907" s="2">
        <v>2</v>
      </c>
      <c r="J907" s="2">
        <v>5.8319999999999999</v>
      </c>
      <c r="K907" s="2">
        <v>122.47199999999999</v>
      </c>
      <c r="L907" s="2">
        <v>43510</v>
      </c>
      <c r="M907" s="2">
        <v>0.52916666666666667</v>
      </c>
      <c r="N907" s="3" t="s">
        <v>23</v>
      </c>
      <c r="O907" s="2">
        <v>116.64</v>
      </c>
      <c r="P907" s="4">
        <v>4.7619047620000003</v>
      </c>
      <c r="Q907" s="2">
        <v>5.8319999999999999</v>
      </c>
      <c r="R907" s="2">
        <v>6</v>
      </c>
    </row>
    <row r="908" spans="2:18" x14ac:dyDescent="0.25">
      <c r="B908" s="2" t="s">
        <v>941</v>
      </c>
      <c r="C908" s="2" t="s">
        <v>25</v>
      </c>
      <c r="D908" s="2" t="s">
        <v>26</v>
      </c>
      <c r="E908" s="2" t="s">
        <v>20</v>
      </c>
      <c r="F908" s="2" t="s">
        <v>21</v>
      </c>
      <c r="G908" s="2" t="s">
        <v>32</v>
      </c>
      <c r="H908" s="2">
        <v>78.38</v>
      </c>
      <c r="I908" s="2">
        <v>4</v>
      </c>
      <c r="J908" s="2">
        <v>15.676</v>
      </c>
      <c r="K908" s="2">
        <v>329.19600000000003</v>
      </c>
      <c r="L908" s="2">
        <v>43548</v>
      </c>
      <c r="M908" s="2">
        <v>0.74722222222222223</v>
      </c>
      <c r="N908" s="3" t="s">
        <v>29</v>
      </c>
      <c r="O908" s="2">
        <v>313.52</v>
      </c>
      <c r="P908" s="4">
        <v>4.7619047620000003</v>
      </c>
      <c r="Q908" s="2">
        <v>15.676</v>
      </c>
      <c r="R908" s="2">
        <v>7.9</v>
      </c>
    </row>
    <row r="909" spans="2:18" x14ac:dyDescent="0.25">
      <c r="B909" s="2" t="s">
        <v>942</v>
      </c>
      <c r="C909" s="2" t="s">
        <v>25</v>
      </c>
      <c r="D909" s="2" t="s">
        <v>26</v>
      </c>
      <c r="E909" s="2" t="s">
        <v>27</v>
      </c>
      <c r="F909" s="2" t="s">
        <v>31</v>
      </c>
      <c r="G909" s="2" t="s">
        <v>22</v>
      </c>
      <c r="H909" s="2">
        <v>84.61</v>
      </c>
      <c r="I909" s="2">
        <v>10</v>
      </c>
      <c r="J909" s="2">
        <v>42.305</v>
      </c>
      <c r="K909" s="2">
        <v>888.40499999999997</v>
      </c>
      <c r="L909" s="2">
        <v>43505</v>
      </c>
      <c r="M909" s="2">
        <v>0.79027777777777775</v>
      </c>
      <c r="N909" s="3" t="s">
        <v>33</v>
      </c>
      <c r="O909" s="2">
        <v>846.1</v>
      </c>
      <c r="P909" s="4">
        <v>4.7619047620000003</v>
      </c>
      <c r="Q909" s="2">
        <v>42.305</v>
      </c>
      <c r="R909" s="2">
        <v>8.8000000000000007</v>
      </c>
    </row>
    <row r="910" spans="2:18" x14ac:dyDescent="0.25">
      <c r="B910" s="2" t="s">
        <v>943</v>
      </c>
      <c r="C910" s="2" t="s">
        <v>42</v>
      </c>
      <c r="D910" s="2" t="s">
        <v>43</v>
      </c>
      <c r="E910" s="2" t="s">
        <v>27</v>
      </c>
      <c r="F910" s="2" t="s">
        <v>21</v>
      </c>
      <c r="G910" s="2" t="s">
        <v>22</v>
      </c>
      <c r="H910" s="2">
        <v>82.88</v>
      </c>
      <c r="I910" s="2">
        <v>5</v>
      </c>
      <c r="J910" s="2">
        <v>20.72</v>
      </c>
      <c r="K910" s="2">
        <v>435.12</v>
      </c>
      <c r="L910" s="2">
        <v>43548</v>
      </c>
      <c r="M910" s="2">
        <v>0.58888888888888891</v>
      </c>
      <c r="N910" s="3" t="s">
        <v>33</v>
      </c>
      <c r="O910" s="2">
        <v>414.4</v>
      </c>
      <c r="P910" s="4">
        <v>4.7619047620000003</v>
      </c>
      <c r="Q910" s="2">
        <v>20.72</v>
      </c>
      <c r="R910" s="2">
        <v>6.6</v>
      </c>
    </row>
    <row r="911" spans="2:18" x14ac:dyDescent="0.25">
      <c r="B911" s="2" t="s">
        <v>944</v>
      </c>
      <c r="C911" s="2" t="s">
        <v>18</v>
      </c>
      <c r="D911" s="2" t="s">
        <v>19</v>
      </c>
      <c r="E911" s="2" t="s">
        <v>20</v>
      </c>
      <c r="F911" s="2" t="s">
        <v>21</v>
      </c>
      <c r="G911" s="2" t="s">
        <v>44</v>
      </c>
      <c r="H911" s="2">
        <v>79.540000000000006</v>
      </c>
      <c r="I911" s="2">
        <v>2</v>
      </c>
      <c r="J911" s="2">
        <v>7.9539999999999997</v>
      </c>
      <c r="K911" s="2">
        <v>167.03399999999999</v>
      </c>
      <c r="L911" s="2">
        <v>43551</v>
      </c>
      <c r="M911" s="2">
        <v>0.6875</v>
      </c>
      <c r="N911" s="3" t="s">
        <v>23</v>
      </c>
      <c r="O911" s="2">
        <v>159.08000000000001</v>
      </c>
      <c r="P911" s="4">
        <v>4.7619047620000003</v>
      </c>
      <c r="Q911" s="2">
        <v>7.9539999999999997</v>
      </c>
      <c r="R911" s="2">
        <v>6.2</v>
      </c>
    </row>
    <row r="912" spans="2:18" x14ac:dyDescent="0.25">
      <c r="B912" s="2" t="s">
        <v>945</v>
      </c>
      <c r="C912" s="2" t="s">
        <v>42</v>
      </c>
      <c r="D912" s="2" t="s">
        <v>43</v>
      </c>
      <c r="E912" s="2" t="s">
        <v>27</v>
      </c>
      <c r="F912" s="2" t="s">
        <v>21</v>
      </c>
      <c r="G912" s="2" t="s">
        <v>32</v>
      </c>
      <c r="H912" s="2">
        <v>49.01</v>
      </c>
      <c r="I912" s="2">
        <v>10</v>
      </c>
      <c r="J912" s="2">
        <v>24.504999999999999</v>
      </c>
      <c r="K912" s="2">
        <v>514.60500000000002</v>
      </c>
      <c r="L912" s="2">
        <v>43492</v>
      </c>
      <c r="M912" s="2">
        <v>0.44722222222222224</v>
      </c>
      <c r="N912" s="3" t="s">
        <v>33</v>
      </c>
      <c r="O912" s="2">
        <v>490.1</v>
      </c>
      <c r="P912" s="4">
        <v>4.7619047620000003</v>
      </c>
      <c r="Q912" s="2">
        <v>24.504999999999999</v>
      </c>
      <c r="R912" s="2">
        <v>4.2</v>
      </c>
    </row>
    <row r="913" spans="2:18" x14ac:dyDescent="0.25">
      <c r="B913" s="2" t="s">
        <v>946</v>
      </c>
      <c r="C913" s="2" t="s">
        <v>42</v>
      </c>
      <c r="D913" s="2" t="s">
        <v>43</v>
      </c>
      <c r="E913" s="2" t="s">
        <v>20</v>
      </c>
      <c r="F913" s="2" t="s">
        <v>21</v>
      </c>
      <c r="G913" s="2" t="s">
        <v>44</v>
      </c>
      <c r="H913" s="2">
        <v>29.15</v>
      </c>
      <c r="I913" s="2">
        <v>3</v>
      </c>
      <c r="J913" s="2">
        <v>4.3724999999999996</v>
      </c>
      <c r="K913" s="2">
        <v>91.822500000000005</v>
      </c>
      <c r="L913" s="2">
        <v>43551</v>
      </c>
      <c r="M913" s="2">
        <v>0.85347222222222219</v>
      </c>
      <c r="N913" s="3" t="s">
        <v>33</v>
      </c>
      <c r="O913" s="2">
        <v>87.45</v>
      </c>
      <c r="P913" s="4">
        <v>4.7619047620000003</v>
      </c>
      <c r="Q913" s="2">
        <v>4.3724999999999996</v>
      </c>
      <c r="R913" s="2">
        <v>7.3</v>
      </c>
    </row>
    <row r="914" spans="2:18" x14ac:dyDescent="0.25">
      <c r="B914" s="2" t="s">
        <v>947</v>
      </c>
      <c r="C914" s="2" t="s">
        <v>25</v>
      </c>
      <c r="D914" s="2" t="s">
        <v>26</v>
      </c>
      <c r="E914" s="2" t="s">
        <v>27</v>
      </c>
      <c r="F914" s="2" t="s">
        <v>21</v>
      </c>
      <c r="G914" s="2" t="s">
        <v>28</v>
      </c>
      <c r="H914" s="2">
        <v>56.13</v>
      </c>
      <c r="I914" s="2">
        <v>4</v>
      </c>
      <c r="J914" s="2">
        <v>11.226000000000001</v>
      </c>
      <c r="K914" s="2">
        <v>235.74600000000001</v>
      </c>
      <c r="L914" s="2">
        <v>43484</v>
      </c>
      <c r="M914" s="2">
        <v>0.48819444444444443</v>
      </c>
      <c r="N914" s="3" t="s">
        <v>23</v>
      </c>
      <c r="O914" s="2">
        <v>224.52</v>
      </c>
      <c r="P914" s="4">
        <v>4.7619047620000003</v>
      </c>
      <c r="Q914" s="2">
        <v>11.226000000000001</v>
      </c>
      <c r="R914" s="2">
        <v>8.6</v>
      </c>
    </row>
    <row r="915" spans="2:18" x14ac:dyDescent="0.25">
      <c r="B915" s="2" t="s">
        <v>948</v>
      </c>
      <c r="C915" s="2" t="s">
        <v>18</v>
      </c>
      <c r="D915" s="2" t="s">
        <v>19</v>
      </c>
      <c r="E915" s="2" t="s">
        <v>27</v>
      </c>
      <c r="F915" s="2" t="s">
        <v>21</v>
      </c>
      <c r="G915" s="2" t="s">
        <v>32</v>
      </c>
      <c r="H915" s="2">
        <v>93.12</v>
      </c>
      <c r="I915" s="2">
        <v>8</v>
      </c>
      <c r="J915" s="2">
        <v>37.247999999999998</v>
      </c>
      <c r="K915" s="2">
        <v>782.20799999999997</v>
      </c>
      <c r="L915" s="2">
        <v>43503</v>
      </c>
      <c r="M915" s="2">
        <v>0.42291666666666666</v>
      </c>
      <c r="N915" s="3" t="s">
        <v>29</v>
      </c>
      <c r="O915" s="2">
        <v>744.96</v>
      </c>
      <c r="P915" s="4">
        <v>4.7619047620000003</v>
      </c>
      <c r="Q915" s="2">
        <v>37.247999999999998</v>
      </c>
      <c r="R915" s="2">
        <v>6.8</v>
      </c>
    </row>
    <row r="916" spans="2:18" x14ac:dyDescent="0.25">
      <c r="B916" s="2" t="s">
        <v>949</v>
      </c>
      <c r="C916" s="2" t="s">
        <v>18</v>
      </c>
      <c r="D916" s="2" t="s">
        <v>19</v>
      </c>
      <c r="E916" s="2" t="s">
        <v>20</v>
      </c>
      <c r="F916" s="2" t="s">
        <v>31</v>
      </c>
      <c r="G916" s="2" t="s">
        <v>46</v>
      </c>
      <c r="H916" s="2">
        <v>51.34</v>
      </c>
      <c r="I916" s="2">
        <v>8</v>
      </c>
      <c r="J916" s="2">
        <v>20.536000000000001</v>
      </c>
      <c r="K916" s="2">
        <v>431.25599999999997</v>
      </c>
      <c r="L916" s="2">
        <v>43496</v>
      </c>
      <c r="M916" s="2">
        <v>0.41666666666666669</v>
      </c>
      <c r="N916" s="3" t="s">
        <v>23</v>
      </c>
      <c r="O916" s="2">
        <v>410.72</v>
      </c>
      <c r="P916" s="4">
        <v>4.7619047620000003</v>
      </c>
      <c r="Q916" s="2">
        <v>20.536000000000001</v>
      </c>
      <c r="R916" s="2">
        <v>7.6</v>
      </c>
    </row>
    <row r="917" spans="2:18" x14ac:dyDescent="0.25">
      <c r="B917" s="2" t="s">
        <v>950</v>
      </c>
      <c r="C917" s="2" t="s">
        <v>18</v>
      </c>
      <c r="D917" s="2" t="s">
        <v>19</v>
      </c>
      <c r="E917" s="2" t="s">
        <v>20</v>
      </c>
      <c r="F917" s="2" t="s">
        <v>21</v>
      </c>
      <c r="G917" s="2" t="s">
        <v>44</v>
      </c>
      <c r="H917" s="2">
        <v>99.6</v>
      </c>
      <c r="I917" s="2">
        <v>3</v>
      </c>
      <c r="J917" s="2">
        <v>14.94</v>
      </c>
      <c r="K917" s="2">
        <v>313.74</v>
      </c>
      <c r="L917" s="2">
        <v>43521</v>
      </c>
      <c r="M917" s="2">
        <v>0.78125</v>
      </c>
      <c r="N917" s="3" t="s">
        <v>29</v>
      </c>
      <c r="O917" s="2">
        <v>298.8</v>
      </c>
      <c r="P917" s="4">
        <v>4.7619047620000003</v>
      </c>
      <c r="Q917" s="2">
        <v>14.94</v>
      </c>
      <c r="R917" s="2">
        <v>5.8</v>
      </c>
    </row>
    <row r="918" spans="2:18" x14ac:dyDescent="0.25">
      <c r="B918" s="2" t="s">
        <v>951</v>
      </c>
      <c r="C918" s="2" t="s">
        <v>25</v>
      </c>
      <c r="D918" s="2" t="s">
        <v>26</v>
      </c>
      <c r="E918" s="2" t="s">
        <v>27</v>
      </c>
      <c r="F918" s="2" t="s">
        <v>21</v>
      </c>
      <c r="G918" s="2" t="s">
        <v>28</v>
      </c>
      <c r="H918" s="2">
        <v>35.49</v>
      </c>
      <c r="I918" s="2">
        <v>6</v>
      </c>
      <c r="J918" s="2">
        <v>10.647</v>
      </c>
      <c r="K918" s="2">
        <v>223.58699999999999</v>
      </c>
      <c r="L918" s="2">
        <v>43498</v>
      </c>
      <c r="M918" s="2">
        <v>0.52777777777777779</v>
      </c>
      <c r="N918" s="3" t="s">
        <v>29</v>
      </c>
      <c r="O918" s="2">
        <v>212.94</v>
      </c>
      <c r="P918" s="4">
        <v>4.7619047620000003</v>
      </c>
      <c r="Q918" s="2">
        <v>10.647</v>
      </c>
      <c r="R918" s="2">
        <v>4.0999999999999996</v>
      </c>
    </row>
    <row r="919" spans="2:18" x14ac:dyDescent="0.25">
      <c r="B919" s="2" t="s">
        <v>952</v>
      </c>
      <c r="C919" s="2" t="s">
        <v>25</v>
      </c>
      <c r="D919" s="2" t="s">
        <v>26</v>
      </c>
      <c r="E919" s="2" t="s">
        <v>20</v>
      </c>
      <c r="F919" s="2" t="s">
        <v>31</v>
      </c>
      <c r="G919" s="2" t="s">
        <v>36</v>
      </c>
      <c r="H919" s="2">
        <v>42.85</v>
      </c>
      <c r="I919" s="2">
        <v>1</v>
      </c>
      <c r="J919" s="2">
        <v>2.1425000000000001</v>
      </c>
      <c r="K919" s="2">
        <v>44.9925</v>
      </c>
      <c r="L919" s="2">
        <v>43538</v>
      </c>
      <c r="M919" s="2">
        <v>0.65</v>
      </c>
      <c r="N919" s="3" t="s">
        <v>33</v>
      </c>
      <c r="O919" s="2">
        <v>42.85</v>
      </c>
      <c r="P919" s="4">
        <v>4.7619047620000003</v>
      </c>
      <c r="Q919" s="2">
        <v>2.1425000000000001</v>
      </c>
      <c r="R919" s="2">
        <v>9.3000000000000007</v>
      </c>
    </row>
    <row r="920" spans="2:18" x14ac:dyDescent="0.25">
      <c r="B920" s="2" t="s">
        <v>953</v>
      </c>
      <c r="C920" s="2" t="s">
        <v>18</v>
      </c>
      <c r="D920" s="2" t="s">
        <v>19</v>
      </c>
      <c r="E920" s="2" t="s">
        <v>27</v>
      </c>
      <c r="F920" s="2" t="s">
        <v>21</v>
      </c>
      <c r="G920" s="2" t="s">
        <v>46</v>
      </c>
      <c r="H920" s="2">
        <v>94.67</v>
      </c>
      <c r="I920" s="2">
        <v>4</v>
      </c>
      <c r="J920" s="2">
        <v>18.934000000000001</v>
      </c>
      <c r="K920" s="2">
        <v>397.61399999999998</v>
      </c>
      <c r="L920" s="2">
        <v>43535</v>
      </c>
      <c r="M920" s="2">
        <v>0.50277777777777777</v>
      </c>
      <c r="N920" s="3" t="s">
        <v>29</v>
      </c>
      <c r="O920" s="2">
        <v>378.68</v>
      </c>
      <c r="P920" s="4">
        <v>4.7619047620000003</v>
      </c>
      <c r="Q920" s="2">
        <v>18.934000000000001</v>
      </c>
      <c r="R920" s="2">
        <v>6.8</v>
      </c>
    </row>
    <row r="921" spans="2:18" x14ac:dyDescent="0.25">
      <c r="B921" s="2" t="s">
        <v>954</v>
      </c>
      <c r="C921" s="2" t="s">
        <v>42</v>
      </c>
      <c r="D921" s="2" t="s">
        <v>43</v>
      </c>
      <c r="E921" s="2" t="s">
        <v>27</v>
      </c>
      <c r="F921" s="2" t="s">
        <v>31</v>
      </c>
      <c r="G921" s="2" t="s">
        <v>32</v>
      </c>
      <c r="H921" s="2">
        <v>68.97</v>
      </c>
      <c r="I921" s="2">
        <v>3</v>
      </c>
      <c r="J921" s="2">
        <v>10.345499999999999</v>
      </c>
      <c r="K921" s="2">
        <v>217.25550000000001</v>
      </c>
      <c r="L921" s="2">
        <v>43518</v>
      </c>
      <c r="M921" s="2">
        <v>0.47638888888888886</v>
      </c>
      <c r="N921" s="3" t="s">
        <v>23</v>
      </c>
      <c r="O921" s="2">
        <v>206.91</v>
      </c>
      <c r="P921" s="4">
        <v>4.7619047620000003</v>
      </c>
      <c r="Q921" s="2">
        <v>10.345499999999999</v>
      </c>
      <c r="R921" s="2">
        <v>8.6999999999999993</v>
      </c>
    </row>
    <row r="922" spans="2:18" x14ac:dyDescent="0.25">
      <c r="B922" s="2" t="s">
        <v>955</v>
      </c>
      <c r="C922" s="2" t="s">
        <v>42</v>
      </c>
      <c r="D922" s="2" t="s">
        <v>43</v>
      </c>
      <c r="E922" s="2" t="s">
        <v>20</v>
      </c>
      <c r="F922" s="2" t="s">
        <v>21</v>
      </c>
      <c r="G922" s="2" t="s">
        <v>28</v>
      </c>
      <c r="H922" s="2">
        <v>26.26</v>
      </c>
      <c r="I922" s="2">
        <v>3</v>
      </c>
      <c r="J922" s="2">
        <v>3.9390000000000001</v>
      </c>
      <c r="K922" s="2">
        <v>82.718999999999994</v>
      </c>
      <c r="L922" s="2">
        <v>43526</v>
      </c>
      <c r="M922" s="2">
        <v>0.52500000000000002</v>
      </c>
      <c r="N922" s="3" t="s">
        <v>23</v>
      </c>
      <c r="O922" s="2">
        <v>78.78</v>
      </c>
      <c r="P922" s="4">
        <v>4.7619047620000003</v>
      </c>
      <c r="Q922" s="2">
        <v>3.9390000000000001</v>
      </c>
      <c r="R922" s="2">
        <v>6.3</v>
      </c>
    </row>
    <row r="923" spans="2:18" x14ac:dyDescent="0.25">
      <c r="B923" s="2" t="s">
        <v>956</v>
      </c>
      <c r="C923" s="2" t="s">
        <v>25</v>
      </c>
      <c r="D923" s="2" t="s">
        <v>26</v>
      </c>
      <c r="E923" s="2" t="s">
        <v>20</v>
      </c>
      <c r="F923" s="2" t="s">
        <v>21</v>
      </c>
      <c r="G923" s="2" t="s">
        <v>32</v>
      </c>
      <c r="H923" s="2">
        <v>35.79</v>
      </c>
      <c r="I923" s="2">
        <v>9</v>
      </c>
      <c r="J923" s="2">
        <v>16.105499999999999</v>
      </c>
      <c r="K923" s="2">
        <v>338.21550000000002</v>
      </c>
      <c r="L923" s="2">
        <v>43534</v>
      </c>
      <c r="M923" s="2">
        <v>0.62916666666666665</v>
      </c>
      <c r="N923" s="3" t="s">
        <v>33</v>
      </c>
      <c r="O923" s="2">
        <v>322.11</v>
      </c>
      <c r="P923" s="4">
        <v>4.7619047620000003</v>
      </c>
      <c r="Q923" s="2">
        <v>16.105499999999999</v>
      </c>
      <c r="R923" s="2">
        <v>5.0999999999999996</v>
      </c>
    </row>
    <row r="924" spans="2:18" x14ac:dyDescent="0.25">
      <c r="B924" s="2" t="s">
        <v>957</v>
      </c>
      <c r="C924" s="2" t="s">
        <v>42</v>
      </c>
      <c r="D924" s="2" t="s">
        <v>43</v>
      </c>
      <c r="E924" s="2" t="s">
        <v>27</v>
      </c>
      <c r="F924" s="2" t="s">
        <v>21</v>
      </c>
      <c r="G924" s="2" t="s">
        <v>32</v>
      </c>
      <c r="H924" s="2">
        <v>16.37</v>
      </c>
      <c r="I924" s="2">
        <v>6</v>
      </c>
      <c r="J924" s="2">
        <v>4.9109999999999996</v>
      </c>
      <c r="K924" s="2">
        <v>103.131</v>
      </c>
      <c r="L924" s="2">
        <v>43504</v>
      </c>
      <c r="M924" s="2">
        <v>0.45694444444444443</v>
      </c>
      <c r="N924" s="3" t="s">
        <v>29</v>
      </c>
      <c r="O924" s="2">
        <v>98.22</v>
      </c>
      <c r="P924" s="4">
        <v>4.7619047620000003</v>
      </c>
      <c r="Q924" s="2">
        <v>4.9109999999999996</v>
      </c>
      <c r="R924" s="2">
        <v>7</v>
      </c>
    </row>
    <row r="925" spans="2:18" x14ac:dyDescent="0.25">
      <c r="B925" s="2" t="s">
        <v>958</v>
      </c>
      <c r="C925" s="2" t="s">
        <v>25</v>
      </c>
      <c r="D925" s="2" t="s">
        <v>26</v>
      </c>
      <c r="E925" s="2" t="s">
        <v>20</v>
      </c>
      <c r="F925" s="2" t="s">
        <v>21</v>
      </c>
      <c r="G925" s="2" t="s">
        <v>32</v>
      </c>
      <c r="H925" s="2">
        <v>12.73</v>
      </c>
      <c r="I925" s="2">
        <v>2</v>
      </c>
      <c r="J925" s="2">
        <v>1.2729999999999999</v>
      </c>
      <c r="K925" s="2">
        <v>26.733000000000001</v>
      </c>
      <c r="L925" s="2">
        <v>43518</v>
      </c>
      <c r="M925" s="2">
        <v>0.50694444444444442</v>
      </c>
      <c r="N925" s="3" t="s">
        <v>33</v>
      </c>
      <c r="O925" s="2">
        <v>25.46</v>
      </c>
      <c r="P925" s="4">
        <v>4.7619047620000003</v>
      </c>
      <c r="Q925" s="2">
        <v>1.2729999999999999</v>
      </c>
      <c r="R925" s="2">
        <v>5.2</v>
      </c>
    </row>
    <row r="926" spans="2:18" x14ac:dyDescent="0.25">
      <c r="B926" s="2" t="s">
        <v>959</v>
      </c>
      <c r="C926" s="2" t="s">
        <v>25</v>
      </c>
      <c r="D926" s="2" t="s">
        <v>26</v>
      </c>
      <c r="E926" s="2" t="s">
        <v>27</v>
      </c>
      <c r="F926" s="2" t="s">
        <v>21</v>
      </c>
      <c r="G926" s="2" t="s">
        <v>36</v>
      </c>
      <c r="H926" s="2">
        <v>83.14</v>
      </c>
      <c r="I926" s="2">
        <v>7</v>
      </c>
      <c r="J926" s="2">
        <v>29.099</v>
      </c>
      <c r="K926" s="2">
        <v>611.07899999999995</v>
      </c>
      <c r="L926" s="2">
        <v>43475</v>
      </c>
      <c r="M926" s="2">
        <v>0.43819444444444444</v>
      </c>
      <c r="N926" s="3" t="s">
        <v>33</v>
      </c>
      <c r="O926" s="2">
        <v>581.98</v>
      </c>
      <c r="P926" s="4">
        <v>4.7619047620000003</v>
      </c>
      <c r="Q926" s="2">
        <v>29.099</v>
      </c>
      <c r="R926" s="2">
        <v>6.6</v>
      </c>
    </row>
    <row r="927" spans="2:18" x14ac:dyDescent="0.25">
      <c r="B927" s="2" t="s">
        <v>960</v>
      </c>
      <c r="C927" s="2" t="s">
        <v>25</v>
      </c>
      <c r="D927" s="2" t="s">
        <v>26</v>
      </c>
      <c r="E927" s="2" t="s">
        <v>20</v>
      </c>
      <c r="F927" s="2" t="s">
        <v>21</v>
      </c>
      <c r="G927" s="2" t="s">
        <v>36</v>
      </c>
      <c r="H927" s="2">
        <v>35.22</v>
      </c>
      <c r="I927" s="2">
        <v>6</v>
      </c>
      <c r="J927" s="2">
        <v>10.566000000000001</v>
      </c>
      <c r="K927" s="2">
        <v>221.886</v>
      </c>
      <c r="L927" s="2">
        <v>43538</v>
      </c>
      <c r="M927" s="2">
        <v>0.5756944444444444</v>
      </c>
      <c r="N927" s="3" t="s">
        <v>23</v>
      </c>
      <c r="O927" s="2">
        <v>211.32</v>
      </c>
      <c r="P927" s="4">
        <v>4.7619047620000003</v>
      </c>
      <c r="Q927" s="2">
        <v>10.566000000000001</v>
      </c>
      <c r="R927" s="2">
        <v>6.5</v>
      </c>
    </row>
    <row r="928" spans="2:18" x14ac:dyDescent="0.25">
      <c r="B928" s="2" t="s">
        <v>961</v>
      </c>
      <c r="C928" s="2" t="s">
        <v>42</v>
      </c>
      <c r="D928" s="2" t="s">
        <v>43</v>
      </c>
      <c r="E928" s="2" t="s">
        <v>27</v>
      </c>
      <c r="F928" s="2" t="s">
        <v>21</v>
      </c>
      <c r="G928" s="2" t="s">
        <v>28</v>
      </c>
      <c r="H928" s="2">
        <v>13.78</v>
      </c>
      <c r="I928" s="2">
        <v>4</v>
      </c>
      <c r="J928" s="2">
        <v>2.7559999999999998</v>
      </c>
      <c r="K928" s="2">
        <v>57.875999999999998</v>
      </c>
      <c r="L928" s="2">
        <v>43475</v>
      </c>
      <c r="M928" s="2">
        <v>0.46527777777777779</v>
      </c>
      <c r="N928" s="3" t="s">
        <v>23</v>
      </c>
      <c r="O928" s="2">
        <v>55.12</v>
      </c>
      <c r="P928" s="4">
        <v>4.7619047620000003</v>
      </c>
      <c r="Q928" s="2">
        <v>2.7559999999999998</v>
      </c>
      <c r="R928" s="2">
        <v>9</v>
      </c>
    </row>
    <row r="929" spans="2:18" x14ac:dyDescent="0.25">
      <c r="B929" s="2" t="s">
        <v>962</v>
      </c>
      <c r="C929" s="2" t="s">
        <v>42</v>
      </c>
      <c r="D929" s="2" t="s">
        <v>43</v>
      </c>
      <c r="E929" s="2" t="s">
        <v>20</v>
      </c>
      <c r="F929" s="2" t="s">
        <v>31</v>
      </c>
      <c r="G929" s="2" t="s">
        <v>36</v>
      </c>
      <c r="H929" s="2">
        <v>88.31</v>
      </c>
      <c r="I929" s="2">
        <v>1</v>
      </c>
      <c r="J929" s="2">
        <v>4.4154999999999998</v>
      </c>
      <c r="K929" s="2">
        <v>92.725499999999997</v>
      </c>
      <c r="L929" s="2">
        <v>43511</v>
      </c>
      <c r="M929" s="2">
        <v>0.73472222222222228</v>
      </c>
      <c r="N929" s="3" t="s">
        <v>33</v>
      </c>
      <c r="O929" s="2">
        <v>88.31</v>
      </c>
      <c r="P929" s="4">
        <v>4.7619047620000003</v>
      </c>
      <c r="Q929" s="2">
        <v>4.4154999999999998</v>
      </c>
      <c r="R929" s="2">
        <v>5.2</v>
      </c>
    </row>
    <row r="930" spans="2:18" x14ac:dyDescent="0.25">
      <c r="B930" s="2" t="s">
        <v>963</v>
      </c>
      <c r="C930" s="2" t="s">
        <v>18</v>
      </c>
      <c r="D930" s="2" t="s">
        <v>19</v>
      </c>
      <c r="E930" s="2" t="s">
        <v>20</v>
      </c>
      <c r="F930" s="2" t="s">
        <v>21</v>
      </c>
      <c r="G930" s="2" t="s">
        <v>22</v>
      </c>
      <c r="H930" s="2">
        <v>39.619999999999997</v>
      </c>
      <c r="I930" s="2">
        <v>9</v>
      </c>
      <c r="J930" s="2">
        <v>17.829000000000001</v>
      </c>
      <c r="K930" s="2">
        <v>374.40899999999999</v>
      </c>
      <c r="L930" s="2">
        <v>43478</v>
      </c>
      <c r="M930" s="2">
        <v>0.74583333333333335</v>
      </c>
      <c r="N930" s="3" t="s">
        <v>33</v>
      </c>
      <c r="O930" s="2">
        <v>356.58</v>
      </c>
      <c r="P930" s="4">
        <v>4.7619047620000003</v>
      </c>
      <c r="Q930" s="2">
        <v>17.829000000000001</v>
      </c>
      <c r="R930" s="2">
        <v>6.8</v>
      </c>
    </row>
    <row r="931" spans="2:18" x14ac:dyDescent="0.25">
      <c r="B931" s="2" t="s">
        <v>964</v>
      </c>
      <c r="C931" s="2" t="s">
        <v>42</v>
      </c>
      <c r="D931" s="2" t="s">
        <v>43</v>
      </c>
      <c r="E931" s="2" t="s">
        <v>27</v>
      </c>
      <c r="F931" s="2" t="s">
        <v>21</v>
      </c>
      <c r="G931" s="2" t="s">
        <v>28</v>
      </c>
      <c r="H931" s="2">
        <v>88.25</v>
      </c>
      <c r="I931" s="2">
        <v>9</v>
      </c>
      <c r="J931" s="2">
        <v>39.712499999999999</v>
      </c>
      <c r="K931" s="2">
        <v>833.96249999999998</v>
      </c>
      <c r="L931" s="2">
        <v>43511</v>
      </c>
      <c r="M931" s="2">
        <v>0.86875000000000002</v>
      </c>
      <c r="N931" s="3" t="s">
        <v>33</v>
      </c>
      <c r="O931" s="2">
        <v>794.25</v>
      </c>
      <c r="P931" s="4">
        <v>4.7619047620000003</v>
      </c>
      <c r="Q931" s="2">
        <v>39.712499999999999</v>
      </c>
      <c r="R931" s="2">
        <v>7.6</v>
      </c>
    </row>
    <row r="932" spans="2:18" x14ac:dyDescent="0.25">
      <c r="B932" s="2" t="s">
        <v>965</v>
      </c>
      <c r="C932" s="2" t="s">
        <v>42</v>
      </c>
      <c r="D932" s="2" t="s">
        <v>43</v>
      </c>
      <c r="E932" s="2" t="s">
        <v>27</v>
      </c>
      <c r="F932" s="2" t="s">
        <v>31</v>
      </c>
      <c r="G932" s="2" t="s">
        <v>36</v>
      </c>
      <c r="H932" s="2">
        <v>25.31</v>
      </c>
      <c r="I932" s="2">
        <v>2</v>
      </c>
      <c r="J932" s="2">
        <v>2.5310000000000001</v>
      </c>
      <c r="K932" s="2">
        <v>53.151000000000003</v>
      </c>
      <c r="L932" s="2">
        <v>43526</v>
      </c>
      <c r="M932" s="2">
        <v>0.80972222222222223</v>
      </c>
      <c r="N932" s="3" t="s">
        <v>23</v>
      </c>
      <c r="O932" s="2">
        <v>50.62</v>
      </c>
      <c r="P932" s="4">
        <v>4.7619047620000003</v>
      </c>
      <c r="Q932" s="2">
        <v>2.5310000000000001</v>
      </c>
      <c r="R932" s="2">
        <v>7.2</v>
      </c>
    </row>
    <row r="933" spans="2:18" x14ac:dyDescent="0.25">
      <c r="B933" s="2" t="s">
        <v>966</v>
      </c>
      <c r="C933" s="2" t="s">
        <v>42</v>
      </c>
      <c r="D933" s="2" t="s">
        <v>43</v>
      </c>
      <c r="E933" s="2" t="s">
        <v>27</v>
      </c>
      <c r="F933" s="2" t="s">
        <v>31</v>
      </c>
      <c r="G933" s="2" t="s">
        <v>32</v>
      </c>
      <c r="H933" s="2">
        <v>99.92</v>
      </c>
      <c r="I933" s="2">
        <v>6</v>
      </c>
      <c r="J933" s="2">
        <v>29.975999999999999</v>
      </c>
      <c r="K933" s="2">
        <v>629.49599999999998</v>
      </c>
      <c r="L933" s="2">
        <v>43548</v>
      </c>
      <c r="M933" s="2">
        <v>0.56458333333333333</v>
      </c>
      <c r="N933" s="3" t="s">
        <v>23</v>
      </c>
      <c r="O933" s="2">
        <v>599.52</v>
      </c>
      <c r="P933" s="4">
        <v>4.7619047620000003</v>
      </c>
      <c r="Q933" s="2">
        <v>29.975999999999999</v>
      </c>
      <c r="R933" s="2">
        <v>7.1</v>
      </c>
    </row>
    <row r="934" spans="2:18" x14ac:dyDescent="0.25">
      <c r="B934" s="2" t="s">
        <v>967</v>
      </c>
      <c r="C934" s="2" t="s">
        <v>25</v>
      </c>
      <c r="D934" s="2" t="s">
        <v>26</v>
      </c>
      <c r="E934" s="2" t="s">
        <v>20</v>
      </c>
      <c r="F934" s="2" t="s">
        <v>21</v>
      </c>
      <c r="G934" s="2" t="s">
        <v>46</v>
      </c>
      <c r="H934" s="2">
        <v>83.35</v>
      </c>
      <c r="I934" s="2">
        <v>2</v>
      </c>
      <c r="J934" s="2">
        <v>8.3350000000000009</v>
      </c>
      <c r="K934" s="2">
        <v>175.035</v>
      </c>
      <c r="L934" s="2">
        <v>43498</v>
      </c>
      <c r="M934" s="2">
        <v>0.58680555555555558</v>
      </c>
      <c r="N934" s="3" t="s">
        <v>33</v>
      </c>
      <c r="O934" s="2">
        <v>166.7</v>
      </c>
      <c r="P934" s="4">
        <v>4.7619047620000003</v>
      </c>
      <c r="Q934" s="2">
        <v>8.3350000000000009</v>
      </c>
      <c r="R934" s="2">
        <v>9.5</v>
      </c>
    </row>
    <row r="935" spans="2:18" x14ac:dyDescent="0.25">
      <c r="B935" s="2" t="s">
        <v>968</v>
      </c>
      <c r="C935" s="2" t="s">
        <v>18</v>
      </c>
      <c r="D935" s="2" t="s">
        <v>19</v>
      </c>
      <c r="E935" s="2" t="s">
        <v>27</v>
      </c>
      <c r="F935" s="2" t="s">
        <v>21</v>
      </c>
      <c r="G935" s="2" t="s">
        <v>44</v>
      </c>
      <c r="H935" s="2">
        <v>74.44</v>
      </c>
      <c r="I935" s="2">
        <v>10</v>
      </c>
      <c r="J935" s="2">
        <v>37.22</v>
      </c>
      <c r="K935" s="2">
        <v>781.62</v>
      </c>
      <c r="L935" s="2">
        <v>43523</v>
      </c>
      <c r="M935" s="2">
        <v>0.4861111111111111</v>
      </c>
      <c r="N935" s="3" t="s">
        <v>23</v>
      </c>
      <c r="O935" s="2">
        <v>744.4</v>
      </c>
      <c r="P935" s="4">
        <v>4.7619047620000003</v>
      </c>
      <c r="Q935" s="2">
        <v>37.22</v>
      </c>
      <c r="R935" s="2">
        <v>5.0999999999999996</v>
      </c>
    </row>
    <row r="936" spans="2:18" x14ac:dyDescent="0.25">
      <c r="B936" s="2" t="s">
        <v>969</v>
      </c>
      <c r="C936" s="2" t="s">
        <v>25</v>
      </c>
      <c r="D936" s="2" t="s">
        <v>26</v>
      </c>
      <c r="E936" s="2" t="s">
        <v>27</v>
      </c>
      <c r="F936" s="2" t="s">
        <v>31</v>
      </c>
      <c r="G936" s="2" t="s">
        <v>22</v>
      </c>
      <c r="H936" s="2">
        <v>64.08</v>
      </c>
      <c r="I936" s="2">
        <v>7</v>
      </c>
      <c r="J936" s="2">
        <v>22.428000000000001</v>
      </c>
      <c r="K936" s="2">
        <v>470.988</v>
      </c>
      <c r="L936" s="2">
        <v>43485</v>
      </c>
      <c r="M936" s="2">
        <v>0.51875000000000004</v>
      </c>
      <c r="N936" s="3" t="s">
        <v>23</v>
      </c>
      <c r="O936" s="2">
        <v>448.56</v>
      </c>
      <c r="P936" s="4">
        <v>4.7619047620000003</v>
      </c>
      <c r="Q936" s="2">
        <v>22.428000000000001</v>
      </c>
      <c r="R936" s="2">
        <v>7.6</v>
      </c>
    </row>
    <row r="937" spans="2:18" x14ac:dyDescent="0.25">
      <c r="B937" s="2" t="s">
        <v>970</v>
      </c>
      <c r="C937" s="2" t="s">
        <v>42</v>
      </c>
      <c r="D937" s="2" t="s">
        <v>43</v>
      </c>
      <c r="E937" s="2" t="s">
        <v>27</v>
      </c>
      <c r="F937" s="2" t="s">
        <v>21</v>
      </c>
      <c r="G937" s="2" t="s">
        <v>32</v>
      </c>
      <c r="H937" s="2">
        <v>63.15</v>
      </c>
      <c r="I937" s="2">
        <v>6</v>
      </c>
      <c r="J937" s="2">
        <v>18.945</v>
      </c>
      <c r="K937" s="2">
        <v>397.84500000000003</v>
      </c>
      <c r="L937" s="2">
        <v>43468</v>
      </c>
      <c r="M937" s="2">
        <v>0.85</v>
      </c>
      <c r="N937" s="3" t="s">
        <v>23</v>
      </c>
      <c r="O937" s="2">
        <v>378.9</v>
      </c>
      <c r="P937" s="4">
        <v>4.7619047620000003</v>
      </c>
      <c r="Q937" s="2">
        <v>18.945</v>
      </c>
      <c r="R937" s="2">
        <v>9.8000000000000007</v>
      </c>
    </row>
    <row r="938" spans="2:18" x14ac:dyDescent="0.25">
      <c r="B938" s="2" t="s">
        <v>971</v>
      </c>
      <c r="C938" s="2" t="s">
        <v>25</v>
      </c>
      <c r="D938" s="2" t="s">
        <v>26</v>
      </c>
      <c r="E938" s="2" t="s">
        <v>20</v>
      </c>
      <c r="F938" s="2" t="s">
        <v>31</v>
      </c>
      <c r="G938" s="2" t="s">
        <v>32</v>
      </c>
      <c r="H938" s="2">
        <v>85.72</v>
      </c>
      <c r="I938" s="2">
        <v>3</v>
      </c>
      <c r="J938" s="2">
        <v>12.858000000000001</v>
      </c>
      <c r="K938" s="2">
        <v>270.01799999999997</v>
      </c>
      <c r="L938" s="2">
        <v>43489</v>
      </c>
      <c r="M938" s="2">
        <v>0.87430555555555556</v>
      </c>
      <c r="N938" s="3" t="s">
        <v>23</v>
      </c>
      <c r="O938" s="2">
        <v>257.16000000000003</v>
      </c>
      <c r="P938" s="4">
        <v>4.7619047620000003</v>
      </c>
      <c r="Q938" s="2">
        <v>12.858000000000001</v>
      </c>
      <c r="R938" s="2">
        <v>5.0999999999999996</v>
      </c>
    </row>
    <row r="939" spans="2:18" x14ac:dyDescent="0.25">
      <c r="B939" s="2" t="s">
        <v>972</v>
      </c>
      <c r="C939" s="2" t="s">
        <v>25</v>
      </c>
      <c r="D939" s="2" t="s">
        <v>26</v>
      </c>
      <c r="E939" s="2" t="s">
        <v>27</v>
      </c>
      <c r="F939" s="2" t="s">
        <v>21</v>
      </c>
      <c r="G939" s="2" t="s">
        <v>22</v>
      </c>
      <c r="H939" s="2">
        <v>78.89</v>
      </c>
      <c r="I939" s="2">
        <v>7</v>
      </c>
      <c r="J939" s="2">
        <v>27.611499999999999</v>
      </c>
      <c r="K939" s="2">
        <v>579.8415</v>
      </c>
      <c r="L939" s="2">
        <v>43470</v>
      </c>
      <c r="M939" s="2">
        <v>0.82499999999999996</v>
      </c>
      <c r="N939" s="3" t="s">
        <v>23</v>
      </c>
      <c r="O939" s="2">
        <v>552.23</v>
      </c>
      <c r="P939" s="4">
        <v>4.7619047620000003</v>
      </c>
      <c r="Q939" s="2">
        <v>27.611499999999999</v>
      </c>
      <c r="R939" s="2">
        <v>7.5</v>
      </c>
    </row>
    <row r="940" spans="2:18" x14ac:dyDescent="0.25">
      <c r="B940" s="2" t="s">
        <v>973</v>
      </c>
      <c r="C940" s="2" t="s">
        <v>18</v>
      </c>
      <c r="D940" s="2" t="s">
        <v>19</v>
      </c>
      <c r="E940" s="2" t="s">
        <v>27</v>
      </c>
      <c r="F940" s="2" t="s">
        <v>21</v>
      </c>
      <c r="G940" s="2" t="s">
        <v>36</v>
      </c>
      <c r="H940" s="2">
        <v>89.48</v>
      </c>
      <c r="I940" s="2">
        <v>5</v>
      </c>
      <c r="J940" s="2">
        <v>22.37</v>
      </c>
      <c r="K940" s="2">
        <v>469.77</v>
      </c>
      <c r="L940" s="2">
        <v>43554</v>
      </c>
      <c r="M940" s="2">
        <v>0.42916666666666664</v>
      </c>
      <c r="N940" s="3" t="s">
        <v>29</v>
      </c>
      <c r="O940" s="2">
        <v>447.4</v>
      </c>
      <c r="P940" s="4">
        <v>4.7619047620000003</v>
      </c>
      <c r="Q940" s="2">
        <v>22.37</v>
      </c>
      <c r="R940" s="2">
        <v>7.4</v>
      </c>
    </row>
    <row r="941" spans="2:18" x14ac:dyDescent="0.25">
      <c r="B941" s="2" t="s">
        <v>974</v>
      </c>
      <c r="C941" s="2" t="s">
        <v>18</v>
      </c>
      <c r="D941" s="2" t="s">
        <v>19</v>
      </c>
      <c r="E941" s="2" t="s">
        <v>20</v>
      </c>
      <c r="F941" s="2" t="s">
        <v>21</v>
      </c>
      <c r="G941" s="2" t="s">
        <v>22</v>
      </c>
      <c r="H941" s="2">
        <v>92.09</v>
      </c>
      <c r="I941" s="2">
        <v>3</v>
      </c>
      <c r="J941" s="2">
        <v>13.813499999999999</v>
      </c>
      <c r="K941" s="2">
        <v>290.08350000000002</v>
      </c>
      <c r="L941" s="2">
        <v>43513</v>
      </c>
      <c r="M941" s="2">
        <v>0.68541666666666667</v>
      </c>
      <c r="N941" s="3" t="s">
        <v>29</v>
      </c>
      <c r="O941" s="2">
        <v>276.27</v>
      </c>
      <c r="P941" s="4">
        <v>4.7619047620000003</v>
      </c>
      <c r="Q941" s="2">
        <v>13.813499999999999</v>
      </c>
      <c r="R941" s="2">
        <v>4.2</v>
      </c>
    </row>
    <row r="942" spans="2:18" x14ac:dyDescent="0.25">
      <c r="B942" s="2" t="s">
        <v>975</v>
      </c>
      <c r="C942" s="2" t="s">
        <v>25</v>
      </c>
      <c r="D942" s="2" t="s">
        <v>26</v>
      </c>
      <c r="E942" s="2" t="s">
        <v>27</v>
      </c>
      <c r="F942" s="2" t="s">
        <v>21</v>
      </c>
      <c r="G942" s="2" t="s">
        <v>44</v>
      </c>
      <c r="H942" s="2">
        <v>57.29</v>
      </c>
      <c r="I942" s="2">
        <v>6</v>
      </c>
      <c r="J942" s="2">
        <v>17.187000000000001</v>
      </c>
      <c r="K942" s="2">
        <v>360.92700000000002</v>
      </c>
      <c r="L942" s="2">
        <v>43545</v>
      </c>
      <c r="M942" s="2">
        <v>0.71111111111111114</v>
      </c>
      <c r="N942" s="3" t="s">
        <v>23</v>
      </c>
      <c r="O942" s="2">
        <v>343.74</v>
      </c>
      <c r="P942" s="4">
        <v>4.7619047620000003</v>
      </c>
      <c r="Q942" s="2">
        <v>17.187000000000001</v>
      </c>
      <c r="R942" s="2">
        <v>5.9</v>
      </c>
    </row>
    <row r="943" spans="2:18" x14ac:dyDescent="0.25">
      <c r="B943" s="2" t="s">
        <v>976</v>
      </c>
      <c r="C943" s="2" t="s">
        <v>18</v>
      </c>
      <c r="D943" s="2" t="s">
        <v>19</v>
      </c>
      <c r="E943" s="2" t="s">
        <v>27</v>
      </c>
      <c r="F943" s="2" t="s">
        <v>31</v>
      </c>
      <c r="G943" s="2" t="s">
        <v>44</v>
      </c>
      <c r="H943" s="2">
        <v>66.52</v>
      </c>
      <c r="I943" s="2">
        <v>4</v>
      </c>
      <c r="J943" s="2">
        <v>13.304</v>
      </c>
      <c r="K943" s="2">
        <v>279.38400000000001</v>
      </c>
      <c r="L943" s="2">
        <v>43526</v>
      </c>
      <c r="M943" s="2">
        <v>0.75972222222222219</v>
      </c>
      <c r="N943" s="3" t="s">
        <v>23</v>
      </c>
      <c r="O943" s="2">
        <v>266.08</v>
      </c>
      <c r="P943" s="4">
        <v>4.7619047620000003</v>
      </c>
      <c r="Q943" s="2">
        <v>13.304</v>
      </c>
      <c r="R943" s="2">
        <v>6.9</v>
      </c>
    </row>
    <row r="944" spans="2:18" x14ac:dyDescent="0.25">
      <c r="B944" s="2" t="s">
        <v>977</v>
      </c>
      <c r="C944" s="2" t="s">
        <v>25</v>
      </c>
      <c r="D944" s="2" t="s">
        <v>26</v>
      </c>
      <c r="E944" s="2" t="s">
        <v>20</v>
      </c>
      <c r="F944" s="2" t="s">
        <v>31</v>
      </c>
      <c r="G944" s="2" t="s">
        <v>46</v>
      </c>
      <c r="H944" s="2">
        <v>99.82</v>
      </c>
      <c r="I944" s="2">
        <v>9</v>
      </c>
      <c r="J944" s="2">
        <v>44.918999999999997</v>
      </c>
      <c r="K944" s="2">
        <v>943.29899999999998</v>
      </c>
      <c r="L944" s="2">
        <v>43551</v>
      </c>
      <c r="M944" s="2">
        <v>0.4465277777777778</v>
      </c>
      <c r="N944" s="3" t="s">
        <v>29</v>
      </c>
      <c r="O944" s="2">
        <v>898.38</v>
      </c>
      <c r="P944" s="4">
        <v>4.7619047620000003</v>
      </c>
      <c r="Q944" s="2">
        <v>44.918999999999997</v>
      </c>
      <c r="R944" s="2">
        <v>6.6</v>
      </c>
    </row>
    <row r="945" spans="2:18" x14ac:dyDescent="0.25">
      <c r="B945" s="2" t="s">
        <v>978</v>
      </c>
      <c r="C945" s="2" t="s">
        <v>18</v>
      </c>
      <c r="D945" s="2" t="s">
        <v>19</v>
      </c>
      <c r="E945" s="2" t="s">
        <v>27</v>
      </c>
      <c r="F945" s="2" t="s">
        <v>21</v>
      </c>
      <c r="G945" s="2" t="s">
        <v>32</v>
      </c>
      <c r="H945" s="2">
        <v>45.68</v>
      </c>
      <c r="I945" s="2">
        <v>10</v>
      </c>
      <c r="J945" s="2">
        <v>22.84</v>
      </c>
      <c r="K945" s="2">
        <v>479.64</v>
      </c>
      <c r="L945" s="2">
        <v>43484</v>
      </c>
      <c r="M945" s="2">
        <v>0.8125</v>
      </c>
      <c r="N945" s="3" t="s">
        <v>23</v>
      </c>
      <c r="O945" s="2">
        <v>456.8</v>
      </c>
      <c r="P945" s="4">
        <v>4.7619047620000003</v>
      </c>
      <c r="Q945" s="2">
        <v>22.84</v>
      </c>
      <c r="R945" s="2">
        <v>5.7</v>
      </c>
    </row>
    <row r="946" spans="2:18" x14ac:dyDescent="0.25">
      <c r="B946" s="2" t="s">
        <v>979</v>
      </c>
      <c r="C946" s="2" t="s">
        <v>18</v>
      </c>
      <c r="D946" s="2" t="s">
        <v>19</v>
      </c>
      <c r="E946" s="2" t="s">
        <v>27</v>
      </c>
      <c r="F946" s="2" t="s">
        <v>31</v>
      </c>
      <c r="G946" s="2" t="s">
        <v>22</v>
      </c>
      <c r="H946" s="2">
        <v>50.79</v>
      </c>
      <c r="I946" s="2">
        <v>5</v>
      </c>
      <c r="J946" s="2">
        <v>12.6975</v>
      </c>
      <c r="K946" s="2">
        <v>266.64749999999998</v>
      </c>
      <c r="L946" s="2">
        <v>43515</v>
      </c>
      <c r="M946" s="2">
        <v>0.62013888888888891</v>
      </c>
      <c r="N946" s="3" t="s">
        <v>33</v>
      </c>
      <c r="O946" s="2">
        <v>253.95</v>
      </c>
      <c r="P946" s="4">
        <v>4.7619047620000003</v>
      </c>
      <c r="Q946" s="2">
        <v>12.6975</v>
      </c>
      <c r="R946" s="2">
        <v>5.3</v>
      </c>
    </row>
    <row r="947" spans="2:18" x14ac:dyDescent="0.25">
      <c r="B947" s="2" t="s">
        <v>980</v>
      </c>
      <c r="C947" s="2" t="s">
        <v>18</v>
      </c>
      <c r="D947" s="2" t="s">
        <v>19</v>
      </c>
      <c r="E947" s="2" t="s">
        <v>20</v>
      </c>
      <c r="F947" s="2" t="s">
        <v>31</v>
      </c>
      <c r="G947" s="2" t="s">
        <v>22</v>
      </c>
      <c r="H947" s="2">
        <v>10.08</v>
      </c>
      <c r="I947" s="2">
        <v>7</v>
      </c>
      <c r="J947" s="2">
        <v>3.528</v>
      </c>
      <c r="K947" s="2">
        <v>74.087999999999994</v>
      </c>
      <c r="L947" s="2">
        <v>43552</v>
      </c>
      <c r="M947" s="2">
        <v>0.84305555555555556</v>
      </c>
      <c r="N947" s="3" t="s">
        <v>29</v>
      </c>
      <c r="O947" s="2">
        <v>70.56</v>
      </c>
      <c r="P947" s="4">
        <v>4.7619047620000003</v>
      </c>
      <c r="Q947" s="2">
        <v>3.528</v>
      </c>
      <c r="R947" s="2">
        <v>4.2</v>
      </c>
    </row>
    <row r="948" spans="2:18" x14ac:dyDescent="0.25">
      <c r="B948" s="2" t="s">
        <v>981</v>
      </c>
      <c r="C948" s="2" t="s">
        <v>18</v>
      </c>
      <c r="D948" s="2" t="s">
        <v>19</v>
      </c>
      <c r="E948" s="2" t="s">
        <v>27</v>
      </c>
      <c r="F948" s="2" t="s">
        <v>21</v>
      </c>
      <c r="G948" s="2" t="s">
        <v>28</v>
      </c>
      <c r="H948" s="2">
        <v>93.88</v>
      </c>
      <c r="I948" s="2">
        <v>7</v>
      </c>
      <c r="J948" s="2">
        <v>32.857999999999997</v>
      </c>
      <c r="K948" s="2">
        <v>690.01800000000003</v>
      </c>
      <c r="L948" s="2">
        <v>43470</v>
      </c>
      <c r="M948" s="2">
        <v>0.49375000000000002</v>
      </c>
      <c r="N948" s="3" t="s">
        <v>33</v>
      </c>
      <c r="O948" s="2">
        <v>657.16</v>
      </c>
      <c r="P948" s="4">
        <v>4.7619047620000003</v>
      </c>
      <c r="Q948" s="2">
        <v>32.857999999999997</v>
      </c>
      <c r="R948" s="2">
        <v>7.3</v>
      </c>
    </row>
    <row r="949" spans="2:18" x14ac:dyDescent="0.25">
      <c r="B949" s="2" t="s">
        <v>982</v>
      </c>
      <c r="C949" s="2" t="s">
        <v>25</v>
      </c>
      <c r="D949" s="2" t="s">
        <v>26</v>
      </c>
      <c r="E949" s="2" t="s">
        <v>20</v>
      </c>
      <c r="F949" s="2" t="s">
        <v>31</v>
      </c>
      <c r="G949" s="2" t="s">
        <v>28</v>
      </c>
      <c r="H949" s="2">
        <v>84.25</v>
      </c>
      <c r="I949" s="2">
        <v>2</v>
      </c>
      <c r="J949" s="2">
        <v>8.4250000000000007</v>
      </c>
      <c r="K949" s="2">
        <v>176.92500000000001</v>
      </c>
      <c r="L949" s="2">
        <v>43550</v>
      </c>
      <c r="M949" s="2">
        <v>0.59236111111111112</v>
      </c>
      <c r="N949" s="3" t="s">
        <v>33</v>
      </c>
      <c r="O949" s="2">
        <v>168.5</v>
      </c>
      <c r="P949" s="4">
        <v>4.7619047620000003</v>
      </c>
      <c r="Q949" s="2">
        <v>8.4250000000000007</v>
      </c>
      <c r="R949" s="2">
        <v>5.3</v>
      </c>
    </row>
    <row r="950" spans="2:18" x14ac:dyDescent="0.25">
      <c r="B950" s="2" t="s">
        <v>983</v>
      </c>
      <c r="C950" s="2" t="s">
        <v>42</v>
      </c>
      <c r="D950" s="2" t="s">
        <v>43</v>
      </c>
      <c r="E950" s="2" t="s">
        <v>20</v>
      </c>
      <c r="F950" s="2" t="s">
        <v>31</v>
      </c>
      <c r="G950" s="2" t="s">
        <v>46</v>
      </c>
      <c r="H950" s="2">
        <v>53.78</v>
      </c>
      <c r="I950" s="2">
        <v>1</v>
      </c>
      <c r="J950" s="2">
        <v>2.6890000000000001</v>
      </c>
      <c r="K950" s="2">
        <v>56.469000000000001</v>
      </c>
      <c r="L950" s="2">
        <v>43499</v>
      </c>
      <c r="M950" s="2">
        <v>0.84236111111111112</v>
      </c>
      <c r="N950" s="3" t="s">
        <v>23</v>
      </c>
      <c r="O950" s="2">
        <v>53.78</v>
      </c>
      <c r="P950" s="4">
        <v>4.7619047620000003</v>
      </c>
      <c r="Q950" s="2">
        <v>2.6890000000000001</v>
      </c>
      <c r="R950" s="2">
        <v>4.7</v>
      </c>
    </row>
    <row r="951" spans="2:18" x14ac:dyDescent="0.25">
      <c r="B951" s="2" t="s">
        <v>984</v>
      </c>
      <c r="C951" s="2" t="s">
        <v>25</v>
      </c>
      <c r="D951" s="2" t="s">
        <v>26</v>
      </c>
      <c r="E951" s="2" t="s">
        <v>20</v>
      </c>
      <c r="F951" s="2" t="s">
        <v>31</v>
      </c>
      <c r="G951" s="2" t="s">
        <v>32</v>
      </c>
      <c r="H951" s="2">
        <v>35.81</v>
      </c>
      <c r="I951" s="2">
        <v>5</v>
      </c>
      <c r="J951" s="2">
        <v>8.9525000000000006</v>
      </c>
      <c r="K951" s="2">
        <v>188.0025</v>
      </c>
      <c r="L951" s="2">
        <v>43502</v>
      </c>
      <c r="M951" s="2">
        <v>0.78055555555555556</v>
      </c>
      <c r="N951" s="3" t="s">
        <v>23</v>
      </c>
      <c r="O951" s="2">
        <v>179.05</v>
      </c>
      <c r="P951" s="4">
        <v>4.7619047620000003</v>
      </c>
      <c r="Q951" s="2">
        <v>8.9525000000000006</v>
      </c>
      <c r="R951" s="2">
        <v>7.9</v>
      </c>
    </row>
    <row r="952" spans="2:18" x14ac:dyDescent="0.25">
      <c r="B952" s="2" t="s">
        <v>985</v>
      </c>
      <c r="C952" s="2" t="s">
        <v>42</v>
      </c>
      <c r="D952" s="2" t="s">
        <v>43</v>
      </c>
      <c r="E952" s="2" t="s">
        <v>27</v>
      </c>
      <c r="F952" s="2" t="s">
        <v>21</v>
      </c>
      <c r="G952" s="2" t="s">
        <v>44</v>
      </c>
      <c r="H952" s="2">
        <v>26.43</v>
      </c>
      <c r="I952" s="2">
        <v>8</v>
      </c>
      <c r="J952" s="2">
        <v>10.571999999999999</v>
      </c>
      <c r="K952" s="2">
        <v>222.012</v>
      </c>
      <c r="L952" s="2">
        <v>43520</v>
      </c>
      <c r="M952" s="2">
        <v>0.60138888888888886</v>
      </c>
      <c r="N952" s="3" t="s">
        <v>23</v>
      </c>
      <c r="O952" s="2">
        <v>211.44</v>
      </c>
      <c r="P952" s="4">
        <v>4.7619047620000003</v>
      </c>
      <c r="Q952" s="2">
        <v>10.571999999999999</v>
      </c>
      <c r="R952" s="2">
        <v>8.9</v>
      </c>
    </row>
    <row r="953" spans="2:18" x14ac:dyDescent="0.25">
      <c r="B953" s="2" t="s">
        <v>986</v>
      </c>
      <c r="C953" s="2" t="s">
        <v>42</v>
      </c>
      <c r="D953" s="2" t="s">
        <v>43</v>
      </c>
      <c r="E953" s="2" t="s">
        <v>20</v>
      </c>
      <c r="F953" s="2" t="s">
        <v>31</v>
      </c>
      <c r="G953" s="2" t="s">
        <v>22</v>
      </c>
      <c r="H953" s="2">
        <v>39.909999999999997</v>
      </c>
      <c r="I953" s="2">
        <v>3</v>
      </c>
      <c r="J953" s="2">
        <v>5.9865000000000004</v>
      </c>
      <c r="K953" s="2">
        <v>125.7165</v>
      </c>
      <c r="L953" s="2">
        <v>43517</v>
      </c>
      <c r="M953" s="2">
        <v>0.52777777777777779</v>
      </c>
      <c r="N953" s="3" t="s">
        <v>23</v>
      </c>
      <c r="O953" s="2">
        <v>119.73</v>
      </c>
      <c r="P953" s="4">
        <v>4.7619047620000003</v>
      </c>
      <c r="Q953" s="2">
        <v>5.9865000000000004</v>
      </c>
      <c r="R953" s="2">
        <v>9.3000000000000007</v>
      </c>
    </row>
    <row r="954" spans="2:18" x14ac:dyDescent="0.25">
      <c r="B954" s="2" t="s">
        <v>987</v>
      </c>
      <c r="C954" s="2" t="s">
        <v>42</v>
      </c>
      <c r="D954" s="2" t="s">
        <v>43</v>
      </c>
      <c r="E954" s="2" t="s">
        <v>20</v>
      </c>
      <c r="F954" s="2" t="s">
        <v>21</v>
      </c>
      <c r="G954" s="2" t="s">
        <v>32</v>
      </c>
      <c r="H954" s="2">
        <v>21.9</v>
      </c>
      <c r="I954" s="2">
        <v>3</v>
      </c>
      <c r="J954" s="2">
        <v>3.2850000000000001</v>
      </c>
      <c r="K954" s="2">
        <v>68.984999999999999</v>
      </c>
      <c r="L954" s="2">
        <v>43474</v>
      </c>
      <c r="M954" s="2">
        <v>0.77986111111111112</v>
      </c>
      <c r="N954" s="3" t="s">
        <v>23</v>
      </c>
      <c r="O954" s="2">
        <v>65.7</v>
      </c>
      <c r="P954" s="4">
        <v>4.7619047620000003</v>
      </c>
      <c r="Q954" s="2">
        <v>3.2850000000000001</v>
      </c>
      <c r="R954" s="2">
        <v>4.7</v>
      </c>
    </row>
    <row r="955" spans="2:18" x14ac:dyDescent="0.25">
      <c r="B955" s="2" t="s">
        <v>988</v>
      </c>
      <c r="C955" s="2" t="s">
        <v>42</v>
      </c>
      <c r="D955" s="2" t="s">
        <v>43</v>
      </c>
      <c r="E955" s="2" t="s">
        <v>20</v>
      </c>
      <c r="F955" s="2" t="s">
        <v>21</v>
      </c>
      <c r="G955" s="2" t="s">
        <v>44</v>
      </c>
      <c r="H955" s="2">
        <v>62.85</v>
      </c>
      <c r="I955" s="2">
        <v>4</v>
      </c>
      <c r="J955" s="2">
        <v>12.57</v>
      </c>
      <c r="K955" s="2">
        <v>263.97000000000003</v>
      </c>
      <c r="L955" s="2">
        <v>43521</v>
      </c>
      <c r="M955" s="2">
        <v>0.55694444444444446</v>
      </c>
      <c r="N955" s="3" t="s">
        <v>23</v>
      </c>
      <c r="O955" s="2">
        <v>251.4</v>
      </c>
      <c r="P955" s="4">
        <v>4.7619047620000003</v>
      </c>
      <c r="Q955" s="2">
        <v>12.57</v>
      </c>
      <c r="R955" s="2">
        <v>8.6999999999999993</v>
      </c>
    </row>
    <row r="956" spans="2:18" x14ac:dyDescent="0.25">
      <c r="B956" s="2" t="s">
        <v>989</v>
      </c>
      <c r="C956" s="2" t="s">
        <v>25</v>
      </c>
      <c r="D956" s="2" t="s">
        <v>26</v>
      </c>
      <c r="E956" s="2" t="s">
        <v>20</v>
      </c>
      <c r="F956" s="2" t="s">
        <v>21</v>
      </c>
      <c r="G956" s="2" t="s">
        <v>44</v>
      </c>
      <c r="H956" s="2">
        <v>21.04</v>
      </c>
      <c r="I956" s="2">
        <v>4</v>
      </c>
      <c r="J956" s="2">
        <v>4.2080000000000002</v>
      </c>
      <c r="K956" s="2">
        <v>88.367999999999995</v>
      </c>
      <c r="L956" s="2">
        <v>43478</v>
      </c>
      <c r="M956" s="2">
        <v>0.58194444444444449</v>
      </c>
      <c r="N956" s="3" t="s">
        <v>29</v>
      </c>
      <c r="O956" s="2">
        <v>84.16</v>
      </c>
      <c r="P956" s="4">
        <v>4.7619047620000003</v>
      </c>
      <c r="Q956" s="2">
        <v>4.2080000000000002</v>
      </c>
      <c r="R956" s="2">
        <v>7.6</v>
      </c>
    </row>
    <row r="957" spans="2:18" x14ac:dyDescent="0.25">
      <c r="B957" s="2" t="s">
        <v>990</v>
      </c>
      <c r="C957" s="2" t="s">
        <v>42</v>
      </c>
      <c r="D957" s="2" t="s">
        <v>43</v>
      </c>
      <c r="E957" s="2" t="s">
        <v>20</v>
      </c>
      <c r="F957" s="2" t="s">
        <v>31</v>
      </c>
      <c r="G957" s="2" t="s">
        <v>32</v>
      </c>
      <c r="H957" s="2">
        <v>65.91</v>
      </c>
      <c r="I957" s="2">
        <v>6</v>
      </c>
      <c r="J957" s="2">
        <v>19.773</v>
      </c>
      <c r="K957" s="2">
        <v>415.233</v>
      </c>
      <c r="L957" s="2">
        <v>43505</v>
      </c>
      <c r="M957" s="2">
        <v>0.48958333333333331</v>
      </c>
      <c r="N957" s="3" t="s">
        <v>29</v>
      </c>
      <c r="O957" s="2">
        <v>395.46</v>
      </c>
      <c r="P957" s="4">
        <v>4.7619047620000003</v>
      </c>
      <c r="Q957" s="2">
        <v>19.773</v>
      </c>
      <c r="R957" s="2">
        <v>5.7</v>
      </c>
    </row>
    <row r="958" spans="2:18" x14ac:dyDescent="0.25">
      <c r="B958" s="2" t="s">
        <v>991</v>
      </c>
      <c r="C958" s="2" t="s">
        <v>18</v>
      </c>
      <c r="D958" s="2" t="s">
        <v>19</v>
      </c>
      <c r="E958" s="2" t="s">
        <v>27</v>
      </c>
      <c r="F958" s="2" t="s">
        <v>21</v>
      </c>
      <c r="G958" s="2" t="s">
        <v>46</v>
      </c>
      <c r="H958" s="2">
        <v>42.57</v>
      </c>
      <c r="I958" s="2">
        <v>7</v>
      </c>
      <c r="J958" s="2">
        <v>14.8995</v>
      </c>
      <c r="K958" s="2">
        <v>312.8895</v>
      </c>
      <c r="L958" s="2">
        <v>43471</v>
      </c>
      <c r="M958" s="2">
        <v>0.49375000000000002</v>
      </c>
      <c r="N958" s="3" t="s">
        <v>29</v>
      </c>
      <c r="O958" s="2">
        <v>297.99</v>
      </c>
      <c r="P958" s="4">
        <v>4.7619047620000003</v>
      </c>
      <c r="Q958" s="2">
        <v>14.8995</v>
      </c>
      <c r="R958" s="2">
        <v>6.8</v>
      </c>
    </row>
    <row r="959" spans="2:18" x14ac:dyDescent="0.25">
      <c r="B959" s="2" t="s">
        <v>992</v>
      </c>
      <c r="C959" s="2" t="s">
        <v>25</v>
      </c>
      <c r="D959" s="2" t="s">
        <v>26</v>
      </c>
      <c r="E959" s="2" t="s">
        <v>20</v>
      </c>
      <c r="F959" s="2" t="s">
        <v>31</v>
      </c>
      <c r="G959" s="2" t="s">
        <v>44</v>
      </c>
      <c r="H959" s="2">
        <v>50.49</v>
      </c>
      <c r="I959" s="2">
        <v>9</v>
      </c>
      <c r="J959" s="2">
        <v>22.720500000000001</v>
      </c>
      <c r="K959" s="2">
        <v>477.13049999999998</v>
      </c>
      <c r="L959" s="2">
        <v>43475</v>
      </c>
      <c r="M959" s="2">
        <v>0.71944444444444444</v>
      </c>
      <c r="N959" s="3" t="s">
        <v>29</v>
      </c>
      <c r="O959" s="2">
        <v>454.41</v>
      </c>
      <c r="P959" s="4">
        <v>4.7619047620000003</v>
      </c>
      <c r="Q959" s="2">
        <v>22.720500000000001</v>
      </c>
      <c r="R959" s="2">
        <v>5.4</v>
      </c>
    </row>
    <row r="960" spans="2:18" x14ac:dyDescent="0.25">
      <c r="B960" s="2" t="s">
        <v>993</v>
      </c>
      <c r="C960" s="2" t="s">
        <v>42</v>
      </c>
      <c r="D960" s="2" t="s">
        <v>43</v>
      </c>
      <c r="E960" s="2" t="s">
        <v>27</v>
      </c>
      <c r="F960" s="2" t="s">
        <v>31</v>
      </c>
      <c r="G960" s="2" t="s">
        <v>28</v>
      </c>
      <c r="H960" s="2">
        <v>46.02</v>
      </c>
      <c r="I960" s="2">
        <v>6</v>
      </c>
      <c r="J960" s="2">
        <v>13.805999999999999</v>
      </c>
      <c r="K960" s="2">
        <v>289.92599999999999</v>
      </c>
      <c r="L960" s="2">
        <v>43503</v>
      </c>
      <c r="M960" s="2">
        <v>0.66319444444444442</v>
      </c>
      <c r="N960" s="3" t="s">
        <v>29</v>
      </c>
      <c r="O960" s="2">
        <v>276.12</v>
      </c>
      <c r="P960" s="4">
        <v>4.7619047620000003</v>
      </c>
      <c r="Q960" s="2">
        <v>13.805999999999999</v>
      </c>
      <c r="R960" s="2">
        <v>7.1</v>
      </c>
    </row>
    <row r="961" spans="2:18" x14ac:dyDescent="0.25">
      <c r="B961" s="2" t="s">
        <v>994</v>
      </c>
      <c r="C961" s="2" t="s">
        <v>25</v>
      </c>
      <c r="D961" s="2" t="s">
        <v>26</v>
      </c>
      <c r="E961" s="2" t="s">
        <v>27</v>
      </c>
      <c r="F961" s="2" t="s">
        <v>21</v>
      </c>
      <c r="G961" s="2" t="s">
        <v>32</v>
      </c>
      <c r="H961" s="2">
        <v>15.8</v>
      </c>
      <c r="I961" s="2">
        <v>10</v>
      </c>
      <c r="J961" s="2">
        <v>7.9</v>
      </c>
      <c r="K961" s="2">
        <v>165.9</v>
      </c>
      <c r="L961" s="2">
        <v>43474</v>
      </c>
      <c r="M961" s="2">
        <v>0.50486111111111109</v>
      </c>
      <c r="N961" s="3" t="s">
        <v>29</v>
      </c>
      <c r="O961" s="2">
        <v>158</v>
      </c>
      <c r="P961" s="4">
        <v>4.7619047620000003</v>
      </c>
      <c r="Q961" s="2">
        <v>7.9</v>
      </c>
      <c r="R961" s="2">
        <v>7.8</v>
      </c>
    </row>
    <row r="962" spans="2:18" x14ac:dyDescent="0.25">
      <c r="B962" s="2" t="s">
        <v>995</v>
      </c>
      <c r="C962" s="2" t="s">
        <v>18</v>
      </c>
      <c r="D962" s="2" t="s">
        <v>19</v>
      </c>
      <c r="E962" s="2" t="s">
        <v>20</v>
      </c>
      <c r="F962" s="2" t="s">
        <v>21</v>
      </c>
      <c r="G962" s="2" t="s">
        <v>44</v>
      </c>
      <c r="H962" s="2">
        <v>98.66</v>
      </c>
      <c r="I962" s="2">
        <v>9</v>
      </c>
      <c r="J962" s="2">
        <v>44.396999999999998</v>
      </c>
      <c r="K962" s="2">
        <v>932.33699999999999</v>
      </c>
      <c r="L962" s="2">
        <v>43515</v>
      </c>
      <c r="M962" s="2">
        <v>0.62986111111111109</v>
      </c>
      <c r="N962" s="3" t="s">
        <v>29</v>
      </c>
      <c r="O962" s="2">
        <v>887.94</v>
      </c>
      <c r="P962" s="4">
        <v>4.7619047620000003</v>
      </c>
      <c r="Q962" s="2">
        <v>44.396999999999998</v>
      </c>
      <c r="R962" s="2">
        <v>8.4</v>
      </c>
    </row>
    <row r="963" spans="2:18" x14ac:dyDescent="0.25">
      <c r="B963" s="2" t="s">
        <v>996</v>
      </c>
      <c r="C963" s="2" t="s">
        <v>25</v>
      </c>
      <c r="D963" s="2" t="s">
        <v>26</v>
      </c>
      <c r="E963" s="2" t="s">
        <v>20</v>
      </c>
      <c r="F963" s="2" t="s">
        <v>31</v>
      </c>
      <c r="G963" s="2" t="s">
        <v>46</v>
      </c>
      <c r="H963" s="2">
        <v>91.98</v>
      </c>
      <c r="I963" s="2">
        <v>1</v>
      </c>
      <c r="J963" s="2">
        <v>4.5990000000000002</v>
      </c>
      <c r="K963" s="2">
        <v>96.578999999999994</v>
      </c>
      <c r="L963" s="2">
        <v>43542</v>
      </c>
      <c r="M963" s="2">
        <v>0.64513888888888893</v>
      </c>
      <c r="N963" s="3" t="s">
        <v>29</v>
      </c>
      <c r="O963" s="2">
        <v>91.98</v>
      </c>
      <c r="P963" s="4">
        <v>4.7619047620000003</v>
      </c>
      <c r="Q963" s="2">
        <v>4.5990000000000002</v>
      </c>
      <c r="R963" s="2">
        <v>9.8000000000000007</v>
      </c>
    </row>
    <row r="964" spans="2:18" x14ac:dyDescent="0.25">
      <c r="B964" s="2" t="s">
        <v>997</v>
      </c>
      <c r="C964" s="2" t="s">
        <v>18</v>
      </c>
      <c r="D964" s="2" t="s">
        <v>19</v>
      </c>
      <c r="E964" s="2" t="s">
        <v>20</v>
      </c>
      <c r="F964" s="2" t="s">
        <v>31</v>
      </c>
      <c r="G964" s="2" t="s">
        <v>28</v>
      </c>
      <c r="H964" s="2">
        <v>20.89</v>
      </c>
      <c r="I964" s="2">
        <v>2</v>
      </c>
      <c r="J964" s="2">
        <v>2.089</v>
      </c>
      <c r="K964" s="2">
        <v>43.869</v>
      </c>
      <c r="L964" s="2">
        <v>43501</v>
      </c>
      <c r="M964" s="2">
        <v>0.78125</v>
      </c>
      <c r="N964" s="3" t="s">
        <v>29</v>
      </c>
      <c r="O964" s="2">
        <v>41.78</v>
      </c>
      <c r="P964" s="4">
        <v>4.7619047620000003</v>
      </c>
      <c r="Q964" s="2">
        <v>2.089</v>
      </c>
      <c r="R964" s="2">
        <v>9.8000000000000007</v>
      </c>
    </row>
    <row r="965" spans="2:18" x14ac:dyDescent="0.25">
      <c r="B965" s="2" t="s">
        <v>998</v>
      </c>
      <c r="C965" s="2" t="s">
        <v>18</v>
      </c>
      <c r="D965" s="2" t="s">
        <v>19</v>
      </c>
      <c r="E965" s="2" t="s">
        <v>27</v>
      </c>
      <c r="F965" s="2" t="s">
        <v>21</v>
      </c>
      <c r="G965" s="2" t="s">
        <v>46</v>
      </c>
      <c r="H965" s="2">
        <v>15.5</v>
      </c>
      <c r="I965" s="2">
        <v>1</v>
      </c>
      <c r="J965" s="2">
        <v>0.77500000000000002</v>
      </c>
      <c r="K965" s="2">
        <v>16.274999999999999</v>
      </c>
      <c r="L965" s="2">
        <v>43543</v>
      </c>
      <c r="M965" s="2">
        <v>0.64097222222222228</v>
      </c>
      <c r="N965" s="3" t="s">
        <v>33</v>
      </c>
      <c r="O965" s="2">
        <v>15.5</v>
      </c>
      <c r="P965" s="4">
        <v>4.7619047620000003</v>
      </c>
      <c r="Q965" s="2">
        <v>0.77500000000000002</v>
      </c>
      <c r="R965" s="2">
        <v>7.4</v>
      </c>
    </row>
    <row r="966" spans="2:18" x14ac:dyDescent="0.25">
      <c r="B966" s="2" t="s">
        <v>999</v>
      </c>
      <c r="C966" s="2" t="s">
        <v>25</v>
      </c>
      <c r="D966" s="2" t="s">
        <v>26</v>
      </c>
      <c r="E966" s="2" t="s">
        <v>20</v>
      </c>
      <c r="F966" s="2" t="s">
        <v>31</v>
      </c>
      <c r="G966" s="2" t="s">
        <v>28</v>
      </c>
      <c r="H966" s="2">
        <v>96.82</v>
      </c>
      <c r="I966" s="2">
        <v>3</v>
      </c>
      <c r="J966" s="2">
        <v>14.523</v>
      </c>
      <c r="K966" s="2">
        <v>304.983</v>
      </c>
      <c r="L966" s="2">
        <v>43554</v>
      </c>
      <c r="M966" s="2">
        <v>0.85902777777777772</v>
      </c>
      <c r="N966" s="3" t="s">
        <v>29</v>
      </c>
      <c r="O966" s="2">
        <v>290.45999999999998</v>
      </c>
      <c r="P966" s="4">
        <v>4.7619047620000003</v>
      </c>
      <c r="Q966" s="2">
        <v>14.523</v>
      </c>
      <c r="R966" s="2">
        <v>6.7</v>
      </c>
    </row>
    <row r="967" spans="2:18" x14ac:dyDescent="0.25">
      <c r="B967" s="2" t="s">
        <v>1000</v>
      </c>
      <c r="C967" s="2" t="s">
        <v>42</v>
      </c>
      <c r="D967" s="2" t="s">
        <v>43</v>
      </c>
      <c r="E967" s="2" t="s">
        <v>27</v>
      </c>
      <c r="F967" s="2" t="s">
        <v>31</v>
      </c>
      <c r="G967" s="2" t="s">
        <v>44</v>
      </c>
      <c r="H967" s="2">
        <v>33.33</v>
      </c>
      <c r="I967" s="2">
        <v>2</v>
      </c>
      <c r="J967" s="2">
        <v>3.3330000000000002</v>
      </c>
      <c r="K967" s="2">
        <v>69.992999999999995</v>
      </c>
      <c r="L967" s="2">
        <v>43491</v>
      </c>
      <c r="M967" s="2">
        <v>0.6118055555555556</v>
      </c>
      <c r="N967" s="3" t="s">
        <v>33</v>
      </c>
      <c r="O967" s="2">
        <v>66.66</v>
      </c>
      <c r="P967" s="4">
        <v>4.7619047620000003</v>
      </c>
      <c r="Q967" s="2">
        <v>3.3330000000000002</v>
      </c>
      <c r="R967" s="2">
        <v>6.4</v>
      </c>
    </row>
    <row r="968" spans="2:18" x14ac:dyDescent="0.25">
      <c r="B968" s="2" t="s">
        <v>1001</v>
      </c>
      <c r="C968" s="2" t="s">
        <v>42</v>
      </c>
      <c r="D968" s="2" t="s">
        <v>43</v>
      </c>
      <c r="E968" s="2" t="s">
        <v>27</v>
      </c>
      <c r="F968" s="2" t="s">
        <v>21</v>
      </c>
      <c r="G968" s="2" t="s">
        <v>28</v>
      </c>
      <c r="H968" s="2">
        <v>38.270000000000003</v>
      </c>
      <c r="I968" s="2">
        <v>2</v>
      </c>
      <c r="J968" s="2">
        <v>3.827</v>
      </c>
      <c r="K968" s="2">
        <v>80.367000000000004</v>
      </c>
      <c r="L968" s="2">
        <v>43526</v>
      </c>
      <c r="M968" s="2">
        <v>0.76249999999999996</v>
      </c>
      <c r="N968" s="3" t="s">
        <v>33</v>
      </c>
      <c r="O968" s="2">
        <v>76.540000000000006</v>
      </c>
      <c r="P968" s="4">
        <v>4.7619047620000003</v>
      </c>
      <c r="Q968" s="2">
        <v>3.827</v>
      </c>
      <c r="R968" s="2">
        <v>5.8</v>
      </c>
    </row>
    <row r="969" spans="2:18" x14ac:dyDescent="0.25">
      <c r="B969" s="2" t="s">
        <v>1002</v>
      </c>
      <c r="C969" s="2" t="s">
        <v>18</v>
      </c>
      <c r="D969" s="2" t="s">
        <v>19</v>
      </c>
      <c r="E969" s="2" t="s">
        <v>27</v>
      </c>
      <c r="F969" s="2" t="s">
        <v>21</v>
      </c>
      <c r="G969" s="2" t="s">
        <v>32</v>
      </c>
      <c r="H969" s="2">
        <v>33.299999999999997</v>
      </c>
      <c r="I969" s="2">
        <v>9</v>
      </c>
      <c r="J969" s="2">
        <v>14.984999999999999</v>
      </c>
      <c r="K969" s="2">
        <v>314.685</v>
      </c>
      <c r="L969" s="2">
        <v>43528</v>
      </c>
      <c r="M969" s="2">
        <v>0.64375000000000004</v>
      </c>
      <c r="N969" s="3" t="s">
        <v>23</v>
      </c>
      <c r="O969" s="2">
        <v>299.7</v>
      </c>
      <c r="P969" s="4">
        <v>4.7619047620000003</v>
      </c>
      <c r="Q969" s="2">
        <v>14.984999999999999</v>
      </c>
      <c r="R969" s="2">
        <v>7.2</v>
      </c>
    </row>
    <row r="970" spans="2:18" x14ac:dyDescent="0.25">
      <c r="B970" s="2" t="s">
        <v>1003</v>
      </c>
      <c r="C970" s="2" t="s">
        <v>18</v>
      </c>
      <c r="D970" s="2" t="s">
        <v>19</v>
      </c>
      <c r="E970" s="2" t="s">
        <v>20</v>
      </c>
      <c r="F970" s="2" t="s">
        <v>31</v>
      </c>
      <c r="G970" s="2" t="s">
        <v>32</v>
      </c>
      <c r="H970" s="2">
        <v>81.010000000000005</v>
      </c>
      <c r="I970" s="2">
        <v>3</v>
      </c>
      <c r="J970" s="2">
        <v>12.1515</v>
      </c>
      <c r="K970" s="2">
        <v>255.1815</v>
      </c>
      <c r="L970" s="2">
        <v>43478</v>
      </c>
      <c r="M970" s="2">
        <v>0.53819444444444442</v>
      </c>
      <c r="N970" s="3" t="s">
        <v>33</v>
      </c>
      <c r="O970" s="2">
        <v>243.03</v>
      </c>
      <c r="P970" s="4">
        <v>4.7619047620000003</v>
      </c>
      <c r="Q970" s="2">
        <v>12.1515</v>
      </c>
      <c r="R970" s="2">
        <v>9.3000000000000007</v>
      </c>
    </row>
    <row r="971" spans="2:18" x14ac:dyDescent="0.25">
      <c r="B971" s="2" t="s">
        <v>1004</v>
      </c>
      <c r="C971" s="2" t="s">
        <v>18</v>
      </c>
      <c r="D971" s="2" t="s">
        <v>19</v>
      </c>
      <c r="E971" s="2" t="s">
        <v>27</v>
      </c>
      <c r="F971" s="2" t="s">
        <v>21</v>
      </c>
      <c r="G971" s="2" t="s">
        <v>22</v>
      </c>
      <c r="H971" s="2">
        <v>15.8</v>
      </c>
      <c r="I971" s="2">
        <v>3</v>
      </c>
      <c r="J971" s="2">
        <v>2.37</v>
      </c>
      <c r="K971" s="2">
        <v>49.77</v>
      </c>
      <c r="L971" s="2">
        <v>43549</v>
      </c>
      <c r="M971" s="2">
        <v>0.75138888888888888</v>
      </c>
      <c r="N971" s="3" t="s">
        <v>29</v>
      </c>
      <c r="O971" s="2">
        <v>47.4</v>
      </c>
      <c r="P971" s="4">
        <v>4.7619047620000003</v>
      </c>
      <c r="Q971" s="2">
        <v>2.37</v>
      </c>
      <c r="R971" s="2">
        <v>9.5</v>
      </c>
    </row>
    <row r="972" spans="2:18" x14ac:dyDescent="0.25">
      <c r="B972" s="2" t="s">
        <v>1005</v>
      </c>
      <c r="C972" s="2" t="s">
        <v>42</v>
      </c>
      <c r="D972" s="2" t="s">
        <v>43</v>
      </c>
      <c r="E972" s="2" t="s">
        <v>20</v>
      </c>
      <c r="F972" s="2" t="s">
        <v>21</v>
      </c>
      <c r="G972" s="2" t="s">
        <v>28</v>
      </c>
      <c r="H972" s="2">
        <v>34.49</v>
      </c>
      <c r="I972" s="2">
        <v>5</v>
      </c>
      <c r="J972" s="2">
        <v>8.6225000000000005</v>
      </c>
      <c r="K972" s="2">
        <v>181.07249999999999</v>
      </c>
      <c r="L972" s="2">
        <v>43535</v>
      </c>
      <c r="M972" s="2">
        <v>0.82222222222222219</v>
      </c>
      <c r="N972" s="3" t="s">
        <v>33</v>
      </c>
      <c r="O972" s="2">
        <v>172.45</v>
      </c>
      <c r="P972" s="4">
        <v>4.7619047620000003</v>
      </c>
      <c r="Q972" s="2">
        <v>8.6225000000000005</v>
      </c>
      <c r="R972" s="2">
        <v>9</v>
      </c>
    </row>
    <row r="973" spans="2:18" x14ac:dyDescent="0.25">
      <c r="B973" s="2" t="s">
        <v>1006</v>
      </c>
      <c r="C973" s="2" t="s">
        <v>42</v>
      </c>
      <c r="D973" s="2" t="s">
        <v>43</v>
      </c>
      <c r="E973" s="2" t="s">
        <v>20</v>
      </c>
      <c r="F973" s="2" t="s">
        <v>21</v>
      </c>
      <c r="G973" s="2" t="s">
        <v>44</v>
      </c>
      <c r="H973" s="2">
        <v>84.63</v>
      </c>
      <c r="I973" s="2">
        <v>10</v>
      </c>
      <c r="J973" s="2">
        <v>42.314999999999998</v>
      </c>
      <c r="K973" s="2">
        <v>888.61500000000001</v>
      </c>
      <c r="L973" s="2">
        <v>43466</v>
      </c>
      <c r="M973" s="2">
        <v>0.48333333333333334</v>
      </c>
      <c r="N973" s="3" t="s">
        <v>33</v>
      </c>
      <c r="O973" s="2">
        <v>846.3</v>
      </c>
      <c r="P973" s="4">
        <v>4.7619047620000003</v>
      </c>
      <c r="Q973" s="2">
        <v>42.314999999999998</v>
      </c>
      <c r="R973" s="2">
        <v>9</v>
      </c>
    </row>
    <row r="974" spans="2:18" x14ac:dyDescent="0.25">
      <c r="B974" s="2" t="s">
        <v>1007</v>
      </c>
      <c r="C974" s="2" t="s">
        <v>42</v>
      </c>
      <c r="D974" s="2" t="s">
        <v>43</v>
      </c>
      <c r="E974" s="2" t="s">
        <v>20</v>
      </c>
      <c r="F974" s="2" t="s">
        <v>31</v>
      </c>
      <c r="G974" s="2" t="s">
        <v>32</v>
      </c>
      <c r="H974" s="2">
        <v>36.909999999999997</v>
      </c>
      <c r="I974" s="2">
        <v>7</v>
      </c>
      <c r="J974" s="2">
        <v>12.9185</v>
      </c>
      <c r="K974" s="2">
        <v>271.2885</v>
      </c>
      <c r="L974" s="2">
        <v>43506</v>
      </c>
      <c r="M974" s="2">
        <v>0.57708333333333328</v>
      </c>
      <c r="N974" s="3" t="s">
        <v>23</v>
      </c>
      <c r="O974" s="2">
        <v>258.37</v>
      </c>
      <c r="P974" s="4">
        <v>4.7619047620000003</v>
      </c>
      <c r="Q974" s="2">
        <v>12.9185</v>
      </c>
      <c r="R974" s="2">
        <v>6.7</v>
      </c>
    </row>
    <row r="975" spans="2:18" x14ac:dyDescent="0.25">
      <c r="B975" s="2" t="s">
        <v>1008</v>
      </c>
      <c r="C975" s="2" t="s">
        <v>42</v>
      </c>
      <c r="D975" s="2" t="s">
        <v>43</v>
      </c>
      <c r="E975" s="2" t="s">
        <v>27</v>
      </c>
      <c r="F975" s="2" t="s">
        <v>31</v>
      </c>
      <c r="G975" s="2" t="s">
        <v>28</v>
      </c>
      <c r="H975" s="2">
        <v>87.08</v>
      </c>
      <c r="I975" s="2">
        <v>7</v>
      </c>
      <c r="J975" s="2">
        <v>30.478000000000002</v>
      </c>
      <c r="K975" s="2">
        <v>640.03800000000001</v>
      </c>
      <c r="L975" s="2">
        <v>43491</v>
      </c>
      <c r="M975" s="2">
        <v>0.63680555555555551</v>
      </c>
      <c r="N975" s="3" t="s">
        <v>29</v>
      </c>
      <c r="O975" s="2">
        <v>609.55999999999995</v>
      </c>
      <c r="P975" s="4">
        <v>4.7619047620000003</v>
      </c>
      <c r="Q975" s="2">
        <v>30.478000000000002</v>
      </c>
      <c r="R975" s="2">
        <v>5.5</v>
      </c>
    </row>
    <row r="976" spans="2:18" x14ac:dyDescent="0.25">
      <c r="B976" s="2" t="s">
        <v>1009</v>
      </c>
      <c r="C976" s="2" t="s">
        <v>18</v>
      </c>
      <c r="D976" s="2" t="s">
        <v>19</v>
      </c>
      <c r="E976" s="2" t="s">
        <v>27</v>
      </c>
      <c r="F976" s="2" t="s">
        <v>31</v>
      </c>
      <c r="G976" s="2" t="s">
        <v>32</v>
      </c>
      <c r="H976" s="2">
        <v>80.08</v>
      </c>
      <c r="I976" s="2">
        <v>3</v>
      </c>
      <c r="J976" s="2">
        <v>12.012</v>
      </c>
      <c r="K976" s="2">
        <v>252.25200000000001</v>
      </c>
      <c r="L976" s="2">
        <v>43507</v>
      </c>
      <c r="M976" s="2">
        <v>0.64513888888888893</v>
      </c>
      <c r="N976" s="3" t="s">
        <v>29</v>
      </c>
      <c r="O976" s="2">
        <v>240.24</v>
      </c>
      <c r="P976" s="4">
        <v>4.7619047620000003</v>
      </c>
      <c r="Q976" s="2">
        <v>12.012</v>
      </c>
      <c r="R976" s="2">
        <v>5.4</v>
      </c>
    </row>
    <row r="977" spans="2:18" x14ac:dyDescent="0.25">
      <c r="B977" s="2" t="s">
        <v>1010</v>
      </c>
      <c r="C977" s="2" t="s">
        <v>25</v>
      </c>
      <c r="D977" s="2" t="s">
        <v>26</v>
      </c>
      <c r="E977" s="2" t="s">
        <v>27</v>
      </c>
      <c r="F977" s="2" t="s">
        <v>31</v>
      </c>
      <c r="G977" s="2" t="s">
        <v>46</v>
      </c>
      <c r="H977" s="2">
        <v>86.13</v>
      </c>
      <c r="I977" s="2">
        <v>2</v>
      </c>
      <c r="J977" s="2">
        <v>8.6129999999999995</v>
      </c>
      <c r="K977" s="2">
        <v>180.87299999999999</v>
      </c>
      <c r="L977" s="2">
        <v>43503</v>
      </c>
      <c r="M977" s="2">
        <v>0.74930555555555556</v>
      </c>
      <c r="N977" s="3" t="s">
        <v>29</v>
      </c>
      <c r="O977" s="2">
        <v>172.26</v>
      </c>
      <c r="P977" s="4">
        <v>4.7619047620000003</v>
      </c>
      <c r="Q977" s="2">
        <v>8.6129999999999995</v>
      </c>
      <c r="R977" s="2">
        <v>8.1999999999999993</v>
      </c>
    </row>
    <row r="978" spans="2:18" x14ac:dyDescent="0.25">
      <c r="B978" s="2" t="s">
        <v>1011</v>
      </c>
      <c r="C978" s="2" t="s">
        <v>42</v>
      </c>
      <c r="D978" s="2" t="s">
        <v>43</v>
      </c>
      <c r="E978" s="2" t="s">
        <v>20</v>
      </c>
      <c r="F978" s="2" t="s">
        <v>31</v>
      </c>
      <c r="G978" s="2" t="s">
        <v>46</v>
      </c>
      <c r="H978" s="2">
        <v>49.92</v>
      </c>
      <c r="I978" s="2">
        <v>2</v>
      </c>
      <c r="J978" s="2">
        <v>4.992</v>
      </c>
      <c r="K978" s="2">
        <v>104.83199999999999</v>
      </c>
      <c r="L978" s="2">
        <v>43530</v>
      </c>
      <c r="M978" s="2">
        <v>0.49652777777777779</v>
      </c>
      <c r="N978" s="3" t="s">
        <v>33</v>
      </c>
      <c r="O978" s="2">
        <v>99.84</v>
      </c>
      <c r="P978" s="4">
        <v>4.7619047620000003</v>
      </c>
      <c r="Q978" s="2">
        <v>4.992</v>
      </c>
      <c r="R978" s="2">
        <v>7</v>
      </c>
    </row>
    <row r="979" spans="2:18" x14ac:dyDescent="0.25">
      <c r="B979" s="2" t="s">
        <v>1012</v>
      </c>
      <c r="C979" s="2" t="s">
        <v>18</v>
      </c>
      <c r="D979" s="2" t="s">
        <v>19</v>
      </c>
      <c r="E979" s="2" t="s">
        <v>27</v>
      </c>
      <c r="F979" s="2" t="s">
        <v>21</v>
      </c>
      <c r="G979" s="2" t="s">
        <v>44</v>
      </c>
      <c r="H979" s="2">
        <v>74.66</v>
      </c>
      <c r="I979" s="2">
        <v>4</v>
      </c>
      <c r="J979" s="2">
        <v>14.932</v>
      </c>
      <c r="K979" s="2">
        <v>313.572</v>
      </c>
      <c r="L979" s="2">
        <v>43528</v>
      </c>
      <c r="M979" s="2">
        <v>0.44374999999999998</v>
      </c>
      <c r="N979" s="3" t="s">
        <v>29</v>
      </c>
      <c r="O979" s="2">
        <v>298.64</v>
      </c>
      <c r="P979" s="4">
        <v>4.7619047620000003</v>
      </c>
      <c r="Q979" s="2">
        <v>14.932</v>
      </c>
      <c r="R979" s="2">
        <v>8.5</v>
      </c>
    </row>
    <row r="980" spans="2:18" x14ac:dyDescent="0.25">
      <c r="B980" s="2" t="s">
        <v>1013</v>
      </c>
      <c r="C980" s="2" t="s">
        <v>42</v>
      </c>
      <c r="D980" s="2" t="s">
        <v>43</v>
      </c>
      <c r="E980" s="2" t="s">
        <v>20</v>
      </c>
      <c r="F980" s="2" t="s">
        <v>31</v>
      </c>
      <c r="G980" s="2" t="s">
        <v>44</v>
      </c>
      <c r="H980" s="2">
        <v>26.6</v>
      </c>
      <c r="I980" s="2">
        <v>6</v>
      </c>
      <c r="J980" s="2">
        <v>7.98</v>
      </c>
      <c r="K980" s="2">
        <v>167.58</v>
      </c>
      <c r="L980" s="2">
        <v>43522</v>
      </c>
      <c r="M980" s="2">
        <v>0.63194444444444442</v>
      </c>
      <c r="N980" s="3" t="s">
        <v>23</v>
      </c>
      <c r="O980" s="2">
        <v>159.6</v>
      </c>
      <c r="P980" s="4">
        <v>4.7619047620000003</v>
      </c>
      <c r="Q980" s="2">
        <v>7.98</v>
      </c>
      <c r="R980" s="2">
        <v>4.9000000000000004</v>
      </c>
    </row>
    <row r="981" spans="2:18" x14ac:dyDescent="0.25">
      <c r="B981" s="2" t="s">
        <v>1014</v>
      </c>
      <c r="C981" s="2" t="s">
        <v>42</v>
      </c>
      <c r="D981" s="2" t="s">
        <v>43</v>
      </c>
      <c r="E981" s="2" t="s">
        <v>27</v>
      </c>
      <c r="F981" s="2" t="s">
        <v>21</v>
      </c>
      <c r="G981" s="2" t="s">
        <v>28</v>
      </c>
      <c r="H981" s="2">
        <v>25.45</v>
      </c>
      <c r="I981" s="2">
        <v>1</v>
      </c>
      <c r="J981" s="2">
        <v>1.2725</v>
      </c>
      <c r="K981" s="2">
        <v>26.7225</v>
      </c>
      <c r="L981" s="2">
        <v>43534</v>
      </c>
      <c r="M981" s="2">
        <v>0.75694444444444442</v>
      </c>
      <c r="N981" s="3" t="s">
        <v>33</v>
      </c>
      <c r="O981" s="2">
        <v>25.45</v>
      </c>
      <c r="P981" s="4">
        <v>4.7619047620000003</v>
      </c>
      <c r="Q981" s="2">
        <v>1.2725</v>
      </c>
      <c r="R981" s="2">
        <v>5.0999999999999996</v>
      </c>
    </row>
    <row r="982" spans="2:18" x14ac:dyDescent="0.25">
      <c r="B982" s="2" t="s">
        <v>1015</v>
      </c>
      <c r="C982" s="2" t="s">
        <v>42</v>
      </c>
      <c r="D982" s="2" t="s">
        <v>43</v>
      </c>
      <c r="E982" s="2" t="s">
        <v>27</v>
      </c>
      <c r="F982" s="2" t="s">
        <v>21</v>
      </c>
      <c r="G982" s="2" t="s">
        <v>44</v>
      </c>
      <c r="H982" s="2">
        <v>67.77</v>
      </c>
      <c r="I982" s="2">
        <v>1</v>
      </c>
      <c r="J982" s="2">
        <v>3.3885000000000001</v>
      </c>
      <c r="K982" s="2">
        <v>71.158500000000004</v>
      </c>
      <c r="L982" s="2">
        <v>43500</v>
      </c>
      <c r="M982" s="2">
        <v>0.86319444444444449</v>
      </c>
      <c r="N982" s="3" t="s">
        <v>33</v>
      </c>
      <c r="O982" s="2">
        <v>67.77</v>
      </c>
      <c r="P982" s="4">
        <v>4.7619047620000003</v>
      </c>
      <c r="Q982" s="2">
        <v>3.3885000000000001</v>
      </c>
      <c r="R982" s="2">
        <v>6.5</v>
      </c>
    </row>
    <row r="983" spans="2:18" x14ac:dyDescent="0.25">
      <c r="B983" s="2" t="s">
        <v>1016</v>
      </c>
      <c r="C983" s="2" t="s">
        <v>25</v>
      </c>
      <c r="D983" s="2" t="s">
        <v>26</v>
      </c>
      <c r="E983" s="2" t="s">
        <v>20</v>
      </c>
      <c r="F983" s="2" t="s">
        <v>31</v>
      </c>
      <c r="G983" s="2" t="s">
        <v>44</v>
      </c>
      <c r="H983" s="2">
        <v>59.59</v>
      </c>
      <c r="I983" s="2">
        <v>4</v>
      </c>
      <c r="J983" s="2">
        <v>11.917999999999999</v>
      </c>
      <c r="K983" s="2">
        <v>250.27799999999999</v>
      </c>
      <c r="L983" s="2">
        <v>43484</v>
      </c>
      <c r="M983" s="2">
        <v>0.53194444444444444</v>
      </c>
      <c r="N983" s="3" t="s">
        <v>29</v>
      </c>
      <c r="O983" s="2">
        <v>238.36</v>
      </c>
      <c r="P983" s="4">
        <v>4.7619047620000003</v>
      </c>
      <c r="Q983" s="2">
        <v>11.917999999999999</v>
      </c>
      <c r="R983" s="2">
        <v>9.8000000000000007</v>
      </c>
    </row>
    <row r="984" spans="2:18" x14ac:dyDescent="0.25">
      <c r="B984" s="2" t="s">
        <v>1017</v>
      </c>
      <c r="C984" s="2" t="s">
        <v>18</v>
      </c>
      <c r="D984" s="2" t="s">
        <v>19</v>
      </c>
      <c r="E984" s="2" t="s">
        <v>27</v>
      </c>
      <c r="F984" s="2" t="s">
        <v>31</v>
      </c>
      <c r="G984" s="2" t="s">
        <v>22</v>
      </c>
      <c r="H984" s="2">
        <v>58.15</v>
      </c>
      <c r="I984" s="2">
        <v>4</v>
      </c>
      <c r="J984" s="2">
        <v>11.63</v>
      </c>
      <c r="K984" s="2">
        <v>244.23</v>
      </c>
      <c r="L984" s="2">
        <v>43488</v>
      </c>
      <c r="M984" s="2">
        <v>0.73888888888888893</v>
      </c>
      <c r="N984" s="3" t="s">
        <v>29</v>
      </c>
      <c r="O984" s="2">
        <v>232.6</v>
      </c>
      <c r="P984" s="4">
        <v>4.7619047620000003</v>
      </c>
      <c r="Q984" s="2">
        <v>11.63</v>
      </c>
      <c r="R984" s="2">
        <v>8.4</v>
      </c>
    </row>
    <row r="985" spans="2:18" x14ac:dyDescent="0.25">
      <c r="B985" s="2" t="s">
        <v>1018</v>
      </c>
      <c r="C985" s="2" t="s">
        <v>18</v>
      </c>
      <c r="D985" s="2" t="s">
        <v>19</v>
      </c>
      <c r="E985" s="2" t="s">
        <v>20</v>
      </c>
      <c r="F985" s="2" t="s">
        <v>21</v>
      </c>
      <c r="G985" s="2" t="s">
        <v>36</v>
      </c>
      <c r="H985" s="2">
        <v>97.48</v>
      </c>
      <c r="I985" s="2">
        <v>9</v>
      </c>
      <c r="J985" s="2">
        <v>43.866</v>
      </c>
      <c r="K985" s="2">
        <v>921.18600000000004</v>
      </c>
      <c r="L985" s="2">
        <v>43538</v>
      </c>
      <c r="M985" s="2">
        <v>0.59652777777777777</v>
      </c>
      <c r="N985" s="3" t="s">
        <v>23</v>
      </c>
      <c r="O985" s="2">
        <v>877.32</v>
      </c>
      <c r="P985" s="4">
        <v>4.7619047620000003</v>
      </c>
      <c r="Q985" s="2">
        <v>43.866</v>
      </c>
      <c r="R985" s="2">
        <v>7.4</v>
      </c>
    </row>
    <row r="986" spans="2:18" x14ac:dyDescent="0.25">
      <c r="B986" s="2" t="s">
        <v>1019</v>
      </c>
      <c r="C986" s="2" t="s">
        <v>25</v>
      </c>
      <c r="D986" s="2" t="s">
        <v>26</v>
      </c>
      <c r="E986" s="2" t="s">
        <v>27</v>
      </c>
      <c r="F986" s="2" t="s">
        <v>31</v>
      </c>
      <c r="G986" s="2" t="s">
        <v>22</v>
      </c>
      <c r="H986" s="2">
        <v>99.96</v>
      </c>
      <c r="I986" s="2">
        <v>7</v>
      </c>
      <c r="J986" s="2">
        <v>34.985999999999997</v>
      </c>
      <c r="K986" s="2">
        <v>734.70600000000002</v>
      </c>
      <c r="L986" s="2">
        <v>43488</v>
      </c>
      <c r="M986" s="2">
        <v>0.43958333333333333</v>
      </c>
      <c r="N986" s="3" t="s">
        <v>29</v>
      </c>
      <c r="O986" s="2">
        <v>699.72</v>
      </c>
      <c r="P986" s="4">
        <v>4.7619047620000003</v>
      </c>
      <c r="Q986" s="2">
        <v>34.985999999999997</v>
      </c>
      <c r="R986" s="2">
        <v>6.1</v>
      </c>
    </row>
    <row r="987" spans="2:18" x14ac:dyDescent="0.25">
      <c r="B987" s="2" t="s">
        <v>1020</v>
      </c>
      <c r="C987" s="2" t="s">
        <v>25</v>
      </c>
      <c r="D987" s="2" t="s">
        <v>26</v>
      </c>
      <c r="E987" s="2" t="s">
        <v>27</v>
      </c>
      <c r="F987" s="2" t="s">
        <v>31</v>
      </c>
      <c r="G987" s="2" t="s">
        <v>28</v>
      </c>
      <c r="H987" s="2">
        <v>96.37</v>
      </c>
      <c r="I987" s="2">
        <v>7</v>
      </c>
      <c r="J987" s="2">
        <v>33.729500000000002</v>
      </c>
      <c r="K987" s="2">
        <v>708.31949999999995</v>
      </c>
      <c r="L987" s="2">
        <v>43474</v>
      </c>
      <c r="M987" s="2">
        <v>0.4861111111111111</v>
      </c>
      <c r="N987" s="3" t="s">
        <v>29</v>
      </c>
      <c r="O987" s="2">
        <v>674.59</v>
      </c>
      <c r="P987" s="4">
        <v>4.7619047620000003</v>
      </c>
      <c r="Q987" s="2">
        <v>33.729500000000002</v>
      </c>
      <c r="R987" s="2">
        <v>6</v>
      </c>
    </row>
    <row r="988" spans="2:18" x14ac:dyDescent="0.25">
      <c r="B988" s="2" t="s">
        <v>1021</v>
      </c>
      <c r="C988" s="2" t="s">
        <v>42</v>
      </c>
      <c r="D988" s="2" t="s">
        <v>43</v>
      </c>
      <c r="E988" s="2" t="s">
        <v>27</v>
      </c>
      <c r="F988" s="2" t="s">
        <v>21</v>
      </c>
      <c r="G988" s="2" t="s">
        <v>46</v>
      </c>
      <c r="H988" s="2">
        <v>63.71</v>
      </c>
      <c r="I988" s="2">
        <v>5</v>
      </c>
      <c r="J988" s="2">
        <v>15.9275</v>
      </c>
      <c r="K988" s="2">
        <v>334.47750000000002</v>
      </c>
      <c r="L988" s="2">
        <v>43503</v>
      </c>
      <c r="M988" s="2">
        <v>0.8125</v>
      </c>
      <c r="N988" s="3" t="s">
        <v>23</v>
      </c>
      <c r="O988" s="2">
        <v>318.55</v>
      </c>
      <c r="P988" s="4">
        <v>4.7619047620000003</v>
      </c>
      <c r="Q988" s="2">
        <v>15.9275</v>
      </c>
      <c r="R988" s="2">
        <v>8.5</v>
      </c>
    </row>
    <row r="989" spans="2:18" x14ac:dyDescent="0.25">
      <c r="B989" s="2" t="s">
        <v>1022</v>
      </c>
      <c r="C989" s="2" t="s">
        <v>42</v>
      </c>
      <c r="D989" s="2" t="s">
        <v>43</v>
      </c>
      <c r="E989" s="2" t="s">
        <v>27</v>
      </c>
      <c r="F989" s="2" t="s">
        <v>21</v>
      </c>
      <c r="G989" s="2" t="s">
        <v>22</v>
      </c>
      <c r="H989" s="2">
        <v>14.76</v>
      </c>
      <c r="I989" s="2">
        <v>2</v>
      </c>
      <c r="J989" s="2">
        <v>1.476</v>
      </c>
      <c r="K989" s="2">
        <v>30.995999999999999</v>
      </c>
      <c r="L989" s="2">
        <v>43514</v>
      </c>
      <c r="M989" s="2">
        <v>0.61250000000000004</v>
      </c>
      <c r="N989" s="3" t="s">
        <v>23</v>
      </c>
      <c r="O989" s="2">
        <v>29.52</v>
      </c>
      <c r="P989" s="4">
        <v>4.7619047620000003</v>
      </c>
      <c r="Q989" s="2">
        <v>1.476</v>
      </c>
      <c r="R989" s="2">
        <v>4.3</v>
      </c>
    </row>
    <row r="990" spans="2:18" x14ac:dyDescent="0.25">
      <c r="B990" s="2" t="s">
        <v>1023</v>
      </c>
      <c r="C990" s="2" t="s">
        <v>42</v>
      </c>
      <c r="D990" s="2" t="s">
        <v>43</v>
      </c>
      <c r="E990" s="2" t="s">
        <v>20</v>
      </c>
      <c r="F990" s="2" t="s">
        <v>31</v>
      </c>
      <c r="G990" s="2" t="s">
        <v>22</v>
      </c>
      <c r="H990" s="2">
        <v>62</v>
      </c>
      <c r="I990" s="2">
        <v>8</v>
      </c>
      <c r="J990" s="2">
        <v>24.8</v>
      </c>
      <c r="K990" s="2">
        <v>520.79999999999995</v>
      </c>
      <c r="L990" s="2">
        <v>43468</v>
      </c>
      <c r="M990" s="2">
        <v>0.79722222222222228</v>
      </c>
      <c r="N990" s="3" t="s">
        <v>33</v>
      </c>
      <c r="O990" s="2">
        <v>496</v>
      </c>
      <c r="P990" s="4">
        <v>4.7619047620000003</v>
      </c>
      <c r="Q990" s="2">
        <v>24.8</v>
      </c>
      <c r="R990" s="2">
        <v>6.2</v>
      </c>
    </row>
    <row r="991" spans="2:18" x14ac:dyDescent="0.25">
      <c r="B991" s="2" t="s">
        <v>1024</v>
      </c>
      <c r="C991" s="2" t="s">
        <v>25</v>
      </c>
      <c r="D991" s="2" t="s">
        <v>26</v>
      </c>
      <c r="E991" s="2" t="s">
        <v>20</v>
      </c>
      <c r="F991" s="2" t="s">
        <v>31</v>
      </c>
      <c r="G991" s="2" t="s">
        <v>28</v>
      </c>
      <c r="H991" s="2">
        <v>82.34</v>
      </c>
      <c r="I991" s="2">
        <v>10</v>
      </c>
      <c r="J991" s="2">
        <v>41.17</v>
      </c>
      <c r="K991" s="2">
        <v>864.57</v>
      </c>
      <c r="L991" s="2">
        <v>43553</v>
      </c>
      <c r="M991" s="2">
        <v>0.8</v>
      </c>
      <c r="N991" s="3" t="s">
        <v>23</v>
      </c>
      <c r="O991" s="2">
        <v>823.4</v>
      </c>
      <c r="P991" s="4">
        <v>4.7619047620000003</v>
      </c>
      <c r="Q991" s="2">
        <v>41.17</v>
      </c>
      <c r="R991" s="2">
        <v>4.3</v>
      </c>
    </row>
    <row r="992" spans="2:18" x14ac:dyDescent="0.25">
      <c r="B992" s="2" t="s">
        <v>1025</v>
      </c>
      <c r="C992" s="2" t="s">
        <v>42</v>
      </c>
      <c r="D992" s="2" t="s">
        <v>43</v>
      </c>
      <c r="E992" s="2" t="s">
        <v>20</v>
      </c>
      <c r="F992" s="2" t="s">
        <v>31</v>
      </c>
      <c r="G992" s="2" t="s">
        <v>22</v>
      </c>
      <c r="H992" s="2">
        <v>75.37</v>
      </c>
      <c r="I992" s="2">
        <v>8</v>
      </c>
      <c r="J992" s="2">
        <v>30.148</v>
      </c>
      <c r="K992" s="2">
        <v>633.10799999999995</v>
      </c>
      <c r="L992" s="2">
        <v>43493</v>
      </c>
      <c r="M992" s="2">
        <v>0.65694444444444444</v>
      </c>
      <c r="N992" s="3" t="s">
        <v>33</v>
      </c>
      <c r="O992" s="2">
        <v>602.96</v>
      </c>
      <c r="P992" s="4">
        <v>4.7619047620000003</v>
      </c>
      <c r="Q992" s="2">
        <v>30.148</v>
      </c>
      <c r="R992" s="2">
        <v>8.4</v>
      </c>
    </row>
    <row r="993" spans="2:18" x14ac:dyDescent="0.25">
      <c r="B993" s="2" t="s">
        <v>1026</v>
      </c>
      <c r="C993" s="2" t="s">
        <v>18</v>
      </c>
      <c r="D993" s="2" t="s">
        <v>19</v>
      </c>
      <c r="E993" s="2" t="s">
        <v>27</v>
      </c>
      <c r="F993" s="2" t="s">
        <v>21</v>
      </c>
      <c r="G993" s="2" t="s">
        <v>44</v>
      </c>
      <c r="H993" s="2">
        <v>56.56</v>
      </c>
      <c r="I993" s="2">
        <v>5</v>
      </c>
      <c r="J993" s="2">
        <v>14.14</v>
      </c>
      <c r="K993" s="2">
        <v>296.94</v>
      </c>
      <c r="L993" s="2">
        <v>43546</v>
      </c>
      <c r="M993" s="2">
        <v>0.79583333333333328</v>
      </c>
      <c r="N993" s="3" t="s">
        <v>33</v>
      </c>
      <c r="O993" s="2">
        <v>282.8</v>
      </c>
      <c r="P993" s="4">
        <v>4.7619047620000003</v>
      </c>
      <c r="Q993" s="2">
        <v>14.14</v>
      </c>
      <c r="R993" s="2">
        <v>4.5</v>
      </c>
    </row>
    <row r="994" spans="2:18" x14ac:dyDescent="0.25">
      <c r="B994" s="2" t="s">
        <v>1027</v>
      </c>
      <c r="C994" s="2" t="s">
        <v>42</v>
      </c>
      <c r="D994" s="2" t="s">
        <v>43</v>
      </c>
      <c r="E994" s="2" t="s">
        <v>27</v>
      </c>
      <c r="F994" s="2" t="s">
        <v>21</v>
      </c>
      <c r="G994" s="2" t="s">
        <v>36</v>
      </c>
      <c r="H994" s="2">
        <v>76.599999999999994</v>
      </c>
      <c r="I994" s="2">
        <v>10</v>
      </c>
      <c r="J994" s="2">
        <v>38.299999999999997</v>
      </c>
      <c r="K994" s="2">
        <v>804.3</v>
      </c>
      <c r="L994" s="2">
        <v>43489</v>
      </c>
      <c r="M994" s="2">
        <v>0.75694444444444442</v>
      </c>
      <c r="N994" s="3" t="s">
        <v>23</v>
      </c>
      <c r="O994" s="2">
        <v>766</v>
      </c>
      <c r="P994" s="4">
        <v>4.7619047620000003</v>
      </c>
      <c r="Q994" s="2">
        <v>38.299999999999997</v>
      </c>
      <c r="R994" s="2">
        <v>6</v>
      </c>
    </row>
    <row r="995" spans="2:18" x14ac:dyDescent="0.25">
      <c r="B995" s="2" t="s">
        <v>1028</v>
      </c>
      <c r="C995" s="2" t="s">
        <v>18</v>
      </c>
      <c r="D995" s="2" t="s">
        <v>19</v>
      </c>
      <c r="E995" s="2" t="s">
        <v>27</v>
      </c>
      <c r="F995" s="2" t="s">
        <v>31</v>
      </c>
      <c r="G995" s="2" t="s">
        <v>28</v>
      </c>
      <c r="H995" s="2">
        <v>58.03</v>
      </c>
      <c r="I995" s="2">
        <v>2</v>
      </c>
      <c r="J995" s="2">
        <v>5.8029999999999999</v>
      </c>
      <c r="K995" s="2">
        <v>121.863</v>
      </c>
      <c r="L995" s="2">
        <v>43534</v>
      </c>
      <c r="M995" s="2">
        <v>0.86527777777777781</v>
      </c>
      <c r="N995" s="3" t="s">
        <v>23</v>
      </c>
      <c r="O995" s="2">
        <v>116.06</v>
      </c>
      <c r="P995" s="4">
        <v>4.7619047620000003</v>
      </c>
      <c r="Q995" s="2">
        <v>5.8029999999999999</v>
      </c>
      <c r="R995" s="2">
        <v>8.8000000000000007</v>
      </c>
    </row>
    <row r="996" spans="2:18" x14ac:dyDescent="0.25">
      <c r="B996" s="2" t="s">
        <v>1029</v>
      </c>
      <c r="C996" s="2" t="s">
        <v>42</v>
      </c>
      <c r="D996" s="2" t="s">
        <v>43</v>
      </c>
      <c r="E996" s="2" t="s">
        <v>27</v>
      </c>
      <c r="F996" s="2" t="s">
        <v>31</v>
      </c>
      <c r="G996" s="2" t="s">
        <v>46</v>
      </c>
      <c r="H996" s="2">
        <v>17.489999999999998</v>
      </c>
      <c r="I996" s="2">
        <v>10</v>
      </c>
      <c r="J996" s="2">
        <v>8.7449999999999992</v>
      </c>
      <c r="K996" s="2">
        <v>183.64500000000001</v>
      </c>
      <c r="L996" s="2">
        <v>43518</v>
      </c>
      <c r="M996" s="2">
        <v>0.77430555555555558</v>
      </c>
      <c r="N996" s="3" t="s">
        <v>23</v>
      </c>
      <c r="O996" s="2">
        <v>174.9</v>
      </c>
      <c r="P996" s="4">
        <v>4.7619047620000003</v>
      </c>
      <c r="Q996" s="2">
        <v>8.7449999999999992</v>
      </c>
      <c r="R996" s="2">
        <v>6.6</v>
      </c>
    </row>
    <row r="997" spans="2:18" x14ac:dyDescent="0.25">
      <c r="B997" s="2" t="s">
        <v>1030</v>
      </c>
      <c r="C997" s="2" t="s">
        <v>25</v>
      </c>
      <c r="D997" s="2" t="s">
        <v>26</v>
      </c>
      <c r="E997" s="2" t="s">
        <v>20</v>
      </c>
      <c r="F997" s="2" t="s">
        <v>21</v>
      </c>
      <c r="G997" s="2" t="s">
        <v>28</v>
      </c>
      <c r="H997" s="2">
        <v>60.95</v>
      </c>
      <c r="I997" s="2">
        <v>1</v>
      </c>
      <c r="J997" s="2">
        <v>3.0474999999999999</v>
      </c>
      <c r="K997" s="2">
        <v>63.997500000000002</v>
      </c>
      <c r="L997" s="2">
        <v>43514</v>
      </c>
      <c r="M997" s="2">
        <v>0.4861111111111111</v>
      </c>
      <c r="N997" s="3" t="s">
        <v>23</v>
      </c>
      <c r="O997" s="2">
        <v>60.95</v>
      </c>
      <c r="P997" s="4">
        <v>4.7619047620000003</v>
      </c>
      <c r="Q997" s="2">
        <v>3.0474999999999999</v>
      </c>
      <c r="R997" s="2">
        <v>5.9</v>
      </c>
    </row>
    <row r="998" spans="2:18" x14ac:dyDescent="0.25">
      <c r="B998" s="2" t="s">
        <v>1031</v>
      </c>
      <c r="C998" s="2" t="s">
        <v>25</v>
      </c>
      <c r="D998" s="2" t="s">
        <v>26</v>
      </c>
      <c r="E998" s="2" t="s">
        <v>27</v>
      </c>
      <c r="F998" s="2" t="s">
        <v>31</v>
      </c>
      <c r="G998" s="2" t="s">
        <v>22</v>
      </c>
      <c r="H998" s="2">
        <v>40.35</v>
      </c>
      <c r="I998" s="2">
        <v>1</v>
      </c>
      <c r="J998" s="2">
        <v>2.0175000000000001</v>
      </c>
      <c r="K998" s="2">
        <v>42.3675</v>
      </c>
      <c r="L998" s="2">
        <v>43494</v>
      </c>
      <c r="M998" s="2">
        <v>0.57361111111111107</v>
      </c>
      <c r="N998" s="3" t="s">
        <v>23</v>
      </c>
      <c r="O998" s="2">
        <v>40.35</v>
      </c>
      <c r="P998" s="4">
        <v>4.7619047620000003</v>
      </c>
      <c r="Q998" s="2">
        <v>2.0175000000000001</v>
      </c>
      <c r="R998" s="2">
        <v>6.2</v>
      </c>
    </row>
    <row r="999" spans="2:18" x14ac:dyDescent="0.25">
      <c r="B999" s="2" t="s">
        <v>1032</v>
      </c>
      <c r="C999" s="2" t="s">
        <v>42</v>
      </c>
      <c r="D999" s="2" t="s">
        <v>43</v>
      </c>
      <c r="E999" s="2" t="s">
        <v>27</v>
      </c>
      <c r="F999" s="2" t="s">
        <v>21</v>
      </c>
      <c r="G999" s="2" t="s">
        <v>32</v>
      </c>
      <c r="H999" s="2">
        <v>97.38</v>
      </c>
      <c r="I999" s="2">
        <v>10</v>
      </c>
      <c r="J999" s="2">
        <v>48.69</v>
      </c>
      <c r="K999" s="2">
        <v>1022.49</v>
      </c>
      <c r="L999" s="2">
        <v>43526</v>
      </c>
      <c r="M999" s="2">
        <v>0.71944444444444444</v>
      </c>
      <c r="N999" s="3" t="s">
        <v>23</v>
      </c>
      <c r="O999" s="2">
        <v>973.8</v>
      </c>
      <c r="P999" s="4">
        <v>4.7619047620000003</v>
      </c>
      <c r="Q999" s="2">
        <v>48.69</v>
      </c>
      <c r="R999" s="2">
        <v>4.4000000000000004</v>
      </c>
    </row>
    <row r="1000" spans="2:18" x14ac:dyDescent="0.25">
      <c r="B1000" s="2" t="s">
        <v>1033</v>
      </c>
      <c r="C1000" s="2" t="s">
        <v>18</v>
      </c>
      <c r="D1000" s="2" t="s">
        <v>19</v>
      </c>
      <c r="E1000" s="2" t="s">
        <v>20</v>
      </c>
      <c r="F1000" s="2" t="s">
        <v>31</v>
      </c>
      <c r="G1000" s="2" t="s">
        <v>44</v>
      </c>
      <c r="H1000" s="2">
        <v>31.84</v>
      </c>
      <c r="I1000" s="2">
        <v>1</v>
      </c>
      <c r="J1000" s="2">
        <v>1.5920000000000001</v>
      </c>
      <c r="K1000" s="2">
        <v>33.432000000000002</v>
      </c>
      <c r="L1000" s="2">
        <v>43505</v>
      </c>
      <c r="M1000" s="2">
        <v>0.55694444444444446</v>
      </c>
      <c r="N1000" s="3" t="s">
        <v>29</v>
      </c>
      <c r="O1000" s="2">
        <v>31.84</v>
      </c>
      <c r="P1000" s="4">
        <v>4.7619047620000003</v>
      </c>
      <c r="Q1000" s="2">
        <v>1.5920000000000001</v>
      </c>
      <c r="R1000" s="2">
        <v>7.7</v>
      </c>
    </row>
    <row r="1001" spans="2:18" x14ac:dyDescent="0.25">
      <c r="B1001" s="2" t="s">
        <v>1034</v>
      </c>
      <c r="C1001" s="2" t="s">
        <v>18</v>
      </c>
      <c r="D1001" s="2" t="s">
        <v>19</v>
      </c>
      <c r="E1001" s="2" t="s">
        <v>27</v>
      </c>
      <c r="F1001" s="2" t="s">
        <v>31</v>
      </c>
      <c r="G1001" s="2" t="s">
        <v>32</v>
      </c>
      <c r="H1001" s="2">
        <v>65.819999999999993</v>
      </c>
      <c r="I1001" s="2">
        <v>1</v>
      </c>
      <c r="J1001" s="2">
        <v>3.2909999999999999</v>
      </c>
      <c r="K1001" s="2">
        <v>69.111000000000004</v>
      </c>
      <c r="L1001" s="2">
        <v>43518</v>
      </c>
      <c r="M1001" s="2">
        <v>0.6479166666666667</v>
      </c>
      <c r="N1001" s="3" t="s">
        <v>29</v>
      </c>
      <c r="O1001" s="2">
        <v>65.819999999999993</v>
      </c>
      <c r="P1001" s="4">
        <v>4.7619047620000003</v>
      </c>
      <c r="Q1001" s="2">
        <v>3.2909999999999999</v>
      </c>
      <c r="R1001" s="2">
        <v>4.0999999999999996</v>
      </c>
    </row>
    <row r="1002" spans="2:18" x14ac:dyDescent="0.25">
      <c r="B1002" s="2" t="s">
        <v>1035</v>
      </c>
      <c r="C1002" s="2" t="s">
        <v>18</v>
      </c>
      <c r="D1002" s="2" t="s">
        <v>19</v>
      </c>
      <c r="E1002" s="2" t="s">
        <v>20</v>
      </c>
      <c r="F1002" s="2" t="s">
        <v>21</v>
      </c>
      <c r="G1002" s="2" t="s">
        <v>46</v>
      </c>
      <c r="H1002" s="2">
        <v>88.34</v>
      </c>
      <c r="I1002" s="2">
        <v>7</v>
      </c>
      <c r="J1002" s="2">
        <v>30.919</v>
      </c>
      <c r="K1002" s="2">
        <v>649.29899999999998</v>
      </c>
      <c r="L1002" s="2">
        <v>43514</v>
      </c>
      <c r="M1002" s="2">
        <v>0.56111111111111112</v>
      </c>
      <c r="N1002" s="3" t="s">
        <v>29</v>
      </c>
      <c r="O1002" s="2">
        <v>618.38</v>
      </c>
      <c r="P1002" s="4">
        <v>4.7619047620000003</v>
      </c>
      <c r="Q1002" s="2">
        <v>30.919</v>
      </c>
      <c r="R1002" s="2">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7E64-AD60-41D5-9592-77C79DFBBFCB}">
  <dimension ref="A1:AT1003"/>
  <sheetViews>
    <sheetView zoomScale="107" zoomScaleNormal="115" workbookViewId="0">
      <pane xSplit="1" ySplit="3" topLeftCell="K4" activePane="bottomRight" state="frozen"/>
      <selection pane="topRight" activeCell="B1" sqref="B1"/>
      <selection pane="bottomLeft" activeCell="A4" sqref="A4"/>
      <selection pane="bottomRight" activeCell="K2" sqref="K2"/>
    </sheetView>
  </sheetViews>
  <sheetFormatPr defaultRowHeight="15" x14ac:dyDescent="0.25"/>
  <cols>
    <col min="1" max="1" width="5.5703125" style="47" customWidth="1"/>
    <col min="2" max="2" width="14.42578125" style="39" bestFit="1" customWidth="1"/>
    <col min="3" max="3" width="12.42578125" style="39" customWidth="1"/>
    <col min="4" max="4" width="13.85546875" style="39" customWidth="1"/>
    <col min="5" max="5" width="20" style="39" customWidth="1"/>
    <col min="6" max="6" width="16.140625" style="39" customWidth="1"/>
    <col min="7" max="7" width="27.42578125" style="39" customWidth="1"/>
    <col min="8" max="8" width="15.85546875" style="40" customWidth="1"/>
    <col min="9" max="9" width="15.140625" style="41" customWidth="1"/>
    <col min="10" max="10" width="12.140625" style="42" bestFit="1" customWidth="1"/>
    <col min="11" max="11" width="15.85546875" style="42" customWidth="1"/>
    <col min="12" max="12" width="25.28515625" style="43" bestFit="1" customWidth="1"/>
    <col min="13" max="13" width="15.7109375" style="44" customWidth="1"/>
    <col min="14" max="14" width="15.28515625" style="39" customWidth="1"/>
    <col min="15" max="15" width="13.42578125" style="42" customWidth="1"/>
    <col min="16" max="16" width="23.140625" style="45" customWidth="1"/>
    <col min="17" max="17" width="19.85546875" style="42" customWidth="1"/>
    <col min="18" max="18" width="14.85546875" style="53" customWidth="1"/>
    <col min="19" max="19" width="16.5703125" style="47" customWidth="1"/>
    <col min="20" max="20" width="20.28515625" style="47" bestFit="1" customWidth="1"/>
    <col min="21" max="23" width="17.5703125" style="47" customWidth="1"/>
    <col min="24" max="24" width="26" style="70" customWidth="1"/>
    <col min="25" max="25" width="15.28515625" style="70" customWidth="1"/>
    <col min="26" max="26" width="14.5703125" style="70" customWidth="1"/>
    <col min="27" max="27" width="19.42578125" style="70" customWidth="1"/>
    <col min="28" max="29" width="17.5703125" style="70" customWidth="1"/>
    <col min="30" max="31" width="17.5703125" style="119" customWidth="1"/>
    <col min="32" max="32" width="17.5703125" style="120" customWidth="1"/>
    <col min="33" max="33" width="15" style="119" customWidth="1"/>
    <col min="34" max="34" width="17.5703125" style="120" customWidth="1"/>
    <col min="35" max="36" width="17.5703125" style="106" customWidth="1"/>
    <col min="37" max="37" width="15" style="70" bestFit="1" customWidth="1"/>
    <col min="38" max="38" width="18.5703125" style="70" bestFit="1" customWidth="1"/>
    <col min="39" max="39" width="17.7109375" style="70" bestFit="1" customWidth="1"/>
    <col min="40" max="40" width="18.5703125" style="70" bestFit="1" customWidth="1"/>
    <col min="41" max="41" width="17.5703125" style="70" bestFit="1" customWidth="1"/>
    <col min="42" max="42" width="13" style="70" customWidth="1"/>
    <col min="43" max="43" width="9.28515625" style="70" bestFit="1" customWidth="1"/>
    <col min="44" max="44" width="13.140625" style="70" bestFit="1" customWidth="1"/>
    <col min="45" max="45" width="9.140625" style="70"/>
    <col min="46" max="46" width="13.140625" style="70" bestFit="1" customWidth="1"/>
    <col min="47" max="16384" width="9.140625" style="70"/>
  </cols>
  <sheetData>
    <row r="1" spans="2:44" s="47" customFormat="1" x14ac:dyDescent="0.25">
      <c r="B1" s="39"/>
      <c r="C1" s="39"/>
      <c r="D1" s="39"/>
      <c r="E1" s="39"/>
      <c r="F1" s="39"/>
      <c r="G1" s="39"/>
      <c r="H1" s="40"/>
      <c r="I1" s="41"/>
      <c r="J1" s="42"/>
      <c r="K1" s="42"/>
      <c r="L1" s="43"/>
      <c r="M1" s="44"/>
      <c r="N1" s="39"/>
      <c r="O1" s="42"/>
      <c r="P1" s="45"/>
      <c r="Q1" s="42"/>
      <c r="R1" s="53"/>
      <c r="AD1" s="107"/>
      <c r="AE1" s="107"/>
      <c r="AG1" s="41"/>
    </row>
    <row r="2" spans="2:44" s="47" customFormat="1" ht="30" customHeight="1" x14ac:dyDescent="0.25">
      <c r="B2" s="39"/>
      <c r="C2" s="39"/>
      <c r="D2" s="39"/>
      <c r="E2" s="39"/>
      <c r="F2" s="39"/>
      <c r="G2" s="39"/>
      <c r="H2" s="40"/>
      <c r="I2" s="41"/>
      <c r="J2" s="42"/>
      <c r="K2" s="42"/>
      <c r="L2" s="43"/>
      <c r="M2" s="44"/>
      <c r="N2" s="39"/>
      <c r="O2" s="42"/>
      <c r="P2" s="45"/>
      <c r="Q2" s="42"/>
      <c r="R2" s="18" t="s">
        <v>1042</v>
      </c>
      <c r="S2" s="46">
        <v>75</v>
      </c>
      <c r="AD2" s="107"/>
      <c r="AE2" s="107"/>
      <c r="AG2" s="41"/>
    </row>
    <row r="3" spans="2:44" s="47" customFormat="1" ht="53.25" customHeight="1" x14ac:dyDescent="0.25">
      <c r="B3" s="7" t="s">
        <v>0</v>
      </c>
      <c r="C3" s="7" t="s">
        <v>1</v>
      </c>
      <c r="D3" s="7" t="s">
        <v>2</v>
      </c>
      <c r="E3" s="7" t="s">
        <v>3</v>
      </c>
      <c r="F3" s="7" t="s">
        <v>4</v>
      </c>
      <c r="G3" s="7" t="s">
        <v>5</v>
      </c>
      <c r="H3" s="8" t="s">
        <v>6</v>
      </c>
      <c r="I3" s="9" t="s">
        <v>7</v>
      </c>
      <c r="J3" s="10" t="s">
        <v>8</v>
      </c>
      <c r="K3" s="10" t="s">
        <v>9</v>
      </c>
      <c r="L3" s="11" t="s">
        <v>10</v>
      </c>
      <c r="M3" s="12" t="s">
        <v>11</v>
      </c>
      <c r="N3" s="7" t="s">
        <v>12</v>
      </c>
      <c r="O3" s="10" t="s">
        <v>13</v>
      </c>
      <c r="P3" s="13" t="s">
        <v>14</v>
      </c>
      <c r="Q3" s="10" t="s">
        <v>15</v>
      </c>
      <c r="R3" s="7" t="s">
        <v>16</v>
      </c>
      <c r="S3" s="7" t="s">
        <v>1036</v>
      </c>
      <c r="T3" s="7" t="s">
        <v>1041</v>
      </c>
      <c r="U3" s="7" t="s">
        <v>1056</v>
      </c>
      <c r="V3" s="7" t="s">
        <v>1057</v>
      </c>
      <c r="W3" s="7" t="s">
        <v>1058</v>
      </c>
      <c r="X3" s="54" t="s">
        <v>1059</v>
      </c>
      <c r="Y3" s="54" t="s">
        <v>1096</v>
      </c>
      <c r="Z3" s="54" t="s">
        <v>1094</v>
      </c>
      <c r="AA3" s="54" t="s">
        <v>1093</v>
      </c>
      <c r="AB3" s="54" t="s">
        <v>1095</v>
      </c>
      <c r="AC3" s="54" t="s">
        <v>1097</v>
      </c>
      <c r="AD3" s="147" t="s">
        <v>1098</v>
      </c>
      <c r="AE3" s="147" t="s">
        <v>1099</v>
      </c>
      <c r="AF3" s="54" t="s">
        <v>1100</v>
      </c>
      <c r="AG3" s="148" t="s">
        <v>1101</v>
      </c>
      <c r="AH3" s="54" t="s">
        <v>1102</v>
      </c>
      <c r="AI3" s="54" t="s">
        <v>1103</v>
      </c>
      <c r="AJ3" s="121"/>
      <c r="AL3" s="19" t="s">
        <v>1043</v>
      </c>
      <c r="AM3" s="19" t="s">
        <v>1044</v>
      </c>
      <c r="AN3" s="19" t="s">
        <v>1045</v>
      </c>
      <c r="AO3" s="19" t="s">
        <v>1046</v>
      </c>
      <c r="AP3" s="19" t="s">
        <v>1047</v>
      </c>
    </row>
    <row r="4" spans="2:44" s="47" customFormat="1" ht="16.5" x14ac:dyDescent="0.3">
      <c r="B4" s="59" t="s">
        <v>17</v>
      </c>
      <c r="C4" s="60" t="s">
        <v>18</v>
      </c>
      <c r="D4" s="59" t="s">
        <v>19</v>
      </c>
      <c r="E4" s="59" t="s">
        <v>20</v>
      </c>
      <c r="F4" s="59" t="s">
        <v>21</v>
      </c>
      <c r="G4" s="59" t="s">
        <v>22</v>
      </c>
      <c r="H4" s="61">
        <v>74.69</v>
      </c>
      <c r="I4" s="62">
        <v>7</v>
      </c>
      <c r="J4" s="63">
        <v>26.141500000000001</v>
      </c>
      <c r="K4" s="63">
        <v>548.97149999999999</v>
      </c>
      <c r="L4" s="64">
        <v>43470</v>
      </c>
      <c r="M4" s="65">
        <v>0.54722222222222228</v>
      </c>
      <c r="N4" s="60" t="s">
        <v>23</v>
      </c>
      <c r="O4" s="63">
        <v>522.83000000000004</v>
      </c>
      <c r="P4" s="66">
        <v>4.7619047620000003</v>
      </c>
      <c r="Q4" s="63">
        <v>26.141500000000001</v>
      </c>
      <c r="R4" s="67">
        <v>9.1</v>
      </c>
      <c r="S4" s="48">
        <f t="shared" ref="S4:S67" si="0">K4-O4</f>
        <v>26.141499999999951</v>
      </c>
      <c r="T4" s="49">
        <f t="shared" ref="T4:T67" si="1">$S4*$S$2</f>
        <v>1960.6124999999963</v>
      </c>
      <c r="U4" s="49" t="b">
        <f>AND(S4&gt;8,O4&gt;480)</f>
        <v>1</v>
      </c>
      <c r="V4" s="49" t="b">
        <f>OR(R$4&gt;8.4,$Q4&gt;67)</f>
        <v>1</v>
      </c>
      <c r="W4" s="49" t="str">
        <f>IF(R4&gt;8.6,"High Value", "Low Value")</f>
        <v>High Value</v>
      </c>
      <c r="X4" s="149">
        <f t="shared" ref="X4" si="2">IF(R4&gt;6.1,H4*0.1,"Value Not matches")</f>
        <v>7.4690000000000003</v>
      </c>
      <c r="Y4" s="150">
        <f>DAY(L4)</f>
        <v>5</v>
      </c>
      <c r="Z4" s="150">
        <f>MONTH(L4)</f>
        <v>1</v>
      </c>
      <c r="AA4" s="151">
        <f t="shared" ref="AA4:AA9" si="3">YEAR(L4)</f>
        <v>2019</v>
      </c>
      <c r="AB4" s="152" t="str">
        <f>_xlfn.CONCAT(Z4,"-"&amp;"",$AA4)</f>
        <v>1-2019</v>
      </c>
      <c r="AC4" s="152" t="str">
        <f>CONCATENATE(Y4,"-","",Z4,"-","",AA4)</f>
        <v>5-1-2019</v>
      </c>
      <c r="AD4" s="153">
        <f>ROUNDUP(Z4/3,0)</f>
        <v>1</v>
      </c>
      <c r="AE4" s="153">
        <f>WEEKNUM(L4,2)</f>
        <v>1</v>
      </c>
      <c r="AF4" s="154" t="str">
        <f>CONCATENATE(AA4,"-",AE4)</f>
        <v>2019-1</v>
      </c>
      <c r="AG4" s="153">
        <f>WEEKDAY(L4,2)</f>
        <v>6</v>
      </c>
      <c r="AH4" s="154" t="str">
        <f>IF(AG4&gt;=6,"Weekends","Weekdays")</f>
        <v>Weekends</v>
      </c>
      <c r="AI4" s="155">
        <f>WEEKDAY(L4,1)</f>
        <v>7</v>
      </c>
      <c r="AJ4" s="121"/>
      <c r="AK4" s="70"/>
      <c r="AL4" s="50">
        <f>SUM(K4:K1003)</f>
        <v>322966.74900000007</v>
      </c>
      <c r="AM4" s="17">
        <f>AVERAGE($R$4:$R$1003)</f>
        <v>6.9727000000000032</v>
      </c>
      <c r="AN4" s="17">
        <f>MAX($H$4:$H$1003)</f>
        <v>99.96</v>
      </c>
      <c r="AO4" s="17">
        <f>MIN($H$4:$H$1003)</f>
        <v>10.08</v>
      </c>
      <c r="AP4" s="47">
        <v>1</v>
      </c>
      <c r="AQ4" s="18">
        <f>MEDIAN(AP4:AP8)</f>
        <v>3</v>
      </c>
      <c r="AR4" s="51">
        <f>MEDIAN($R$4:$R$1003)</f>
        <v>7</v>
      </c>
    </row>
    <row r="5" spans="2:44" s="47" customFormat="1" ht="16.5" x14ac:dyDescent="0.3">
      <c r="B5" s="59" t="s">
        <v>24</v>
      </c>
      <c r="C5" s="60" t="s">
        <v>25</v>
      </c>
      <c r="D5" s="59" t="s">
        <v>26</v>
      </c>
      <c r="E5" s="59" t="s">
        <v>27</v>
      </c>
      <c r="F5" s="59" t="s">
        <v>21</v>
      </c>
      <c r="G5" s="59" t="s">
        <v>28</v>
      </c>
      <c r="H5" s="61">
        <v>15.28</v>
      </c>
      <c r="I5" s="62">
        <v>5</v>
      </c>
      <c r="J5" s="63">
        <v>3.82</v>
      </c>
      <c r="K5" s="63">
        <v>80.22</v>
      </c>
      <c r="L5" s="64">
        <v>43532</v>
      </c>
      <c r="M5" s="65">
        <v>0.43680555555555556</v>
      </c>
      <c r="N5" s="60" t="s">
        <v>29</v>
      </c>
      <c r="O5" s="63">
        <v>76.400000000000006</v>
      </c>
      <c r="P5" s="66">
        <v>4.7619047620000003</v>
      </c>
      <c r="Q5" s="63">
        <v>3.82</v>
      </c>
      <c r="R5" s="68">
        <v>9.6</v>
      </c>
      <c r="S5" s="48">
        <f t="shared" si="0"/>
        <v>3.8199999999999932</v>
      </c>
      <c r="T5" s="49">
        <f t="shared" si="1"/>
        <v>286.49999999999949</v>
      </c>
      <c r="U5" s="49" t="b">
        <f t="shared" ref="U5:U68" si="4">AND(S5&gt;8,O5&gt;480)</f>
        <v>0</v>
      </c>
      <c r="V5" s="49" t="b">
        <f t="shared" ref="V5:V68" si="5">OR(R$4&gt;8.4,$Q5&gt;67)</f>
        <v>1</v>
      </c>
      <c r="W5" s="49" t="str">
        <f t="shared" ref="W5:W68" si="6">IF(R5&gt;8.6,"High Value", "Low Value")</f>
        <v>High Value</v>
      </c>
      <c r="X5" s="149">
        <f>IF(R5&gt;6.1,H5*0.1,"Value Not matches")</f>
        <v>1.528</v>
      </c>
      <c r="Y5" s="150">
        <f>DAY(L5)</f>
        <v>8</v>
      </c>
      <c r="Z5" s="150">
        <f t="shared" ref="Z5:Z68" si="7">MONTH(L5)</f>
        <v>3</v>
      </c>
      <c r="AA5" s="151">
        <f t="shared" si="3"/>
        <v>2019</v>
      </c>
      <c r="AB5" s="152" t="str">
        <f t="shared" ref="AB5:AB7" si="8">_xlfn.CONCAT(Z5,"-"&amp;"",$AA5)</f>
        <v>3-2019</v>
      </c>
      <c r="AC5" s="152" t="str">
        <f>CONCATENATE(Y5,"-",Z5,"-",AA5)</f>
        <v>8-3-2019</v>
      </c>
      <c r="AD5" s="153">
        <f t="shared" ref="AD5:AD33" si="9">ROUNDUP(Z5/3,0)</f>
        <v>1</v>
      </c>
      <c r="AE5" s="153">
        <f t="shared" ref="AE5:AE21" si="10">WEEKNUM(L5,2)</f>
        <v>10</v>
      </c>
      <c r="AF5" s="156" t="str">
        <f>CONCATENATE(AA5,"-",AE5)</f>
        <v>2019-10</v>
      </c>
      <c r="AG5" s="62">
        <f>WEEKDAY(L5,2)</f>
        <v>5</v>
      </c>
      <c r="AH5" s="154" t="str">
        <f t="shared" ref="AH5:AH11" si="11">IF(AG5&gt;=6,"Weekends","Weekdays")</f>
        <v>Weekdays</v>
      </c>
      <c r="AI5" s="155">
        <f t="shared" ref="AI5:AI34" si="12">WEEKDAY(L5,1)</f>
        <v>6</v>
      </c>
      <c r="AJ5" s="121"/>
      <c r="AK5" s="70"/>
      <c r="AL5" s="17">
        <f>SUM($K$4:$K$1003)</f>
        <v>322966.74900000007</v>
      </c>
      <c r="AP5" s="47">
        <f>AP4+1</f>
        <v>2</v>
      </c>
    </row>
    <row r="6" spans="2:44" s="47" customFormat="1" ht="16.5" x14ac:dyDescent="0.3">
      <c r="B6" s="59" t="s">
        <v>30</v>
      </c>
      <c r="C6" s="60" t="s">
        <v>18</v>
      </c>
      <c r="D6" s="59" t="s">
        <v>19</v>
      </c>
      <c r="E6" s="59" t="s">
        <v>27</v>
      </c>
      <c r="F6" s="59" t="s">
        <v>31</v>
      </c>
      <c r="G6" s="59" t="s">
        <v>32</v>
      </c>
      <c r="H6" s="61">
        <v>46.33</v>
      </c>
      <c r="I6" s="62">
        <v>7</v>
      </c>
      <c r="J6" s="63">
        <v>16.215499999999999</v>
      </c>
      <c r="K6" s="63">
        <v>340.52550000000002</v>
      </c>
      <c r="L6" s="64">
        <v>43527</v>
      </c>
      <c r="M6" s="65">
        <v>0.55763888888888891</v>
      </c>
      <c r="N6" s="60" t="s">
        <v>33</v>
      </c>
      <c r="O6" s="63">
        <v>324.31</v>
      </c>
      <c r="P6" s="66">
        <v>4.7619047620000003</v>
      </c>
      <c r="Q6" s="63">
        <v>16.215499999999999</v>
      </c>
      <c r="R6" s="67">
        <v>7.4</v>
      </c>
      <c r="S6" s="48">
        <f t="shared" si="0"/>
        <v>16.21550000000002</v>
      </c>
      <c r="T6" s="49">
        <f t="shared" si="1"/>
        <v>1216.1625000000015</v>
      </c>
      <c r="U6" s="49" t="b">
        <f t="shared" si="4"/>
        <v>0</v>
      </c>
      <c r="V6" s="49" t="b">
        <f t="shared" si="5"/>
        <v>1</v>
      </c>
      <c r="W6" s="49" t="str">
        <f t="shared" si="6"/>
        <v>Low Value</v>
      </c>
      <c r="X6" s="149">
        <f t="shared" ref="X6:X18" si="13">IF(R6&gt;6.1,H6*0.1,"Value Not matches")</f>
        <v>4.633</v>
      </c>
      <c r="Y6" s="150">
        <f>DAY(L6)</f>
        <v>3</v>
      </c>
      <c r="Z6" s="150">
        <f t="shared" si="7"/>
        <v>3</v>
      </c>
      <c r="AA6" s="151">
        <f t="shared" si="3"/>
        <v>2019</v>
      </c>
      <c r="AB6" s="152" t="str">
        <f t="shared" si="8"/>
        <v>3-2019</v>
      </c>
      <c r="AC6" s="152" t="str">
        <f>_xlfn.CONCAT(Y6,"-",Z6,"-",AA6)</f>
        <v>3-3-2019</v>
      </c>
      <c r="AD6" s="153">
        <f t="shared" si="9"/>
        <v>1</v>
      </c>
      <c r="AE6" s="153">
        <f t="shared" si="10"/>
        <v>9</v>
      </c>
      <c r="AF6" s="156" t="str">
        <f t="shared" ref="AF6:AF16" si="14">CONCATENATE(AA6,"-",AE6)</f>
        <v>2019-9</v>
      </c>
      <c r="AG6" s="62">
        <f t="shared" ref="AG6:AG69" si="15">WEEKDAY(L6,2)</f>
        <v>7</v>
      </c>
      <c r="AH6" s="154" t="str">
        <f t="shared" si="11"/>
        <v>Weekends</v>
      </c>
      <c r="AI6" s="155">
        <f t="shared" si="12"/>
        <v>1</v>
      </c>
      <c r="AJ6" s="121"/>
      <c r="AK6" s="70"/>
      <c r="AP6" s="47">
        <f t="shared" ref="AP6:AP8" si="16">AP5+1</f>
        <v>3</v>
      </c>
    </row>
    <row r="7" spans="2:44" s="47" customFormat="1" ht="17.25" x14ac:dyDescent="0.3">
      <c r="B7" s="59" t="s">
        <v>34</v>
      </c>
      <c r="C7" s="60" t="s">
        <v>18</v>
      </c>
      <c r="D7" s="59" t="s">
        <v>19</v>
      </c>
      <c r="E7" s="59" t="s">
        <v>20</v>
      </c>
      <c r="F7" s="59" t="s">
        <v>31</v>
      </c>
      <c r="G7" s="59" t="s">
        <v>22</v>
      </c>
      <c r="H7" s="61">
        <v>58.22</v>
      </c>
      <c r="I7" s="62">
        <v>8</v>
      </c>
      <c r="J7" s="63">
        <v>23.288</v>
      </c>
      <c r="K7" s="63">
        <v>489.048</v>
      </c>
      <c r="L7" s="64">
        <v>43492</v>
      </c>
      <c r="M7" s="65">
        <v>0.85624999999999996</v>
      </c>
      <c r="N7" s="60" t="s">
        <v>23</v>
      </c>
      <c r="O7" s="63">
        <v>465.76</v>
      </c>
      <c r="P7" s="66">
        <v>4.7619047620000003</v>
      </c>
      <c r="Q7" s="63">
        <v>23.288</v>
      </c>
      <c r="R7" s="67">
        <v>8.4</v>
      </c>
      <c r="S7" s="48">
        <f t="shared" si="0"/>
        <v>23.288000000000011</v>
      </c>
      <c r="T7" s="49">
        <f t="shared" si="1"/>
        <v>1746.6000000000008</v>
      </c>
      <c r="U7" s="49" t="b">
        <f t="shared" si="4"/>
        <v>0</v>
      </c>
      <c r="V7" s="49" t="b">
        <f t="shared" si="5"/>
        <v>1</v>
      </c>
      <c r="W7" s="49" t="str">
        <f t="shared" si="6"/>
        <v>Low Value</v>
      </c>
      <c r="X7" s="149">
        <f t="shared" si="13"/>
        <v>5.8220000000000001</v>
      </c>
      <c r="Y7" s="150">
        <f t="shared" ref="Y7" si="17">DAY(L7)</f>
        <v>27</v>
      </c>
      <c r="Z7" s="150">
        <f>MONTH(L7)</f>
        <v>1</v>
      </c>
      <c r="AA7" s="151">
        <f t="shared" si="3"/>
        <v>2019</v>
      </c>
      <c r="AB7" s="152" t="str">
        <f t="shared" si="8"/>
        <v>1-2019</v>
      </c>
      <c r="AC7" s="152" t="str">
        <f>_xlfn.CONCAT(Y7,"-"&amp;"",Z7,"-"&amp;"",AA7)</f>
        <v>27-1-2019</v>
      </c>
      <c r="AD7" s="153">
        <f t="shared" si="9"/>
        <v>1</v>
      </c>
      <c r="AE7" s="153">
        <f t="shared" si="10"/>
        <v>4</v>
      </c>
      <c r="AF7" s="156" t="str">
        <f t="shared" si="14"/>
        <v>2019-4</v>
      </c>
      <c r="AG7" s="62">
        <f t="shared" si="15"/>
        <v>7</v>
      </c>
      <c r="AH7" s="154" t="str">
        <f t="shared" si="11"/>
        <v>Weekends</v>
      </c>
      <c r="AI7" s="155">
        <f t="shared" si="12"/>
        <v>1</v>
      </c>
      <c r="AJ7" s="121"/>
      <c r="AK7" s="70"/>
      <c r="AL7" s="19" t="s">
        <v>1048</v>
      </c>
      <c r="AM7" s="19" t="s">
        <v>1049</v>
      </c>
      <c r="AN7" s="71" t="s">
        <v>1064</v>
      </c>
      <c r="AO7" s="71" t="s">
        <v>1065</v>
      </c>
      <c r="AP7" s="47">
        <f t="shared" si="16"/>
        <v>4</v>
      </c>
    </row>
    <row r="8" spans="2:44" s="47" customFormat="1" ht="17.25" x14ac:dyDescent="0.3">
      <c r="B8" s="59" t="s">
        <v>35</v>
      </c>
      <c r="C8" s="60" t="s">
        <v>18</v>
      </c>
      <c r="D8" s="59" t="s">
        <v>19</v>
      </c>
      <c r="E8" s="59" t="s">
        <v>27</v>
      </c>
      <c r="F8" s="59" t="s">
        <v>31</v>
      </c>
      <c r="G8" s="59" t="s">
        <v>36</v>
      </c>
      <c r="H8" s="61">
        <v>86.31</v>
      </c>
      <c r="I8" s="62">
        <v>7</v>
      </c>
      <c r="J8" s="63">
        <v>30.208500000000001</v>
      </c>
      <c r="K8" s="63">
        <v>634.37850000000003</v>
      </c>
      <c r="L8" s="64">
        <v>43504</v>
      </c>
      <c r="M8" s="65">
        <v>0.44236111111111109</v>
      </c>
      <c r="N8" s="60" t="s">
        <v>23</v>
      </c>
      <c r="O8" s="63">
        <v>604.16999999999996</v>
      </c>
      <c r="P8" s="66">
        <v>4.7619047620000003</v>
      </c>
      <c r="Q8" s="63">
        <v>30.208500000000001</v>
      </c>
      <c r="R8" s="67">
        <v>5.3</v>
      </c>
      <c r="S8" s="48">
        <f t="shared" si="0"/>
        <v>30.208500000000072</v>
      </c>
      <c r="T8" s="49">
        <f t="shared" si="1"/>
        <v>2265.6375000000053</v>
      </c>
      <c r="U8" s="49" t="b">
        <f t="shared" si="4"/>
        <v>1</v>
      </c>
      <c r="V8" s="49" t="b">
        <f t="shared" si="5"/>
        <v>1</v>
      </c>
      <c r="W8" s="49" t="str">
        <f t="shared" si="6"/>
        <v>Low Value</v>
      </c>
      <c r="X8" s="149" t="str">
        <f t="shared" si="13"/>
        <v>Value Not matches</v>
      </c>
      <c r="Y8" s="150">
        <f>DAY(L8)</f>
        <v>8</v>
      </c>
      <c r="Z8" s="150">
        <f>MONTH(L8)</f>
        <v>2</v>
      </c>
      <c r="AA8" s="151">
        <f t="shared" si="3"/>
        <v>2019</v>
      </c>
      <c r="AB8" s="152" t="str">
        <f>_xlfn.CONCAT(Z8,"-",AA8)</f>
        <v>2-2019</v>
      </c>
      <c r="AC8" s="152" t="str">
        <f>CONCATENATE(Y8,"-",Z8,"-",AA8)</f>
        <v>8-2-2019</v>
      </c>
      <c r="AD8" s="153">
        <f t="shared" si="9"/>
        <v>1</v>
      </c>
      <c r="AE8" s="153">
        <f t="shared" si="10"/>
        <v>6</v>
      </c>
      <c r="AF8" s="156" t="str">
        <f t="shared" si="14"/>
        <v>2019-6</v>
      </c>
      <c r="AG8" s="62">
        <f t="shared" si="15"/>
        <v>5</v>
      </c>
      <c r="AH8" s="154" t="str">
        <f t="shared" si="11"/>
        <v>Weekdays</v>
      </c>
      <c r="AI8" s="155">
        <f t="shared" si="12"/>
        <v>6</v>
      </c>
      <c r="AJ8" s="121"/>
      <c r="AK8" s="70"/>
      <c r="AL8" s="58">
        <f>COUNTA($N$4:$N$1003)</f>
        <v>1000</v>
      </c>
      <c r="AM8" s="58">
        <f>COUNT($R$4:$R$1003)</f>
        <v>1000</v>
      </c>
      <c r="AN8" s="51">
        <f>AVERAGEIF($F$4:$F$1003,$AO$11,$R$4:$R$1003)</f>
        <v>6.9809619238477012</v>
      </c>
      <c r="AO8" s="51">
        <f>AVERAGEIF($F$4:$F$1003,$AP$11,$R$4:$R$1003)</f>
        <v>6.9644710578842322</v>
      </c>
      <c r="AP8" s="47">
        <f t="shared" si="16"/>
        <v>5</v>
      </c>
    </row>
    <row r="9" spans="2:44" s="47" customFormat="1" ht="17.25" x14ac:dyDescent="0.3">
      <c r="B9" s="59" t="s">
        <v>37</v>
      </c>
      <c r="C9" s="60" t="s">
        <v>25</v>
      </c>
      <c r="D9" s="59" t="s">
        <v>26</v>
      </c>
      <c r="E9" s="59" t="s">
        <v>27</v>
      </c>
      <c r="F9" s="59" t="s">
        <v>31</v>
      </c>
      <c r="G9" s="59" t="s">
        <v>28</v>
      </c>
      <c r="H9" s="61">
        <v>85.39</v>
      </c>
      <c r="I9" s="62">
        <v>7</v>
      </c>
      <c r="J9" s="63">
        <v>29.886500000000002</v>
      </c>
      <c r="K9" s="63">
        <v>627.61649999999997</v>
      </c>
      <c r="L9" s="64">
        <v>43549</v>
      </c>
      <c r="M9" s="65">
        <v>0.77083333333333337</v>
      </c>
      <c r="N9" s="60" t="s">
        <v>23</v>
      </c>
      <c r="O9" s="63">
        <v>597.73</v>
      </c>
      <c r="P9" s="66">
        <v>4.7619047620000003</v>
      </c>
      <c r="Q9" s="63">
        <v>29.886500000000002</v>
      </c>
      <c r="R9" s="67">
        <v>4.0999999999999996</v>
      </c>
      <c r="S9" s="48">
        <f t="shared" si="0"/>
        <v>29.886499999999955</v>
      </c>
      <c r="T9" s="49">
        <f t="shared" si="1"/>
        <v>2241.4874999999965</v>
      </c>
      <c r="U9" s="49" t="b">
        <f t="shared" si="4"/>
        <v>1</v>
      </c>
      <c r="V9" s="49" t="b">
        <f t="shared" si="5"/>
        <v>1</v>
      </c>
      <c r="W9" s="49" t="str">
        <f t="shared" si="6"/>
        <v>Low Value</v>
      </c>
      <c r="X9" s="149" t="str">
        <f t="shared" si="13"/>
        <v>Value Not matches</v>
      </c>
      <c r="Y9" s="150">
        <f t="shared" ref="Y9:Y29" si="18">DAY(L9)</f>
        <v>25</v>
      </c>
      <c r="Z9" s="150">
        <f t="shared" ref="Z9:Z10" si="19">MONTH(L9)</f>
        <v>3</v>
      </c>
      <c r="AA9" s="151">
        <f t="shared" si="3"/>
        <v>2019</v>
      </c>
      <c r="AB9" s="152" t="str">
        <f>_xlfn.CONCAT(Z9,"-"&amp;"",$AA9)</f>
        <v>3-2019</v>
      </c>
      <c r="AC9" s="152" t="str">
        <f>CONCATENATE(Y9,"-"&amp;"",Z9,"-"&amp;"",AA9)</f>
        <v>25-3-2019</v>
      </c>
      <c r="AD9" s="153">
        <f t="shared" si="9"/>
        <v>1</v>
      </c>
      <c r="AE9" s="153">
        <f t="shared" si="10"/>
        <v>13</v>
      </c>
      <c r="AF9" s="156" t="str">
        <f t="shared" si="14"/>
        <v>2019-13</v>
      </c>
      <c r="AG9" s="62">
        <f t="shared" si="15"/>
        <v>1</v>
      </c>
      <c r="AH9" s="154" t="str">
        <f t="shared" si="11"/>
        <v>Weekdays</v>
      </c>
      <c r="AI9" s="155">
        <f t="shared" si="12"/>
        <v>2</v>
      </c>
      <c r="AJ9" s="121"/>
      <c r="AK9" s="70"/>
      <c r="AL9" s="69" t="s">
        <v>1050</v>
      </c>
    </row>
    <row r="10" spans="2:44" s="47" customFormat="1" ht="16.5" x14ac:dyDescent="0.3">
      <c r="B10" s="59" t="s">
        <v>38</v>
      </c>
      <c r="C10" s="60" t="s">
        <v>18</v>
      </c>
      <c r="D10" s="59" t="s">
        <v>19</v>
      </c>
      <c r="E10" s="59" t="s">
        <v>20</v>
      </c>
      <c r="F10" s="59" t="s">
        <v>21</v>
      </c>
      <c r="G10" s="59" t="s">
        <v>28</v>
      </c>
      <c r="H10" s="61">
        <v>68.84</v>
      </c>
      <c r="I10" s="62">
        <v>6</v>
      </c>
      <c r="J10" s="63">
        <v>20.652000000000001</v>
      </c>
      <c r="K10" s="63">
        <v>433.69200000000001</v>
      </c>
      <c r="L10" s="64">
        <v>43521</v>
      </c>
      <c r="M10" s="65">
        <v>0.60833333333333328</v>
      </c>
      <c r="N10" s="60" t="s">
        <v>23</v>
      </c>
      <c r="O10" s="63">
        <v>413.04</v>
      </c>
      <c r="P10" s="66">
        <v>4.7619047620000003</v>
      </c>
      <c r="Q10" s="63">
        <v>20.652000000000001</v>
      </c>
      <c r="R10" s="67">
        <v>5.8</v>
      </c>
      <c r="S10" s="48">
        <f t="shared" si="0"/>
        <v>20.651999999999987</v>
      </c>
      <c r="T10" s="49">
        <f t="shared" si="1"/>
        <v>1548.899999999999</v>
      </c>
      <c r="U10" s="49" t="b">
        <f t="shared" si="4"/>
        <v>0</v>
      </c>
      <c r="V10" s="49" t="b">
        <f t="shared" si="5"/>
        <v>1</v>
      </c>
      <c r="W10" s="49" t="str">
        <f t="shared" si="6"/>
        <v>Low Value</v>
      </c>
      <c r="X10" s="149" t="str">
        <f t="shared" si="13"/>
        <v>Value Not matches</v>
      </c>
      <c r="Y10" s="150">
        <f t="shared" si="18"/>
        <v>25</v>
      </c>
      <c r="Z10" s="150">
        <f t="shared" si="19"/>
        <v>2</v>
      </c>
      <c r="AA10" s="151">
        <f t="shared" ref="AA10:AA11" si="20">YEAR(L10)</f>
        <v>2019</v>
      </c>
      <c r="AB10" s="152" t="str">
        <f>_xlfn.CONCAT(Z10,"-"&amp;"",$AA10)</f>
        <v>2-2019</v>
      </c>
      <c r="AC10" s="152" t="str">
        <f>CONCATENATE(Y10,"-",Z10,"-",AA10)</f>
        <v>25-2-2019</v>
      </c>
      <c r="AD10" s="153">
        <f t="shared" si="9"/>
        <v>1</v>
      </c>
      <c r="AE10" s="153">
        <f t="shared" si="10"/>
        <v>9</v>
      </c>
      <c r="AF10" s="156" t="str">
        <f t="shared" si="14"/>
        <v>2019-9</v>
      </c>
      <c r="AG10" s="62">
        <f t="shared" si="15"/>
        <v>1</v>
      </c>
      <c r="AH10" s="154" t="str">
        <f t="shared" si="11"/>
        <v>Weekdays</v>
      </c>
      <c r="AI10" s="155">
        <f t="shared" si="12"/>
        <v>2</v>
      </c>
      <c r="AJ10" s="121"/>
      <c r="AK10" s="70"/>
      <c r="AN10" s="52"/>
    </row>
    <row r="11" spans="2:44" s="47" customFormat="1" ht="17.25" x14ac:dyDescent="0.3">
      <c r="B11" s="59" t="s">
        <v>39</v>
      </c>
      <c r="C11" s="60" t="s">
        <v>25</v>
      </c>
      <c r="D11" s="59" t="s">
        <v>26</v>
      </c>
      <c r="E11" s="59" t="s">
        <v>27</v>
      </c>
      <c r="F11" s="59" t="s">
        <v>21</v>
      </c>
      <c r="G11" s="59" t="s">
        <v>32</v>
      </c>
      <c r="H11" s="61">
        <v>73.56</v>
      </c>
      <c r="I11" s="62">
        <v>10</v>
      </c>
      <c r="J11" s="63">
        <v>36.78</v>
      </c>
      <c r="K11" s="63">
        <v>772.38</v>
      </c>
      <c r="L11" s="64">
        <v>43520</v>
      </c>
      <c r="M11" s="65">
        <v>0.48472222222222222</v>
      </c>
      <c r="N11" s="60" t="s">
        <v>23</v>
      </c>
      <c r="O11" s="63">
        <v>735.6</v>
      </c>
      <c r="P11" s="66">
        <v>4.7619047620000003</v>
      </c>
      <c r="Q11" s="63">
        <v>36.78</v>
      </c>
      <c r="R11" s="67">
        <v>8</v>
      </c>
      <c r="S11" s="48">
        <f t="shared" si="0"/>
        <v>36.779999999999973</v>
      </c>
      <c r="T11" s="49">
        <f t="shared" si="1"/>
        <v>2758.4999999999982</v>
      </c>
      <c r="U11" s="49" t="b">
        <f t="shared" si="4"/>
        <v>1</v>
      </c>
      <c r="V11" s="49" t="b">
        <f t="shared" si="5"/>
        <v>1</v>
      </c>
      <c r="W11" s="49" t="str">
        <f t="shared" si="6"/>
        <v>Low Value</v>
      </c>
      <c r="X11" s="149">
        <f t="shared" si="13"/>
        <v>7.3560000000000008</v>
      </c>
      <c r="Y11" s="150">
        <f t="shared" si="18"/>
        <v>24</v>
      </c>
      <c r="Z11" s="150">
        <f>MONTH(L11)</f>
        <v>2</v>
      </c>
      <c r="AA11" s="151">
        <f t="shared" si="20"/>
        <v>2019</v>
      </c>
      <c r="AB11" s="152" t="str">
        <f>_xlfn.CONCAT(Z11,"-"&amp;"",$AA11)</f>
        <v>2-2019</v>
      </c>
      <c r="AC11" s="152" t="str">
        <f>CONCATENATE(Y11,"-",Z11,"-",AA11)</f>
        <v>24-2-2019</v>
      </c>
      <c r="AD11" s="153">
        <f t="shared" si="9"/>
        <v>1</v>
      </c>
      <c r="AE11" s="153">
        <f t="shared" si="10"/>
        <v>8</v>
      </c>
      <c r="AF11" s="156" t="str">
        <f t="shared" si="14"/>
        <v>2019-8</v>
      </c>
      <c r="AG11" s="62">
        <f t="shared" si="15"/>
        <v>7</v>
      </c>
      <c r="AH11" s="154" t="str">
        <f t="shared" si="11"/>
        <v>Weekends</v>
      </c>
      <c r="AI11" s="155">
        <f t="shared" si="12"/>
        <v>1</v>
      </c>
      <c r="AJ11" s="121"/>
      <c r="AK11" s="70"/>
      <c r="AL11" s="72" t="s">
        <v>1061</v>
      </c>
      <c r="AM11" s="73" t="s">
        <v>1062</v>
      </c>
      <c r="AN11" s="115" t="s">
        <v>9</v>
      </c>
      <c r="AO11" s="116" t="s">
        <v>31</v>
      </c>
      <c r="AP11" s="117" t="s">
        <v>21</v>
      </c>
    </row>
    <row r="12" spans="2:44" s="47" customFormat="1" ht="16.5" x14ac:dyDescent="0.3">
      <c r="B12" s="59" t="s">
        <v>40</v>
      </c>
      <c r="C12" s="60" t="s">
        <v>18</v>
      </c>
      <c r="D12" s="59" t="s">
        <v>19</v>
      </c>
      <c r="E12" s="59" t="s">
        <v>20</v>
      </c>
      <c r="F12" s="59" t="s">
        <v>21</v>
      </c>
      <c r="G12" s="59" t="s">
        <v>22</v>
      </c>
      <c r="H12" s="61">
        <v>36.26</v>
      </c>
      <c r="I12" s="62">
        <v>2</v>
      </c>
      <c r="J12" s="63">
        <v>3.6259999999999999</v>
      </c>
      <c r="K12" s="63">
        <v>76.146000000000001</v>
      </c>
      <c r="L12" s="64">
        <v>43475</v>
      </c>
      <c r="M12" s="65">
        <v>0.71875</v>
      </c>
      <c r="N12" s="60" t="s">
        <v>33</v>
      </c>
      <c r="O12" s="63">
        <v>72.52</v>
      </c>
      <c r="P12" s="66">
        <v>4.7619047620000003</v>
      </c>
      <c r="Q12" s="63">
        <v>3.6259999999999999</v>
      </c>
      <c r="R12" s="68">
        <v>7.2</v>
      </c>
      <c r="S12" s="48">
        <f t="shared" si="0"/>
        <v>3.6260000000000048</v>
      </c>
      <c r="T12" s="49">
        <f t="shared" si="1"/>
        <v>271.95000000000039</v>
      </c>
      <c r="U12" s="49" t="b">
        <f t="shared" si="4"/>
        <v>0</v>
      </c>
      <c r="V12" s="49" t="b">
        <f t="shared" si="5"/>
        <v>1</v>
      </c>
      <c r="W12" s="49" t="str">
        <f t="shared" si="6"/>
        <v>Low Value</v>
      </c>
      <c r="X12" s="149">
        <f t="shared" si="13"/>
        <v>3.6259999999999999</v>
      </c>
      <c r="Y12" s="150">
        <f t="shared" si="18"/>
        <v>10</v>
      </c>
      <c r="Z12" s="150">
        <f>MONTH(L12)</f>
        <v>1</v>
      </c>
      <c r="AA12" s="151">
        <f>YEAR(L12)</f>
        <v>2019</v>
      </c>
      <c r="AB12" s="152" t="str">
        <f>_xlfn.CONCAT(Z12,"-"&amp;"",$AA12)</f>
        <v>1-2019</v>
      </c>
      <c r="AC12" s="152" t="str">
        <f t="shared" ref="AC12:AC13" si="21">CONCATENATE(Y12,"-",Z12,"-",AA12)</f>
        <v>10-1-2019</v>
      </c>
      <c r="AD12" s="153">
        <f t="shared" si="9"/>
        <v>1</v>
      </c>
      <c r="AE12" s="153">
        <f t="shared" si="10"/>
        <v>2</v>
      </c>
      <c r="AF12" s="156" t="str">
        <f t="shared" si="14"/>
        <v>2019-2</v>
      </c>
      <c r="AG12" s="62">
        <f t="shared" si="15"/>
        <v>4</v>
      </c>
      <c r="AH12" s="152" t="str">
        <f>IF(AG12&gt;=6,"Weekends","Weekdays")</f>
        <v>Weekdays</v>
      </c>
      <c r="AI12" s="155">
        <f t="shared" si="12"/>
        <v>5</v>
      </c>
      <c r="AJ12" s="121"/>
      <c r="AK12" s="70"/>
      <c r="AL12" s="110">
        <f>SUMIF($F$4:$F$1003,"Male",'Modified '!$K$4:$K$1003)</f>
        <v>155083.82400000014</v>
      </c>
      <c r="AM12" s="110">
        <f>SUMIF($F$4:$F$1003,"Female",$K$4:$K$1003)</f>
        <v>167882.92500000002</v>
      </c>
      <c r="AN12" s="110">
        <f>COUNTA($F$4:$F$1003)</f>
        <v>1000</v>
      </c>
      <c r="AO12" s="75">
        <f>COUNTIF($F$4:$F$1003,$AO$11)</f>
        <v>499</v>
      </c>
      <c r="AP12" s="110">
        <f>COUNTIF($F$4:$F$1003,$AP$11)</f>
        <v>501</v>
      </c>
    </row>
    <row r="13" spans="2:44" ht="16.5" x14ac:dyDescent="0.3">
      <c r="B13" s="59" t="s">
        <v>41</v>
      </c>
      <c r="C13" s="60" t="s">
        <v>42</v>
      </c>
      <c r="D13" s="59" t="s">
        <v>43</v>
      </c>
      <c r="E13" s="59" t="s">
        <v>20</v>
      </c>
      <c r="F13" s="59" t="s">
        <v>21</v>
      </c>
      <c r="G13" s="59" t="s">
        <v>44</v>
      </c>
      <c r="H13" s="61">
        <v>54.84</v>
      </c>
      <c r="I13" s="62">
        <v>3</v>
      </c>
      <c r="J13" s="63">
        <v>8.2260000000000009</v>
      </c>
      <c r="K13" s="63">
        <v>172.74600000000001</v>
      </c>
      <c r="L13" s="64">
        <v>43516</v>
      </c>
      <c r="M13" s="65">
        <v>0.56041666666666667</v>
      </c>
      <c r="N13" s="60" t="s">
        <v>33</v>
      </c>
      <c r="O13" s="63">
        <v>164.52</v>
      </c>
      <c r="P13" s="66">
        <v>4.7619047620000003</v>
      </c>
      <c r="Q13" s="63">
        <v>8.2260000000000009</v>
      </c>
      <c r="R13" s="68">
        <v>5.9</v>
      </c>
      <c r="S13" s="48">
        <f t="shared" si="0"/>
        <v>8.2259999999999991</v>
      </c>
      <c r="T13" s="49">
        <f t="shared" si="1"/>
        <v>616.94999999999993</v>
      </c>
      <c r="U13" s="49" t="b">
        <f t="shared" si="4"/>
        <v>0</v>
      </c>
      <c r="V13" s="49" t="b">
        <f t="shared" si="5"/>
        <v>1</v>
      </c>
      <c r="W13" s="49" t="str">
        <f t="shared" si="6"/>
        <v>Low Value</v>
      </c>
      <c r="X13" s="149" t="str">
        <f t="shared" si="13"/>
        <v>Value Not matches</v>
      </c>
      <c r="Y13" s="150">
        <f t="shared" si="18"/>
        <v>20</v>
      </c>
      <c r="Z13" s="150">
        <f t="shared" ref="Z13" si="22">MONTH(L13)</f>
        <v>2</v>
      </c>
      <c r="AA13" s="151">
        <f>YEAR(L13)</f>
        <v>2019</v>
      </c>
      <c r="AB13" s="152" t="str">
        <f>_xlfn.CONCAT(Z13,"-"&amp;"",$AA13)</f>
        <v>2-2019</v>
      </c>
      <c r="AC13" s="152" t="str">
        <f t="shared" si="21"/>
        <v>20-2-2019</v>
      </c>
      <c r="AD13" s="153">
        <f t="shared" si="9"/>
        <v>1</v>
      </c>
      <c r="AE13" s="153">
        <f t="shared" si="10"/>
        <v>8</v>
      </c>
      <c r="AF13" s="156" t="str">
        <f t="shared" si="14"/>
        <v>2019-8</v>
      </c>
      <c r="AG13" s="62">
        <f t="shared" si="15"/>
        <v>3</v>
      </c>
      <c r="AH13" s="152" t="str">
        <f t="shared" ref="AH13:AH21" si="23">IF(AG13&gt;=6,"Weekends","Weekdays")</f>
        <v>Weekdays</v>
      </c>
      <c r="AI13" s="155">
        <f t="shared" si="12"/>
        <v>4</v>
      </c>
      <c r="AJ13" s="121"/>
      <c r="AL13" s="112">
        <f>SUMIF($F$4:$F$1003,"Male",$K$4:$K$1003)</f>
        <v>155083.82400000014</v>
      </c>
      <c r="AM13" s="112">
        <f>SUMIF($F$4:$F$1003,"Female",$K$4:$K$1003)</f>
        <v>167882.92500000002</v>
      </c>
      <c r="AN13" s="112">
        <f>COUNTA($F$4:$F$1003)</f>
        <v>1000</v>
      </c>
      <c r="AO13" s="118">
        <f>COUNTIF($F$4:$F$1003,"Male")</f>
        <v>499</v>
      </c>
      <c r="AP13" s="112">
        <f>COUNTIF($F$4:$F$1003,"Female")</f>
        <v>501</v>
      </c>
    </row>
    <row r="14" spans="2:44" ht="16.5" x14ac:dyDescent="0.3">
      <c r="B14" s="59" t="s">
        <v>45</v>
      </c>
      <c r="C14" s="60" t="s">
        <v>42</v>
      </c>
      <c r="D14" s="59" t="s">
        <v>43</v>
      </c>
      <c r="E14" s="59" t="s">
        <v>20</v>
      </c>
      <c r="F14" s="59" t="s">
        <v>21</v>
      </c>
      <c r="G14" s="59" t="s">
        <v>46</v>
      </c>
      <c r="H14" s="61">
        <v>14.48</v>
      </c>
      <c r="I14" s="62">
        <v>4</v>
      </c>
      <c r="J14" s="63">
        <v>2.8959999999999999</v>
      </c>
      <c r="K14" s="63">
        <v>60.816000000000003</v>
      </c>
      <c r="L14" s="64">
        <v>43502</v>
      </c>
      <c r="M14" s="65">
        <v>0.75486111111111109</v>
      </c>
      <c r="N14" s="60" t="s">
        <v>23</v>
      </c>
      <c r="O14" s="63">
        <v>57.92</v>
      </c>
      <c r="P14" s="66">
        <v>4.7619047620000003</v>
      </c>
      <c r="Q14" s="63">
        <v>2.8959999999999999</v>
      </c>
      <c r="R14" s="68">
        <v>4.5</v>
      </c>
      <c r="S14" s="48">
        <f t="shared" si="0"/>
        <v>2.8960000000000008</v>
      </c>
      <c r="T14" s="49">
        <f t="shared" si="1"/>
        <v>217.20000000000005</v>
      </c>
      <c r="U14" s="49" t="b">
        <f t="shared" si="4"/>
        <v>0</v>
      </c>
      <c r="V14" s="49" t="b">
        <f t="shared" si="5"/>
        <v>1</v>
      </c>
      <c r="W14" s="49" t="str">
        <f t="shared" si="6"/>
        <v>Low Value</v>
      </c>
      <c r="X14" s="149" t="str">
        <f t="shared" si="13"/>
        <v>Value Not matches</v>
      </c>
      <c r="Y14" s="150">
        <f t="shared" si="18"/>
        <v>6</v>
      </c>
      <c r="Z14" s="150">
        <f t="shared" si="7"/>
        <v>2</v>
      </c>
      <c r="AA14" s="151">
        <f t="shared" ref="AA14:AA23" si="24">YEAR(L14)</f>
        <v>2019</v>
      </c>
      <c r="AB14" s="152" t="str">
        <f>CONCATENATE(Z14,"-",AA14)</f>
        <v>2-2019</v>
      </c>
      <c r="AC14" s="152" t="str">
        <f>CONCATENATE(Y14,"-"&amp;"",Z14,"-"&amp;"",AA14)</f>
        <v>6-2-2019</v>
      </c>
      <c r="AD14" s="153">
        <f t="shared" si="9"/>
        <v>1</v>
      </c>
      <c r="AE14" s="153">
        <f t="shared" si="10"/>
        <v>6</v>
      </c>
      <c r="AF14" s="156" t="str">
        <f t="shared" si="14"/>
        <v>2019-6</v>
      </c>
      <c r="AG14" s="62">
        <f t="shared" si="15"/>
        <v>3</v>
      </c>
      <c r="AH14" s="152" t="str">
        <f t="shared" si="23"/>
        <v>Weekdays</v>
      </c>
      <c r="AI14" s="155">
        <f t="shared" si="12"/>
        <v>4</v>
      </c>
      <c r="AJ14" s="121"/>
      <c r="AL14" s="111"/>
      <c r="AM14" s="111"/>
      <c r="AN14" s="111"/>
      <c r="AO14" s="76"/>
      <c r="AP14" s="111"/>
    </row>
    <row r="15" spans="2:44" ht="16.5" x14ac:dyDescent="0.3">
      <c r="B15" s="59" t="s">
        <v>47</v>
      </c>
      <c r="C15" s="60" t="s">
        <v>42</v>
      </c>
      <c r="D15" s="59" t="s">
        <v>43</v>
      </c>
      <c r="E15" s="59" t="s">
        <v>20</v>
      </c>
      <c r="F15" s="59" t="s">
        <v>31</v>
      </c>
      <c r="G15" s="59" t="s">
        <v>28</v>
      </c>
      <c r="H15" s="61">
        <v>25.51</v>
      </c>
      <c r="I15" s="62">
        <v>4</v>
      </c>
      <c r="J15" s="63">
        <v>5.1020000000000003</v>
      </c>
      <c r="K15" s="63">
        <v>107.142</v>
      </c>
      <c r="L15" s="64">
        <v>43533</v>
      </c>
      <c r="M15" s="65">
        <v>0.7104166666666667</v>
      </c>
      <c r="N15" s="60" t="s">
        <v>29</v>
      </c>
      <c r="O15" s="63">
        <v>102.04</v>
      </c>
      <c r="P15" s="66">
        <v>4.7619047620000003</v>
      </c>
      <c r="Q15" s="63">
        <v>5.1020000000000003</v>
      </c>
      <c r="R15" s="68">
        <v>6.8</v>
      </c>
      <c r="S15" s="48">
        <f t="shared" si="0"/>
        <v>5.1019999999999897</v>
      </c>
      <c r="T15" s="49">
        <f t="shared" si="1"/>
        <v>382.64999999999924</v>
      </c>
      <c r="U15" s="49" t="b">
        <f t="shared" si="4"/>
        <v>0</v>
      </c>
      <c r="V15" s="49" t="b">
        <f t="shared" si="5"/>
        <v>1</v>
      </c>
      <c r="W15" s="49" t="str">
        <f t="shared" si="6"/>
        <v>Low Value</v>
      </c>
      <c r="X15" s="149">
        <f t="shared" si="13"/>
        <v>2.5510000000000002</v>
      </c>
      <c r="Y15" s="150">
        <f t="shared" si="18"/>
        <v>9</v>
      </c>
      <c r="Z15" s="150">
        <f t="shared" si="7"/>
        <v>3</v>
      </c>
      <c r="AA15" s="151">
        <f t="shared" si="24"/>
        <v>2019</v>
      </c>
      <c r="AB15" s="152" t="str">
        <f t="shared" ref="AB15:AB16" si="25">CONCATENATE(Z15,"-",AA15)</f>
        <v>3-2019</v>
      </c>
      <c r="AC15" s="152" t="str">
        <f t="shared" ref="AC15:AC16" si="26">CONCATENATE(Y15,"-"&amp;"",Z15,"-"&amp;"",AA15)</f>
        <v>9-3-2019</v>
      </c>
      <c r="AD15" s="153">
        <f t="shared" si="9"/>
        <v>1</v>
      </c>
      <c r="AE15" s="153">
        <f t="shared" si="10"/>
        <v>10</v>
      </c>
      <c r="AF15" s="156" t="str">
        <f t="shared" si="14"/>
        <v>2019-10</v>
      </c>
      <c r="AG15" s="62">
        <f t="shared" si="15"/>
        <v>6</v>
      </c>
      <c r="AH15" s="152" t="str">
        <f t="shared" si="23"/>
        <v>Weekends</v>
      </c>
      <c r="AI15" s="155">
        <f t="shared" si="12"/>
        <v>7</v>
      </c>
      <c r="AJ15" s="121"/>
      <c r="AK15" s="55" t="s">
        <v>1063</v>
      </c>
      <c r="AL15" s="113">
        <f>SUM($K$4:$K$1003)</f>
        <v>322966.74900000007</v>
      </c>
      <c r="AM15" s="112">
        <f ca="1">SUMIF($F$4:$F$1003,"Female",$K$15:$K$1003)</f>
        <v>154677.06449999995</v>
      </c>
      <c r="AN15" s="111"/>
      <c r="AO15" s="76"/>
      <c r="AP15" s="111"/>
    </row>
    <row r="16" spans="2:44" ht="16.5" x14ac:dyDescent="0.3">
      <c r="B16" s="59" t="s">
        <v>48</v>
      </c>
      <c r="C16" s="60" t="s">
        <v>18</v>
      </c>
      <c r="D16" s="59" t="s">
        <v>19</v>
      </c>
      <c r="E16" s="59" t="s">
        <v>27</v>
      </c>
      <c r="F16" s="59" t="s">
        <v>21</v>
      </c>
      <c r="G16" s="59" t="s">
        <v>28</v>
      </c>
      <c r="H16" s="61">
        <v>46.95</v>
      </c>
      <c r="I16" s="62">
        <v>5</v>
      </c>
      <c r="J16" s="63">
        <v>11.737500000000001</v>
      </c>
      <c r="K16" s="63">
        <v>246.48750000000001</v>
      </c>
      <c r="L16" s="64">
        <v>43508</v>
      </c>
      <c r="M16" s="65">
        <v>0.43402777777777779</v>
      </c>
      <c r="N16" s="60" t="s">
        <v>23</v>
      </c>
      <c r="O16" s="63">
        <v>234.75</v>
      </c>
      <c r="P16" s="66">
        <v>4.7619047620000003</v>
      </c>
      <c r="Q16" s="63">
        <v>11.737500000000001</v>
      </c>
      <c r="R16" s="68">
        <v>7.1</v>
      </c>
      <c r="S16" s="48">
        <f t="shared" si="0"/>
        <v>11.737500000000011</v>
      </c>
      <c r="T16" s="49">
        <f t="shared" si="1"/>
        <v>880.31250000000091</v>
      </c>
      <c r="U16" s="49" t="b">
        <f t="shared" si="4"/>
        <v>0</v>
      </c>
      <c r="V16" s="49" t="b">
        <f t="shared" si="5"/>
        <v>1</v>
      </c>
      <c r="W16" s="49" t="str">
        <f t="shared" si="6"/>
        <v>Low Value</v>
      </c>
      <c r="X16" s="149">
        <f t="shared" si="13"/>
        <v>4.6950000000000003</v>
      </c>
      <c r="Y16" s="150">
        <f t="shared" si="18"/>
        <v>12</v>
      </c>
      <c r="Z16" s="150">
        <f t="shared" si="7"/>
        <v>2</v>
      </c>
      <c r="AA16" s="151">
        <f t="shared" si="24"/>
        <v>2019</v>
      </c>
      <c r="AB16" s="152" t="str">
        <f t="shared" si="25"/>
        <v>2-2019</v>
      </c>
      <c r="AC16" s="152" t="str">
        <f t="shared" si="26"/>
        <v>12-2-2019</v>
      </c>
      <c r="AD16" s="153">
        <f t="shared" si="9"/>
        <v>1</v>
      </c>
      <c r="AE16" s="153">
        <f t="shared" si="10"/>
        <v>7</v>
      </c>
      <c r="AF16" s="156" t="str">
        <f t="shared" si="14"/>
        <v>2019-7</v>
      </c>
      <c r="AG16" s="62">
        <f t="shared" si="15"/>
        <v>2</v>
      </c>
      <c r="AH16" s="152" t="str">
        <f t="shared" si="23"/>
        <v>Weekdays</v>
      </c>
      <c r="AI16" s="155">
        <f t="shared" si="12"/>
        <v>3</v>
      </c>
      <c r="AJ16" s="121"/>
      <c r="AK16" s="55"/>
      <c r="AL16" s="114">
        <f>AL15-AM12</f>
        <v>155083.82400000005</v>
      </c>
      <c r="AM16" s="114">
        <f>AL15-AL12</f>
        <v>167882.92499999993</v>
      </c>
      <c r="AN16" s="109"/>
      <c r="AO16" s="77"/>
      <c r="AP16" s="109"/>
    </row>
    <row r="17" spans="2:46" ht="16.5" x14ac:dyDescent="0.3">
      <c r="B17" s="59" t="s">
        <v>49</v>
      </c>
      <c r="C17" s="60" t="s">
        <v>18</v>
      </c>
      <c r="D17" s="59" t="s">
        <v>19</v>
      </c>
      <c r="E17" s="59" t="s">
        <v>27</v>
      </c>
      <c r="F17" s="59" t="s">
        <v>31</v>
      </c>
      <c r="G17" s="59" t="s">
        <v>44</v>
      </c>
      <c r="H17" s="61">
        <v>43.19</v>
      </c>
      <c r="I17" s="62">
        <v>10</v>
      </c>
      <c r="J17" s="63">
        <v>21.594999999999999</v>
      </c>
      <c r="K17" s="63">
        <v>453.495</v>
      </c>
      <c r="L17" s="64">
        <v>43503</v>
      </c>
      <c r="M17" s="65">
        <v>0.7</v>
      </c>
      <c r="N17" s="60" t="s">
        <v>23</v>
      </c>
      <c r="O17" s="63">
        <v>431.9</v>
      </c>
      <c r="P17" s="66">
        <v>4.7619047620000003</v>
      </c>
      <c r="Q17" s="63">
        <v>21.594999999999999</v>
      </c>
      <c r="R17" s="67">
        <v>8.1999999999999993</v>
      </c>
      <c r="S17" s="48">
        <f t="shared" si="0"/>
        <v>21.595000000000027</v>
      </c>
      <c r="T17" s="49">
        <f t="shared" si="1"/>
        <v>1619.625000000002</v>
      </c>
      <c r="U17" s="49" t="b">
        <f t="shared" si="4"/>
        <v>0</v>
      </c>
      <c r="V17" s="49" t="b">
        <f t="shared" si="5"/>
        <v>1</v>
      </c>
      <c r="W17" s="49" t="str">
        <f t="shared" si="6"/>
        <v>Low Value</v>
      </c>
      <c r="X17" s="149">
        <f t="shared" si="13"/>
        <v>4.319</v>
      </c>
      <c r="Y17" s="150">
        <f t="shared" si="18"/>
        <v>7</v>
      </c>
      <c r="Z17" s="150">
        <f t="shared" si="7"/>
        <v>2</v>
      </c>
      <c r="AA17" s="151">
        <f t="shared" si="24"/>
        <v>2019</v>
      </c>
      <c r="AB17" s="152" t="str">
        <f>CONCATENATE(Z17,"-"&amp;"",AA17)</f>
        <v>2-2019</v>
      </c>
      <c r="AC17" s="152" t="str">
        <f>_xlfn.CONCAT(Y17,"-",Z17,"-",AA17)</f>
        <v>7-2-2019</v>
      </c>
      <c r="AD17" s="153">
        <f t="shared" si="9"/>
        <v>1</v>
      </c>
      <c r="AE17" s="153">
        <f t="shared" si="10"/>
        <v>6</v>
      </c>
      <c r="AF17" s="152" t="str">
        <f>CONCATENATE(AA17,"-",AE17)</f>
        <v>2019-6</v>
      </c>
      <c r="AG17" s="62">
        <f t="shared" si="15"/>
        <v>4</v>
      </c>
      <c r="AH17" s="152" t="str">
        <f t="shared" si="23"/>
        <v>Weekdays</v>
      </c>
      <c r="AI17" s="155">
        <f t="shared" si="12"/>
        <v>5</v>
      </c>
      <c r="AJ17" s="121"/>
    </row>
    <row r="18" spans="2:46" ht="16.5" x14ac:dyDescent="0.3">
      <c r="B18" s="59" t="s">
        <v>50</v>
      </c>
      <c r="C18" s="60" t="s">
        <v>18</v>
      </c>
      <c r="D18" s="59" t="s">
        <v>19</v>
      </c>
      <c r="E18" s="59" t="s">
        <v>27</v>
      </c>
      <c r="F18" s="59" t="s">
        <v>21</v>
      </c>
      <c r="G18" s="59" t="s">
        <v>22</v>
      </c>
      <c r="H18" s="61">
        <v>71.38</v>
      </c>
      <c r="I18" s="62">
        <v>10</v>
      </c>
      <c r="J18" s="63">
        <v>35.69</v>
      </c>
      <c r="K18" s="63">
        <v>749.49</v>
      </c>
      <c r="L18" s="64">
        <v>43553</v>
      </c>
      <c r="M18" s="65">
        <v>0.80625000000000002</v>
      </c>
      <c r="N18" s="60" t="s">
        <v>29</v>
      </c>
      <c r="O18" s="63">
        <v>713.8</v>
      </c>
      <c r="P18" s="66">
        <v>4.7619047620000003</v>
      </c>
      <c r="Q18" s="63">
        <v>35.69</v>
      </c>
      <c r="R18" s="67">
        <v>5.7</v>
      </c>
      <c r="S18" s="48">
        <f t="shared" si="0"/>
        <v>35.690000000000055</v>
      </c>
      <c r="T18" s="49">
        <f t="shared" si="1"/>
        <v>2676.7500000000041</v>
      </c>
      <c r="U18" s="49" t="b">
        <f t="shared" si="4"/>
        <v>1</v>
      </c>
      <c r="V18" s="49" t="b">
        <f t="shared" si="5"/>
        <v>1</v>
      </c>
      <c r="W18" s="49" t="str">
        <f t="shared" si="6"/>
        <v>Low Value</v>
      </c>
      <c r="X18" s="149" t="str">
        <f t="shared" si="13"/>
        <v>Value Not matches</v>
      </c>
      <c r="Y18" s="150">
        <f t="shared" si="18"/>
        <v>29</v>
      </c>
      <c r="Z18" s="150">
        <f t="shared" si="7"/>
        <v>3</v>
      </c>
      <c r="AA18" s="151">
        <f t="shared" si="24"/>
        <v>2019</v>
      </c>
      <c r="AB18" s="152" t="str">
        <f>CONCATENATE(Z18,"-"&amp;"",AA18)</f>
        <v>3-2019</v>
      </c>
      <c r="AC18" s="152" t="str">
        <f>_xlfn.CONCAT(Y18,"-",Z18,"-",AA18)</f>
        <v>29-3-2019</v>
      </c>
      <c r="AD18" s="153">
        <f t="shared" si="9"/>
        <v>1</v>
      </c>
      <c r="AE18" s="153">
        <f t="shared" si="10"/>
        <v>13</v>
      </c>
      <c r="AF18" s="152" t="str">
        <f>CONCATENATE(AA18,"-"&amp;"",AE18)</f>
        <v>2019-13</v>
      </c>
      <c r="AG18" s="62">
        <f t="shared" si="15"/>
        <v>5</v>
      </c>
      <c r="AH18" s="152" t="str">
        <f t="shared" si="23"/>
        <v>Weekdays</v>
      </c>
      <c r="AI18" s="155">
        <f t="shared" si="12"/>
        <v>6</v>
      </c>
      <c r="AJ18" s="121"/>
      <c r="AL18" s="79" t="s">
        <v>1066</v>
      </c>
      <c r="AM18" s="78"/>
      <c r="AN18" s="78"/>
      <c r="AP18" s="81" t="s">
        <v>1068</v>
      </c>
      <c r="AQ18" s="81"/>
      <c r="AR18" s="81"/>
    </row>
    <row r="19" spans="2:46" ht="16.5" x14ac:dyDescent="0.3">
      <c r="B19" s="59" t="s">
        <v>51</v>
      </c>
      <c r="C19" s="60" t="s">
        <v>42</v>
      </c>
      <c r="D19" s="59" t="s">
        <v>43</v>
      </c>
      <c r="E19" s="59" t="s">
        <v>20</v>
      </c>
      <c r="F19" s="59" t="s">
        <v>21</v>
      </c>
      <c r="G19" s="59" t="s">
        <v>36</v>
      </c>
      <c r="H19" s="61">
        <v>93.72</v>
      </c>
      <c r="I19" s="62">
        <v>6</v>
      </c>
      <c r="J19" s="63">
        <v>28.116</v>
      </c>
      <c r="K19" s="63">
        <v>590.43600000000004</v>
      </c>
      <c r="L19" s="64">
        <v>43480</v>
      </c>
      <c r="M19" s="65">
        <v>0.67986111111111114</v>
      </c>
      <c r="N19" s="60" t="s">
        <v>29</v>
      </c>
      <c r="O19" s="63">
        <v>562.32000000000005</v>
      </c>
      <c r="P19" s="66">
        <v>4.7619047620000003</v>
      </c>
      <c r="Q19" s="63">
        <v>28.116</v>
      </c>
      <c r="R19" s="67">
        <v>4.5</v>
      </c>
      <c r="S19" s="48">
        <f t="shared" si="0"/>
        <v>28.115999999999985</v>
      </c>
      <c r="T19" s="49">
        <f t="shared" si="1"/>
        <v>2108.6999999999989</v>
      </c>
      <c r="U19" s="49" t="b">
        <f t="shared" si="4"/>
        <v>1</v>
      </c>
      <c r="V19" s="49" t="b">
        <f t="shared" si="5"/>
        <v>1</v>
      </c>
      <c r="W19" s="49" t="str">
        <f t="shared" si="6"/>
        <v>Low Value</v>
      </c>
      <c r="X19" s="157" t="str">
        <f>IF(R19&gt;6.1,H19*0.1,"Value Not matches")</f>
        <v>Value Not matches</v>
      </c>
      <c r="Y19" s="150">
        <f t="shared" si="18"/>
        <v>15</v>
      </c>
      <c r="Z19" s="150">
        <f t="shared" si="7"/>
        <v>1</v>
      </c>
      <c r="AA19" s="151">
        <f t="shared" si="24"/>
        <v>2019</v>
      </c>
      <c r="AB19" s="152" t="str">
        <f>CONCATENATE(Z19,"-",AA19)</f>
        <v>1-2019</v>
      </c>
      <c r="AC19" s="152" t="str">
        <f>CONCATENATE(Y19,"-",Z19,"-",AA19)</f>
        <v>15-1-2019</v>
      </c>
      <c r="AD19" s="153">
        <f t="shared" si="9"/>
        <v>1</v>
      </c>
      <c r="AE19" s="153">
        <f t="shared" si="10"/>
        <v>3</v>
      </c>
      <c r="AF19" s="152" t="str">
        <f>_xlfn.CONCAT(AA19,"-",AE19)</f>
        <v>2019-3</v>
      </c>
      <c r="AG19" s="62">
        <f t="shared" si="15"/>
        <v>2</v>
      </c>
      <c r="AH19" s="152" t="str">
        <f t="shared" si="23"/>
        <v>Weekdays</v>
      </c>
      <c r="AI19" s="155">
        <f t="shared" si="12"/>
        <v>3</v>
      </c>
      <c r="AJ19" s="121"/>
      <c r="AL19" s="36" t="s">
        <v>29</v>
      </c>
      <c r="AM19" s="78">
        <f>COUNTIF($N$4:$N$1003,AL19)</f>
        <v>344</v>
      </c>
      <c r="AN19" s="78">
        <f>COUNTIF($N$4:$N$1003,"Cash")</f>
        <v>344</v>
      </c>
      <c r="AP19" s="82">
        <f>SUMIFS($K$4:$K$1003,$E$4:$E$1003,"Member",$F$4:$F$1003,"Male")</f>
        <v>76076.500499999951</v>
      </c>
      <c r="AR19" s="82">
        <f>SUMIFS($K$4:$K$1003,$E$4:$E$1003,"Member",$F$4:$F$1003,"Male")</f>
        <v>76076.500499999951</v>
      </c>
      <c r="AT19" s="82">
        <f>SUMIFS($K$4:$K$1003,$E$4:$E$1003,"Member",$F$4:$F$1003,"Male")</f>
        <v>76076.500499999951</v>
      </c>
    </row>
    <row r="20" spans="2:46" ht="16.5" x14ac:dyDescent="0.3">
      <c r="B20" s="59" t="s">
        <v>52</v>
      </c>
      <c r="C20" s="60" t="s">
        <v>18</v>
      </c>
      <c r="D20" s="59" t="s">
        <v>19</v>
      </c>
      <c r="E20" s="59" t="s">
        <v>20</v>
      </c>
      <c r="F20" s="59" t="s">
        <v>21</v>
      </c>
      <c r="G20" s="59" t="s">
        <v>22</v>
      </c>
      <c r="H20" s="61">
        <v>68.930000000000007</v>
      </c>
      <c r="I20" s="62">
        <v>7</v>
      </c>
      <c r="J20" s="63">
        <v>24.125499999999999</v>
      </c>
      <c r="K20" s="63">
        <v>506.63549999999998</v>
      </c>
      <c r="L20" s="64">
        <v>43535</v>
      </c>
      <c r="M20" s="65">
        <v>0.46041666666666664</v>
      </c>
      <c r="N20" s="60" t="s">
        <v>33</v>
      </c>
      <c r="O20" s="63">
        <v>482.51</v>
      </c>
      <c r="P20" s="66">
        <v>4.7619047620000003</v>
      </c>
      <c r="Q20" s="63">
        <v>24.125499999999999</v>
      </c>
      <c r="R20" s="67">
        <v>4.5999999999999996</v>
      </c>
      <c r="S20" s="48">
        <f t="shared" si="0"/>
        <v>24.125499999999988</v>
      </c>
      <c r="T20" s="49">
        <f t="shared" si="1"/>
        <v>1809.412499999999</v>
      </c>
      <c r="U20" s="49" t="b">
        <f t="shared" si="4"/>
        <v>1</v>
      </c>
      <c r="V20" s="49" t="b">
        <f t="shared" si="5"/>
        <v>1</v>
      </c>
      <c r="W20" s="49" t="str">
        <f t="shared" si="6"/>
        <v>Low Value</v>
      </c>
      <c r="X20" s="157" t="str">
        <f>IF(R20&gt;6.1,H20*0.1,"Value Not maches")</f>
        <v>Value Not maches</v>
      </c>
      <c r="Y20" s="150">
        <f t="shared" si="18"/>
        <v>11</v>
      </c>
      <c r="Z20" s="150">
        <f t="shared" si="7"/>
        <v>3</v>
      </c>
      <c r="AA20" s="151">
        <f t="shared" si="24"/>
        <v>2019</v>
      </c>
      <c r="AB20" s="152" t="str">
        <f>_xlfn.CONCAT(Z20,"-",AA20)</f>
        <v>3-2019</v>
      </c>
      <c r="AC20" s="152" t="str">
        <f t="shared" ref="AC20:AC83" si="27">CONCATENATE(Y20,"-",Z20,"-",AA20)</f>
        <v>11-3-2019</v>
      </c>
      <c r="AD20" s="153">
        <f t="shared" si="9"/>
        <v>1</v>
      </c>
      <c r="AE20" s="153">
        <f t="shared" si="10"/>
        <v>11</v>
      </c>
      <c r="AF20" s="152" t="str">
        <f t="shared" ref="AF20:AF83" si="28">_xlfn.CONCAT(AA20,"-",AE20)</f>
        <v>2019-11</v>
      </c>
      <c r="AG20" s="62">
        <f t="shared" si="15"/>
        <v>1</v>
      </c>
      <c r="AH20" s="152" t="str">
        <f t="shared" si="23"/>
        <v>Weekdays</v>
      </c>
      <c r="AI20" s="155">
        <f t="shared" si="12"/>
        <v>2</v>
      </c>
      <c r="AJ20" s="121"/>
      <c r="AL20" s="36" t="s">
        <v>1067</v>
      </c>
      <c r="AM20" s="78">
        <f>COUNTIF($N$4:$N$1003,AL20)</f>
        <v>311</v>
      </c>
      <c r="AN20" s="78">
        <f>COUNTIF($N$4:$N$1003,AL20)</f>
        <v>311</v>
      </c>
      <c r="AP20" s="81" t="s">
        <v>1069</v>
      </c>
      <c r="AQ20" s="81"/>
      <c r="AR20" s="81"/>
    </row>
    <row r="21" spans="2:46" ht="16.5" x14ac:dyDescent="0.3">
      <c r="B21" s="59" t="s">
        <v>53</v>
      </c>
      <c r="C21" s="60" t="s">
        <v>18</v>
      </c>
      <c r="D21" s="59" t="s">
        <v>19</v>
      </c>
      <c r="E21" s="59" t="s">
        <v>27</v>
      </c>
      <c r="F21" s="59" t="s">
        <v>31</v>
      </c>
      <c r="G21" s="59" t="s">
        <v>36</v>
      </c>
      <c r="H21" s="61">
        <v>72.61</v>
      </c>
      <c r="I21" s="62">
        <v>6</v>
      </c>
      <c r="J21" s="63">
        <v>21.783000000000001</v>
      </c>
      <c r="K21" s="63">
        <v>457.44299999999998</v>
      </c>
      <c r="L21" s="64">
        <v>43466</v>
      </c>
      <c r="M21" s="65">
        <v>0.44374999999999998</v>
      </c>
      <c r="N21" s="60" t="s">
        <v>33</v>
      </c>
      <c r="O21" s="63">
        <v>435.66</v>
      </c>
      <c r="P21" s="66">
        <v>4.7619047620000003</v>
      </c>
      <c r="Q21" s="63">
        <v>21.783000000000001</v>
      </c>
      <c r="R21" s="67">
        <v>6.9</v>
      </c>
      <c r="S21" s="48">
        <f t="shared" si="0"/>
        <v>21.782999999999959</v>
      </c>
      <c r="T21" s="49">
        <f t="shared" si="1"/>
        <v>1633.724999999997</v>
      </c>
      <c r="U21" s="49" t="b">
        <f t="shared" si="4"/>
        <v>0</v>
      </c>
      <c r="V21" s="49" t="b">
        <f t="shared" si="5"/>
        <v>1</v>
      </c>
      <c r="W21" s="49" t="str">
        <f t="shared" si="6"/>
        <v>Low Value</v>
      </c>
      <c r="X21" s="157">
        <f t="shared" ref="X21:X84" si="29">IF(R21&gt;6.1,H21*0.1,"Value Not maches")</f>
        <v>7.2610000000000001</v>
      </c>
      <c r="Y21" s="150">
        <f t="shared" si="18"/>
        <v>1</v>
      </c>
      <c r="Z21" s="150">
        <f t="shared" si="7"/>
        <v>1</v>
      </c>
      <c r="AA21" s="151">
        <f t="shared" si="24"/>
        <v>2019</v>
      </c>
      <c r="AB21" s="152" t="str">
        <f>CONCATENATE(Z21,"-",AA21)</f>
        <v>1-2019</v>
      </c>
      <c r="AC21" s="152" t="str">
        <f t="shared" si="27"/>
        <v>1-1-2019</v>
      </c>
      <c r="AD21" s="153">
        <f t="shared" si="9"/>
        <v>1</v>
      </c>
      <c r="AE21" s="153">
        <f t="shared" si="10"/>
        <v>1</v>
      </c>
      <c r="AF21" s="152" t="str">
        <f t="shared" si="28"/>
        <v>2019-1</v>
      </c>
      <c r="AG21" s="62">
        <f t="shared" si="15"/>
        <v>2</v>
      </c>
      <c r="AH21" s="152" t="str">
        <f t="shared" si="23"/>
        <v>Weekdays</v>
      </c>
      <c r="AI21" s="155">
        <f t="shared" si="12"/>
        <v>3</v>
      </c>
      <c r="AJ21" s="121"/>
      <c r="AL21" s="80" t="str">
        <f>N17</f>
        <v>Ewallet</v>
      </c>
      <c r="AM21" s="78">
        <f>COUNTIF($N$4:$N$1003,"Ewallet")</f>
        <v>345</v>
      </c>
      <c r="AN21" s="78">
        <f>COUNTIF($N$4:$N$1003,$AL$21)</f>
        <v>345</v>
      </c>
      <c r="AP21" s="82">
        <f>SUMIFS($K$4:$K$1003,$E$4:$E$1003,"Normal",$F$4:$F$1003,"Female")</f>
        <v>79735.98149999998</v>
      </c>
      <c r="AR21" s="82">
        <f>SUMIFS($K$4:$K$1003,$E$4:$E$1003,"Normal",$F$4:$F$1003,"Female")</f>
        <v>79735.98149999998</v>
      </c>
      <c r="AT21" s="82">
        <f>SUMIFS($K$4:$K$1003,$E$4:$E$1003,"Normal",$F$4:$F$1003,"Female")</f>
        <v>79735.98149999998</v>
      </c>
    </row>
    <row r="22" spans="2:46" ht="16.5" x14ac:dyDescent="0.3">
      <c r="B22" s="59" t="s">
        <v>54</v>
      </c>
      <c r="C22" s="60" t="s">
        <v>18</v>
      </c>
      <c r="D22" s="59" t="s">
        <v>19</v>
      </c>
      <c r="E22" s="59" t="s">
        <v>27</v>
      </c>
      <c r="F22" s="59" t="s">
        <v>31</v>
      </c>
      <c r="G22" s="59" t="s">
        <v>44</v>
      </c>
      <c r="H22" s="61">
        <v>54.67</v>
      </c>
      <c r="I22" s="62">
        <v>3</v>
      </c>
      <c r="J22" s="63">
        <v>8.2004999999999999</v>
      </c>
      <c r="K22" s="63">
        <v>172.2105</v>
      </c>
      <c r="L22" s="64">
        <v>43486</v>
      </c>
      <c r="M22" s="65">
        <v>0.75</v>
      </c>
      <c r="N22" s="60" t="s">
        <v>33</v>
      </c>
      <c r="O22" s="63">
        <v>164.01</v>
      </c>
      <c r="P22" s="66">
        <v>4.7619047620000003</v>
      </c>
      <c r="Q22" s="63">
        <v>8.2004999999999999</v>
      </c>
      <c r="R22" s="68">
        <v>8.6</v>
      </c>
      <c r="S22" s="48">
        <f t="shared" si="0"/>
        <v>8.2005000000000052</v>
      </c>
      <c r="T22" s="49">
        <f t="shared" si="1"/>
        <v>615.03750000000036</v>
      </c>
      <c r="U22" s="49" t="b">
        <f t="shared" si="4"/>
        <v>0</v>
      </c>
      <c r="V22" s="49" t="b">
        <f t="shared" si="5"/>
        <v>1</v>
      </c>
      <c r="W22" s="49" t="str">
        <f t="shared" si="6"/>
        <v>Low Value</v>
      </c>
      <c r="X22" s="157">
        <f t="shared" si="29"/>
        <v>5.4670000000000005</v>
      </c>
      <c r="Y22" s="150">
        <f t="shared" si="18"/>
        <v>21</v>
      </c>
      <c r="Z22" s="150">
        <f t="shared" si="7"/>
        <v>1</v>
      </c>
      <c r="AA22" s="151">
        <f t="shared" si="24"/>
        <v>2019</v>
      </c>
      <c r="AB22" s="152" t="str">
        <f t="shared" ref="AB22:AB85" si="30">CONCATENATE(Z22,"-",AA22)</f>
        <v>1-2019</v>
      </c>
      <c r="AC22" s="152" t="str">
        <f t="shared" si="27"/>
        <v>21-1-2019</v>
      </c>
      <c r="AD22" s="153">
        <f t="shared" si="9"/>
        <v>1</v>
      </c>
      <c r="AE22" s="62">
        <f>WEEKNUM(L22,2)</f>
        <v>4</v>
      </c>
      <c r="AF22" s="152" t="str">
        <f t="shared" si="28"/>
        <v>2019-4</v>
      </c>
      <c r="AG22" s="62">
        <f t="shared" si="15"/>
        <v>1</v>
      </c>
      <c r="AH22" s="152" t="str">
        <f>IF(AG22&gt;=6,"Weekends","Weekdays")</f>
        <v>Weekdays</v>
      </c>
      <c r="AI22" s="155">
        <f t="shared" si="12"/>
        <v>2</v>
      </c>
      <c r="AJ22" s="121"/>
      <c r="AL22" s="36" t="s">
        <v>29</v>
      </c>
      <c r="AM22" s="78">
        <f>COUNTIF($N$4:$N$1003,AL22)</f>
        <v>344</v>
      </c>
      <c r="AN22" s="78"/>
      <c r="AR22" s="82"/>
    </row>
    <row r="23" spans="2:46" ht="16.5" x14ac:dyDescent="0.3">
      <c r="B23" s="59" t="s">
        <v>55</v>
      </c>
      <c r="C23" s="60" t="s">
        <v>42</v>
      </c>
      <c r="D23" s="59" t="s">
        <v>43</v>
      </c>
      <c r="E23" s="59" t="s">
        <v>27</v>
      </c>
      <c r="F23" s="59" t="s">
        <v>21</v>
      </c>
      <c r="G23" s="59" t="s">
        <v>32</v>
      </c>
      <c r="H23" s="61">
        <v>40.299999999999997</v>
      </c>
      <c r="I23" s="62">
        <v>2</v>
      </c>
      <c r="J23" s="63">
        <v>4.03</v>
      </c>
      <c r="K23" s="63">
        <v>84.63</v>
      </c>
      <c r="L23" s="64">
        <v>43535</v>
      </c>
      <c r="M23" s="65">
        <v>0.64583333333333337</v>
      </c>
      <c r="N23" s="60" t="s">
        <v>23</v>
      </c>
      <c r="O23" s="63">
        <v>80.599999999999994</v>
      </c>
      <c r="P23" s="66">
        <v>4.7619047620000003</v>
      </c>
      <c r="Q23" s="63">
        <v>4.03</v>
      </c>
      <c r="R23" s="68">
        <v>4.4000000000000004</v>
      </c>
      <c r="S23" s="48">
        <f t="shared" si="0"/>
        <v>4.0300000000000011</v>
      </c>
      <c r="T23" s="49">
        <f t="shared" si="1"/>
        <v>302.25000000000011</v>
      </c>
      <c r="U23" s="49" t="b">
        <f t="shared" si="4"/>
        <v>0</v>
      </c>
      <c r="V23" s="49" t="b">
        <f t="shared" si="5"/>
        <v>1</v>
      </c>
      <c r="W23" s="49" t="str">
        <f t="shared" si="6"/>
        <v>Low Value</v>
      </c>
      <c r="X23" s="157" t="str">
        <f t="shared" si="29"/>
        <v>Value Not maches</v>
      </c>
      <c r="Y23" s="150">
        <f t="shared" si="18"/>
        <v>11</v>
      </c>
      <c r="Z23" s="150">
        <f t="shared" si="7"/>
        <v>3</v>
      </c>
      <c r="AA23" s="151">
        <f t="shared" si="24"/>
        <v>2019</v>
      </c>
      <c r="AB23" s="152" t="str">
        <f t="shared" si="30"/>
        <v>3-2019</v>
      </c>
      <c r="AC23" s="152" t="str">
        <f t="shared" si="27"/>
        <v>11-3-2019</v>
      </c>
      <c r="AD23" s="153">
        <f t="shared" si="9"/>
        <v>1</v>
      </c>
      <c r="AE23" s="62">
        <f t="shared" ref="AE23:AE86" si="31">WEEKNUM(L23,2)</f>
        <v>11</v>
      </c>
      <c r="AF23" s="152" t="str">
        <f t="shared" si="28"/>
        <v>2019-11</v>
      </c>
      <c r="AG23" s="62">
        <f t="shared" si="15"/>
        <v>1</v>
      </c>
      <c r="AH23" s="152" t="str">
        <f t="shared" ref="AH23:AH86" si="32">IF(AG23&gt;=6,"Weekends","Weekdays")</f>
        <v>Weekdays</v>
      </c>
      <c r="AI23" s="155">
        <f t="shared" si="12"/>
        <v>2</v>
      </c>
      <c r="AJ23" s="121"/>
      <c r="AL23" s="36" t="s">
        <v>1113</v>
      </c>
      <c r="AM23" s="78">
        <f>SUMIF($N$4:$N$1003,"Cash",$O$4:$O$1003)</f>
        <v>106863.40000000005</v>
      </c>
      <c r="AN23" s="63"/>
      <c r="AP23" s="81" t="s">
        <v>1112</v>
      </c>
      <c r="AQ23" s="81"/>
      <c r="AR23" s="81"/>
    </row>
    <row r="24" spans="2:46" ht="16.5" x14ac:dyDescent="0.3">
      <c r="B24" s="59" t="s">
        <v>56</v>
      </c>
      <c r="C24" s="60" t="s">
        <v>25</v>
      </c>
      <c r="D24" s="59" t="s">
        <v>26</v>
      </c>
      <c r="E24" s="59" t="s">
        <v>20</v>
      </c>
      <c r="F24" s="59" t="s">
        <v>31</v>
      </c>
      <c r="G24" s="59" t="s">
        <v>28</v>
      </c>
      <c r="H24" s="61">
        <v>86.04</v>
      </c>
      <c r="I24" s="62">
        <v>5</v>
      </c>
      <c r="J24" s="63">
        <v>21.51</v>
      </c>
      <c r="K24" s="63">
        <v>451.71</v>
      </c>
      <c r="L24" s="64">
        <v>43521</v>
      </c>
      <c r="M24" s="65">
        <v>0.47499999999999998</v>
      </c>
      <c r="N24" s="60" t="s">
        <v>23</v>
      </c>
      <c r="O24" s="63">
        <v>430.2</v>
      </c>
      <c r="P24" s="66">
        <v>4.7619047620000003</v>
      </c>
      <c r="Q24" s="63">
        <v>21.51</v>
      </c>
      <c r="R24" s="67">
        <v>4.8</v>
      </c>
      <c r="S24" s="48">
        <f t="shared" si="0"/>
        <v>21.509999999999991</v>
      </c>
      <c r="T24" s="49">
        <f t="shared" si="1"/>
        <v>1613.2499999999993</v>
      </c>
      <c r="U24" s="49" t="b">
        <f t="shared" si="4"/>
        <v>0</v>
      </c>
      <c r="V24" s="49" t="b">
        <f t="shared" si="5"/>
        <v>1</v>
      </c>
      <c r="W24" s="49" t="str">
        <f t="shared" si="6"/>
        <v>Low Value</v>
      </c>
      <c r="X24" s="157" t="str">
        <f t="shared" si="29"/>
        <v>Value Not maches</v>
      </c>
      <c r="Y24" s="150">
        <f t="shared" si="18"/>
        <v>25</v>
      </c>
      <c r="Z24" s="150">
        <f t="shared" si="7"/>
        <v>2</v>
      </c>
      <c r="AA24" s="151">
        <f>YEAR(L24)</f>
        <v>2019</v>
      </c>
      <c r="AB24" s="152" t="str">
        <f t="shared" si="30"/>
        <v>2-2019</v>
      </c>
      <c r="AC24" s="152" t="str">
        <f t="shared" si="27"/>
        <v>25-2-2019</v>
      </c>
      <c r="AD24" s="153">
        <f t="shared" si="9"/>
        <v>1</v>
      </c>
      <c r="AE24" s="62">
        <f t="shared" si="31"/>
        <v>9</v>
      </c>
      <c r="AF24" s="152" t="str">
        <f t="shared" si="28"/>
        <v>2019-9</v>
      </c>
      <c r="AG24" s="62">
        <f t="shared" si="15"/>
        <v>1</v>
      </c>
      <c r="AH24" s="152" t="str">
        <f t="shared" si="32"/>
        <v>Weekdays</v>
      </c>
      <c r="AI24" s="155">
        <f t="shared" si="12"/>
        <v>2</v>
      </c>
      <c r="AJ24" s="121"/>
      <c r="AL24" s="36" t="s">
        <v>1114</v>
      </c>
      <c r="AM24" s="78">
        <f>SUMIF($N$4:$N$1003,"Credit card",$O$4:$O$1003)</f>
        <v>95968.63999999997</v>
      </c>
      <c r="AN24" s="78"/>
      <c r="AP24" s="82">
        <f>SUMIFS($K$4:$K$1003,$E$4:$E$1003,"Member",$F$4:$F$1003,"Female")</f>
        <v>88146.943499999965</v>
      </c>
    </row>
    <row r="25" spans="2:46" ht="16.5" x14ac:dyDescent="0.3">
      <c r="B25" s="59" t="s">
        <v>57</v>
      </c>
      <c r="C25" s="60" t="s">
        <v>42</v>
      </c>
      <c r="D25" s="59" t="s">
        <v>43</v>
      </c>
      <c r="E25" s="59" t="s">
        <v>27</v>
      </c>
      <c r="F25" s="59" t="s">
        <v>31</v>
      </c>
      <c r="G25" s="59" t="s">
        <v>22</v>
      </c>
      <c r="H25" s="61">
        <v>87.98</v>
      </c>
      <c r="I25" s="62">
        <v>3</v>
      </c>
      <c r="J25" s="63">
        <v>13.196999999999999</v>
      </c>
      <c r="K25" s="63">
        <v>277.137</v>
      </c>
      <c r="L25" s="64">
        <v>43529</v>
      </c>
      <c r="M25" s="65">
        <v>0.44444444444444442</v>
      </c>
      <c r="N25" s="60" t="s">
        <v>23</v>
      </c>
      <c r="O25" s="63">
        <v>263.94</v>
      </c>
      <c r="P25" s="66">
        <v>4.7619047620000003</v>
      </c>
      <c r="Q25" s="63">
        <v>13.196999999999999</v>
      </c>
      <c r="R25" s="68">
        <v>5.0999999999999996</v>
      </c>
      <c r="S25" s="48">
        <f t="shared" si="0"/>
        <v>13.197000000000003</v>
      </c>
      <c r="T25" s="49">
        <f t="shared" si="1"/>
        <v>989.7750000000002</v>
      </c>
      <c r="U25" s="49" t="b">
        <f t="shared" si="4"/>
        <v>0</v>
      </c>
      <c r="V25" s="49" t="b">
        <f t="shared" si="5"/>
        <v>1</v>
      </c>
      <c r="W25" s="49" t="str">
        <f t="shared" si="6"/>
        <v>Low Value</v>
      </c>
      <c r="X25" s="157" t="str">
        <f t="shared" si="29"/>
        <v>Value Not maches</v>
      </c>
      <c r="Y25" s="150">
        <f t="shared" si="18"/>
        <v>5</v>
      </c>
      <c r="Z25" s="150">
        <f t="shared" si="7"/>
        <v>3</v>
      </c>
      <c r="AA25" s="151">
        <f>YEAR(L25)</f>
        <v>2019</v>
      </c>
      <c r="AB25" s="152" t="str">
        <f t="shared" si="30"/>
        <v>3-2019</v>
      </c>
      <c r="AC25" s="152" t="str">
        <f t="shared" si="27"/>
        <v>5-3-2019</v>
      </c>
      <c r="AD25" s="153">
        <f t="shared" si="9"/>
        <v>1</v>
      </c>
      <c r="AE25" s="62">
        <f t="shared" si="31"/>
        <v>10</v>
      </c>
      <c r="AF25" s="152" t="str">
        <f t="shared" si="28"/>
        <v>2019-10</v>
      </c>
      <c r="AG25" s="62">
        <f t="shared" si="15"/>
        <v>2</v>
      </c>
      <c r="AH25" s="152" t="str">
        <f t="shared" si="32"/>
        <v>Weekdays</v>
      </c>
      <c r="AI25" s="155">
        <f t="shared" si="12"/>
        <v>3</v>
      </c>
      <c r="AJ25" s="121"/>
      <c r="AL25" s="36" t="s">
        <v>23</v>
      </c>
      <c r="AM25" s="78">
        <f>SUMIF($N$4:$N$1003,"Ewallet",$O$4:$O$1003)</f>
        <v>104755.34</v>
      </c>
      <c r="AN25" s="78"/>
    </row>
    <row r="26" spans="2:46" ht="16.5" x14ac:dyDescent="0.3">
      <c r="B26" s="59" t="s">
        <v>58</v>
      </c>
      <c r="C26" s="60" t="s">
        <v>42</v>
      </c>
      <c r="D26" s="59" t="s">
        <v>43</v>
      </c>
      <c r="E26" s="59" t="s">
        <v>27</v>
      </c>
      <c r="F26" s="59" t="s">
        <v>31</v>
      </c>
      <c r="G26" s="59" t="s">
        <v>32</v>
      </c>
      <c r="H26" s="61">
        <v>33.200000000000003</v>
      </c>
      <c r="I26" s="62">
        <v>2</v>
      </c>
      <c r="J26" s="63">
        <v>3.32</v>
      </c>
      <c r="K26" s="63">
        <v>69.72</v>
      </c>
      <c r="L26" s="64">
        <v>43539</v>
      </c>
      <c r="M26" s="65">
        <v>0.51388888888888884</v>
      </c>
      <c r="N26" s="60" t="s">
        <v>33</v>
      </c>
      <c r="O26" s="63">
        <v>66.400000000000006</v>
      </c>
      <c r="P26" s="66">
        <v>4.7619047620000003</v>
      </c>
      <c r="Q26" s="63">
        <v>3.32</v>
      </c>
      <c r="R26" s="68">
        <v>4.4000000000000004</v>
      </c>
      <c r="S26" s="48">
        <f t="shared" si="0"/>
        <v>3.3199999999999932</v>
      </c>
      <c r="T26" s="49">
        <f t="shared" si="1"/>
        <v>248.99999999999949</v>
      </c>
      <c r="U26" s="49" t="b">
        <f t="shared" si="4"/>
        <v>0</v>
      </c>
      <c r="V26" s="49" t="b">
        <f t="shared" si="5"/>
        <v>1</v>
      </c>
      <c r="W26" s="49" t="str">
        <f t="shared" si="6"/>
        <v>Low Value</v>
      </c>
      <c r="X26" s="157" t="str">
        <f t="shared" si="29"/>
        <v>Value Not maches</v>
      </c>
      <c r="Y26" s="150">
        <f t="shared" si="18"/>
        <v>15</v>
      </c>
      <c r="Z26" s="150">
        <f t="shared" si="7"/>
        <v>3</v>
      </c>
      <c r="AA26" s="151">
        <f>YEAR(L26)</f>
        <v>2019</v>
      </c>
      <c r="AB26" s="152" t="str">
        <f t="shared" si="30"/>
        <v>3-2019</v>
      </c>
      <c r="AC26" s="152" t="str">
        <f t="shared" si="27"/>
        <v>15-3-2019</v>
      </c>
      <c r="AD26" s="153">
        <f t="shared" si="9"/>
        <v>1</v>
      </c>
      <c r="AE26" s="62">
        <f t="shared" si="31"/>
        <v>11</v>
      </c>
      <c r="AF26" s="152" t="str">
        <f t="shared" si="28"/>
        <v>2019-11</v>
      </c>
      <c r="AG26" s="62">
        <f t="shared" si="15"/>
        <v>5</v>
      </c>
      <c r="AH26" s="152" t="str">
        <f t="shared" si="32"/>
        <v>Weekdays</v>
      </c>
      <c r="AI26" s="155">
        <f t="shared" si="12"/>
        <v>6</v>
      </c>
      <c r="AJ26" s="121"/>
    </row>
    <row r="27" spans="2:46" ht="16.5" x14ac:dyDescent="0.3">
      <c r="B27" s="59" t="s">
        <v>59</v>
      </c>
      <c r="C27" s="60" t="s">
        <v>18</v>
      </c>
      <c r="D27" s="59" t="s">
        <v>19</v>
      </c>
      <c r="E27" s="59" t="s">
        <v>27</v>
      </c>
      <c r="F27" s="59" t="s">
        <v>31</v>
      </c>
      <c r="G27" s="59" t="s">
        <v>28</v>
      </c>
      <c r="H27" s="61">
        <v>34.56</v>
      </c>
      <c r="I27" s="62">
        <v>5</v>
      </c>
      <c r="J27" s="63">
        <v>8.64</v>
      </c>
      <c r="K27" s="63">
        <v>181.44</v>
      </c>
      <c r="L27" s="64">
        <v>43513</v>
      </c>
      <c r="M27" s="65">
        <v>0.46875</v>
      </c>
      <c r="N27" s="60" t="s">
        <v>23</v>
      </c>
      <c r="O27" s="63">
        <v>172.8</v>
      </c>
      <c r="P27" s="66">
        <v>4.7619047620000003</v>
      </c>
      <c r="Q27" s="63">
        <v>8.64</v>
      </c>
      <c r="R27" s="68">
        <v>9.9</v>
      </c>
      <c r="S27" s="48">
        <f t="shared" si="0"/>
        <v>8.6399999999999864</v>
      </c>
      <c r="T27" s="49">
        <f t="shared" si="1"/>
        <v>647.99999999999898</v>
      </c>
      <c r="U27" s="49" t="b">
        <f t="shared" si="4"/>
        <v>0</v>
      </c>
      <c r="V27" s="49" t="b">
        <f t="shared" si="5"/>
        <v>1</v>
      </c>
      <c r="W27" s="49" t="str">
        <f t="shared" si="6"/>
        <v>High Value</v>
      </c>
      <c r="X27" s="157">
        <f t="shared" si="29"/>
        <v>3.4560000000000004</v>
      </c>
      <c r="Y27" s="150">
        <f t="shared" si="18"/>
        <v>17</v>
      </c>
      <c r="Z27" s="150">
        <f t="shared" si="7"/>
        <v>2</v>
      </c>
      <c r="AA27" s="151">
        <f t="shared" ref="AA27:AA90" si="33">YEAR(L27)</f>
        <v>2019</v>
      </c>
      <c r="AB27" s="152" t="str">
        <f t="shared" si="30"/>
        <v>2-2019</v>
      </c>
      <c r="AC27" s="152" t="str">
        <f t="shared" si="27"/>
        <v>17-2-2019</v>
      </c>
      <c r="AD27" s="153">
        <f t="shared" si="9"/>
        <v>1</v>
      </c>
      <c r="AE27" s="62">
        <f t="shared" si="31"/>
        <v>7</v>
      </c>
      <c r="AF27" s="152" t="str">
        <f t="shared" si="28"/>
        <v>2019-7</v>
      </c>
      <c r="AG27" s="62">
        <f t="shared" si="15"/>
        <v>7</v>
      </c>
      <c r="AH27" s="152" t="str">
        <f t="shared" si="32"/>
        <v>Weekends</v>
      </c>
      <c r="AI27" s="155">
        <f t="shared" si="12"/>
        <v>1</v>
      </c>
      <c r="AJ27" s="121"/>
    </row>
    <row r="28" spans="2:46" ht="16.5" x14ac:dyDescent="0.3">
      <c r="B28" s="59" t="s">
        <v>60</v>
      </c>
      <c r="C28" s="60" t="s">
        <v>18</v>
      </c>
      <c r="D28" s="59" t="s">
        <v>19</v>
      </c>
      <c r="E28" s="59" t="s">
        <v>20</v>
      </c>
      <c r="F28" s="59" t="s">
        <v>31</v>
      </c>
      <c r="G28" s="59" t="s">
        <v>36</v>
      </c>
      <c r="H28" s="61">
        <v>88.63</v>
      </c>
      <c r="I28" s="62">
        <v>3</v>
      </c>
      <c r="J28" s="63">
        <v>13.294499999999999</v>
      </c>
      <c r="K28" s="63">
        <v>279.18450000000001</v>
      </c>
      <c r="L28" s="64">
        <v>43526</v>
      </c>
      <c r="M28" s="65">
        <v>0.73333333333333328</v>
      </c>
      <c r="N28" s="60" t="s">
        <v>23</v>
      </c>
      <c r="O28" s="63">
        <v>265.89</v>
      </c>
      <c r="P28" s="66">
        <v>4.7619047620000003</v>
      </c>
      <c r="Q28" s="63">
        <v>13.294499999999999</v>
      </c>
      <c r="R28" s="68">
        <v>6</v>
      </c>
      <c r="S28" s="48">
        <f t="shared" si="0"/>
        <v>13.294500000000028</v>
      </c>
      <c r="T28" s="49">
        <f t="shared" si="1"/>
        <v>997.08750000000214</v>
      </c>
      <c r="U28" s="49" t="b">
        <f t="shared" si="4"/>
        <v>0</v>
      </c>
      <c r="V28" s="49" t="b">
        <f t="shared" si="5"/>
        <v>1</v>
      </c>
      <c r="W28" s="49" t="str">
        <f t="shared" si="6"/>
        <v>Low Value</v>
      </c>
      <c r="X28" s="157" t="str">
        <f t="shared" si="29"/>
        <v>Value Not maches</v>
      </c>
      <c r="Y28" s="150">
        <f t="shared" si="18"/>
        <v>2</v>
      </c>
      <c r="Z28" s="150">
        <f t="shared" si="7"/>
        <v>3</v>
      </c>
      <c r="AA28" s="151">
        <f t="shared" si="33"/>
        <v>2019</v>
      </c>
      <c r="AB28" s="152" t="str">
        <f t="shared" si="30"/>
        <v>3-2019</v>
      </c>
      <c r="AC28" s="152" t="str">
        <f t="shared" si="27"/>
        <v>2-3-2019</v>
      </c>
      <c r="AD28" s="153">
        <f t="shared" si="9"/>
        <v>1</v>
      </c>
      <c r="AE28" s="62">
        <f t="shared" si="31"/>
        <v>9</v>
      </c>
      <c r="AF28" s="152" t="str">
        <f t="shared" si="28"/>
        <v>2019-9</v>
      </c>
      <c r="AG28" s="62">
        <f t="shared" si="15"/>
        <v>6</v>
      </c>
      <c r="AH28" s="152" t="str">
        <f t="shared" si="32"/>
        <v>Weekends</v>
      </c>
      <c r="AI28" s="155">
        <f t="shared" si="12"/>
        <v>7</v>
      </c>
      <c r="AJ28" s="121"/>
    </row>
    <row r="29" spans="2:46" ht="16.5" x14ac:dyDescent="0.3">
      <c r="B29" s="59" t="s">
        <v>61</v>
      </c>
      <c r="C29" s="60" t="s">
        <v>18</v>
      </c>
      <c r="D29" s="59" t="s">
        <v>19</v>
      </c>
      <c r="E29" s="59" t="s">
        <v>20</v>
      </c>
      <c r="F29" s="59" t="s">
        <v>21</v>
      </c>
      <c r="G29" s="59" t="s">
        <v>32</v>
      </c>
      <c r="H29" s="61">
        <v>52.59</v>
      </c>
      <c r="I29" s="62">
        <v>8</v>
      </c>
      <c r="J29" s="63">
        <v>21.036000000000001</v>
      </c>
      <c r="K29" s="63">
        <v>441.75599999999997</v>
      </c>
      <c r="L29" s="64">
        <v>43546</v>
      </c>
      <c r="M29" s="65">
        <v>0.80555555555555558</v>
      </c>
      <c r="N29" s="60" t="s">
        <v>33</v>
      </c>
      <c r="O29" s="63">
        <v>420.72</v>
      </c>
      <c r="P29" s="66">
        <v>4.7619047620000003</v>
      </c>
      <c r="Q29" s="63">
        <v>21.036000000000001</v>
      </c>
      <c r="R29" s="67">
        <v>8.5</v>
      </c>
      <c r="S29" s="48">
        <f t="shared" si="0"/>
        <v>21.035999999999945</v>
      </c>
      <c r="T29" s="49">
        <f t="shared" si="1"/>
        <v>1577.6999999999957</v>
      </c>
      <c r="U29" s="49" t="b">
        <f t="shared" si="4"/>
        <v>0</v>
      </c>
      <c r="V29" s="49" t="b">
        <f t="shared" si="5"/>
        <v>1</v>
      </c>
      <c r="W29" s="49" t="str">
        <f t="shared" si="6"/>
        <v>Low Value</v>
      </c>
      <c r="X29" s="157">
        <f t="shared" si="29"/>
        <v>5.2590000000000003</v>
      </c>
      <c r="Y29" s="150">
        <f t="shared" si="18"/>
        <v>22</v>
      </c>
      <c r="Z29" s="150">
        <f t="shared" si="7"/>
        <v>3</v>
      </c>
      <c r="AA29" s="151">
        <f t="shared" si="33"/>
        <v>2019</v>
      </c>
      <c r="AB29" s="152" t="str">
        <f t="shared" si="30"/>
        <v>3-2019</v>
      </c>
      <c r="AC29" s="152" t="str">
        <f t="shared" si="27"/>
        <v>22-3-2019</v>
      </c>
      <c r="AD29" s="153">
        <f t="shared" si="9"/>
        <v>1</v>
      </c>
      <c r="AE29" s="62">
        <f t="shared" si="31"/>
        <v>12</v>
      </c>
      <c r="AF29" s="152" t="str">
        <f t="shared" si="28"/>
        <v>2019-12</v>
      </c>
      <c r="AG29" s="62">
        <f t="shared" si="15"/>
        <v>5</v>
      </c>
      <c r="AH29" s="152" t="str">
        <f t="shared" si="32"/>
        <v>Weekdays</v>
      </c>
      <c r="AI29" s="155">
        <f t="shared" si="12"/>
        <v>6</v>
      </c>
      <c r="AJ29" s="121"/>
    </row>
    <row r="30" spans="2:46" ht="16.5" x14ac:dyDescent="0.3">
      <c r="B30" s="59" t="s">
        <v>62</v>
      </c>
      <c r="C30" s="60" t="s">
        <v>42</v>
      </c>
      <c r="D30" s="59" t="s">
        <v>43</v>
      </c>
      <c r="E30" s="59" t="s">
        <v>27</v>
      </c>
      <c r="F30" s="59" t="s">
        <v>31</v>
      </c>
      <c r="G30" s="59" t="s">
        <v>46</v>
      </c>
      <c r="H30" s="61">
        <v>33.520000000000003</v>
      </c>
      <c r="I30" s="62">
        <v>1</v>
      </c>
      <c r="J30" s="63">
        <v>1.6759999999999999</v>
      </c>
      <c r="K30" s="63">
        <v>35.195999999999998</v>
      </c>
      <c r="L30" s="64">
        <v>43504</v>
      </c>
      <c r="M30" s="65">
        <v>0.64652777777777781</v>
      </c>
      <c r="N30" s="60" t="s">
        <v>29</v>
      </c>
      <c r="O30" s="63">
        <v>33.520000000000003</v>
      </c>
      <c r="P30" s="66">
        <v>4.7619047620000003</v>
      </c>
      <c r="Q30" s="63">
        <v>1.6759999999999999</v>
      </c>
      <c r="R30" s="68">
        <v>6.7</v>
      </c>
      <c r="S30" s="48">
        <f t="shared" si="0"/>
        <v>1.6759999999999948</v>
      </c>
      <c r="T30" s="49">
        <f t="shared" si="1"/>
        <v>125.69999999999962</v>
      </c>
      <c r="U30" s="49" t="b">
        <f t="shared" si="4"/>
        <v>0</v>
      </c>
      <c r="V30" s="49" t="b">
        <f t="shared" si="5"/>
        <v>1</v>
      </c>
      <c r="W30" s="49" t="str">
        <f t="shared" si="6"/>
        <v>Low Value</v>
      </c>
      <c r="X30" s="157">
        <f t="shared" si="29"/>
        <v>3.3520000000000003</v>
      </c>
      <c r="Y30" s="158">
        <f>DAY(L30)</f>
        <v>8</v>
      </c>
      <c r="Z30" s="150">
        <f t="shared" si="7"/>
        <v>2</v>
      </c>
      <c r="AA30" s="151">
        <f t="shared" si="33"/>
        <v>2019</v>
      </c>
      <c r="AB30" s="152" t="str">
        <f t="shared" si="30"/>
        <v>2-2019</v>
      </c>
      <c r="AC30" s="152" t="str">
        <f t="shared" si="27"/>
        <v>8-2-2019</v>
      </c>
      <c r="AD30" s="153">
        <f t="shared" si="9"/>
        <v>1</v>
      </c>
      <c r="AE30" s="62">
        <f t="shared" si="31"/>
        <v>6</v>
      </c>
      <c r="AF30" s="152" t="str">
        <f t="shared" si="28"/>
        <v>2019-6</v>
      </c>
      <c r="AG30" s="62">
        <f t="shared" si="15"/>
        <v>5</v>
      </c>
      <c r="AH30" s="152" t="str">
        <f t="shared" si="32"/>
        <v>Weekdays</v>
      </c>
      <c r="AI30" s="155">
        <f t="shared" si="12"/>
        <v>6</v>
      </c>
      <c r="AJ30" s="121"/>
      <c r="AL30" s="55" t="s">
        <v>1070</v>
      </c>
    </row>
    <row r="31" spans="2:46" ht="16.5" x14ac:dyDescent="0.3">
      <c r="B31" s="59" t="s">
        <v>63</v>
      </c>
      <c r="C31" s="60" t="s">
        <v>18</v>
      </c>
      <c r="D31" s="59" t="s">
        <v>19</v>
      </c>
      <c r="E31" s="59" t="s">
        <v>27</v>
      </c>
      <c r="F31" s="59" t="s">
        <v>21</v>
      </c>
      <c r="G31" s="59" t="s">
        <v>46</v>
      </c>
      <c r="H31" s="61">
        <v>87.67</v>
      </c>
      <c r="I31" s="62">
        <v>2</v>
      </c>
      <c r="J31" s="63">
        <v>8.7669999999999995</v>
      </c>
      <c r="K31" s="63">
        <v>184.107</v>
      </c>
      <c r="L31" s="64">
        <v>43534</v>
      </c>
      <c r="M31" s="65">
        <v>0.51180555555555551</v>
      </c>
      <c r="N31" s="60" t="s">
        <v>33</v>
      </c>
      <c r="O31" s="63">
        <v>175.34</v>
      </c>
      <c r="P31" s="66">
        <v>4.7619047620000003</v>
      </c>
      <c r="Q31" s="63">
        <v>8.7669999999999995</v>
      </c>
      <c r="R31" s="68">
        <v>7.7</v>
      </c>
      <c r="S31" s="48">
        <f t="shared" si="0"/>
        <v>8.7669999999999959</v>
      </c>
      <c r="T31" s="49">
        <f t="shared" si="1"/>
        <v>657.52499999999964</v>
      </c>
      <c r="U31" s="49" t="b">
        <f t="shared" si="4"/>
        <v>0</v>
      </c>
      <c r="V31" s="49" t="b">
        <f t="shared" si="5"/>
        <v>1</v>
      </c>
      <c r="W31" s="49" t="str">
        <f t="shared" si="6"/>
        <v>Low Value</v>
      </c>
      <c r="X31" s="157">
        <f t="shared" si="29"/>
        <v>8.7670000000000012</v>
      </c>
      <c r="Y31" s="158">
        <f>DAY(L31)</f>
        <v>10</v>
      </c>
      <c r="Z31" s="150">
        <f t="shared" si="7"/>
        <v>3</v>
      </c>
      <c r="AA31" s="151">
        <f t="shared" si="33"/>
        <v>2019</v>
      </c>
      <c r="AB31" s="152" t="str">
        <f t="shared" si="30"/>
        <v>3-2019</v>
      </c>
      <c r="AC31" s="152" t="str">
        <f t="shared" si="27"/>
        <v>10-3-2019</v>
      </c>
      <c r="AD31" s="153">
        <f t="shared" si="9"/>
        <v>1</v>
      </c>
      <c r="AE31" s="62">
        <f t="shared" si="31"/>
        <v>10</v>
      </c>
      <c r="AF31" s="152" t="str">
        <f t="shared" si="28"/>
        <v>2019-10</v>
      </c>
      <c r="AG31" s="62">
        <f t="shared" si="15"/>
        <v>7</v>
      </c>
      <c r="AH31" s="152" t="str">
        <f t="shared" si="32"/>
        <v>Weekends</v>
      </c>
      <c r="AI31" s="155">
        <f t="shared" si="12"/>
        <v>1</v>
      </c>
      <c r="AJ31" s="121"/>
      <c r="AL31" s="70" t="str" cm="1">
        <f t="array" ref="AL31:AL36">_xlfn.UNIQUE($G$4:$G$1003)</f>
        <v>Health and beauty</v>
      </c>
    </row>
    <row r="32" spans="2:46" ht="16.5" x14ac:dyDescent="0.3">
      <c r="B32" s="59" t="s">
        <v>64</v>
      </c>
      <c r="C32" s="60" t="s">
        <v>42</v>
      </c>
      <c r="D32" s="59" t="s">
        <v>43</v>
      </c>
      <c r="E32" s="59" t="s">
        <v>27</v>
      </c>
      <c r="F32" s="59" t="s">
        <v>21</v>
      </c>
      <c r="G32" s="59" t="s">
        <v>44</v>
      </c>
      <c r="H32" s="61">
        <v>88.36</v>
      </c>
      <c r="I32" s="62">
        <v>5</v>
      </c>
      <c r="J32" s="63">
        <v>22.09</v>
      </c>
      <c r="K32" s="63">
        <v>463.89</v>
      </c>
      <c r="L32" s="64">
        <v>43490</v>
      </c>
      <c r="M32" s="65">
        <v>0.82499999999999996</v>
      </c>
      <c r="N32" s="60" t="s">
        <v>29</v>
      </c>
      <c r="O32" s="63">
        <v>441.8</v>
      </c>
      <c r="P32" s="66">
        <v>4.7619047620000003</v>
      </c>
      <c r="Q32" s="63">
        <v>22.09</v>
      </c>
      <c r="R32" s="67">
        <v>9.6</v>
      </c>
      <c r="S32" s="48">
        <f t="shared" si="0"/>
        <v>22.089999999999975</v>
      </c>
      <c r="T32" s="49">
        <f t="shared" si="1"/>
        <v>1656.7499999999982</v>
      </c>
      <c r="U32" s="49" t="b">
        <f t="shared" si="4"/>
        <v>0</v>
      </c>
      <c r="V32" s="49" t="b">
        <f t="shared" si="5"/>
        <v>1</v>
      </c>
      <c r="W32" s="49" t="str">
        <f t="shared" si="6"/>
        <v>High Value</v>
      </c>
      <c r="X32" s="157">
        <f t="shared" si="29"/>
        <v>8.8360000000000003</v>
      </c>
      <c r="Y32" s="158">
        <f>DAY(L32)</f>
        <v>25</v>
      </c>
      <c r="Z32" s="150">
        <f t="shared" si="7"/>
        <v>1</v>
      </c>
      <c r="AA32" s="151">
        <f t="shared" si="33"/>
        <v>2019</v>
      </c>
      <c r="AB32" s="152" t="str">
        <f t="shared" si="30"/>
        <v>1-2019</v>
      </c>
      <c r="AC32" s="152" t="str">
        <f t="shared" si="27"/>
        <v>25-1-2019</v>
      </c>
      <c r="AD32" s="153">
        <f t="shared" si="9"/>
        <v>1</v>
      </c>
      <c r="AE32" s="62">
        <f t="shared" si="31"/>
        <v>4</v>
      </c>
      <c r="AF32" s="152" t="str">
        <f t="shared" si="28"/>
        <v>2019-4</v>
      </c>
      <c r="AG32" s="62">
        <f t="shared" si="15"/>
        <v>5</v>
      </c>
      <c r="AH32" s="152" t="str">
        <f t="shared" si="32"/>
        <v>Weekdays</v>
      </c>
      <c r="AI32" s="155">
        <f t="shared" si="12"/>
        <v>6</v>
      </c>
      <c r="AL32" s="70" t="str">
        <v>Electronic accessories</v>
      </c>
    </row>
    <row r="33" spans="2:41" ht="16.5" x14ac:dyDescent="0.3">
      <c r="B33" s="59" t="s">
        <v>65</v>
      </c>
      <c r="C33" s="60" t="s">
        <v>18</v>
      </c>
      <c r="D33" s="59" t="s">
        <v>19</v>
      </c>
      <c r="E33" s="59" t="s">
        <v>27</v>
      </c>
      <c r="F33" s="59" t="s">
        <v>31</v>
      </c>
      <c r="G33" s="59" t="s">
        <v>22</v>
      </c>
      <c r="H33" s="61">
        <v>24.89</v>
      </c>
      <c r="I33" s="62">
        <v>9</v>
      </c>
      <c r="J33" s="63">
        <v>11.2005</v>
      </c>
      <c r="K33" s="63">
        <v>235.2105</v>
      </c>
      <c r="L33" s="64">
        <v>43539</v>
      </c>
      <c r="M33" s="65">
        <v>0.65</v>
      </c>
      <c r="N33" s="60" t="s">
        <v>29</v>
      </c>
      <c r="O33" s="63">
        <v>224.01</v>
      </c>
      <c r="P33" s="66">
        <v>4.7619047620000003</v>
      </c>
      <c r="Q33" s="63">
        <v>11.2005</v>
      </c>
      <c r="R33" s="68">
        <v>7.4</v>
      </c>
      <c r="S33" s="48">
        <f t="shared" si="0"/>
        <v>11.200500000000005</v>
      </c>
      <c r="T33" s="49">
        <f t="shared" si="1"/>
        <v>840.03750000000036</v>
      </c>
      <c r="U33" s="49" t="b">
        <f t="shared" si="4"/>
        <v>0</v>
      </c>
      <c r="V33" s="49" t="b">
        <f t="shared" si="5"/>
        <v>1</v>
      </c>
      <c r="W33" s="49" t="str">
        <f t="shared" si="6"/>
        <v>Low Value</v>
      </c>
      <c r="X33" s="157">
        <f t="shared" si="29"/>
        <v>2.4890000000000003</v>
      </c>
      <c r="Y33" s="158">
        <f t="shared" ref="Y33:Y96" si="34">DAY(L33)</f>
        <v>15</v>
      </c>
      <c r="Z33" s="150">
        <f t="shared" si="7"/>
        <v>3</v>
      </c>
      <c r="AA33" s="151">
        <f t="shared" si="33"/>
        <v>2019</v>
      </c>
      <c r="AB33" s="152" t="str">
        <f t="shared" si="30"/>
        <v>3-2019</v>
      </c>
      <c r="AC33" s="152" t="str">
        <f t="shared" si="27"/>
        <v>15-3-2019</v>
      </c>
      <c r="AD33" s="153">
        <f t="shared" si="9"/>
        <v>1</v>
      </c>
      <c r="AE33" s="62">
        <f t="shared" si="31"/>
        <v>11</v>
      </c>
      <c r="AF33" s="152" t="str">
        <f t="shared" si="28"/>
        <v>2019-11</v>
      </c>
      <c r="AG33" s="62">
        <f t="shared" si="15"/>
        <v>5</v>
      </c>
      <c r="AH33" s="152" t="str">
        <f t="shared" si="32"/>
        <v>Weekdays</v>
      </c>
      <c r="AI33" s="155">
        <f t="shared" si="12"/>
        <v>6</v>
      </c>
      <c r="AL33" s="70" t="str">
        <v>Home and lifestyle</v>
      </c>
    </row>
    <row r="34" spans="2:41" ht="16.5" x14ac:dyDescent="0.3">
      <c r="B34" s="59" t="s">
        <v>66</v>
      </c>
      <c r="C34" s="60" t="s">
        <v>42</v>
      </c>
      <c r="D34" s="59" t="s">
        <v>43</v>
      </c>
      <c r="E34" s="59" t="s">
        <v>27</v>
      </c>
      <c r="F34" s="59" t="s">
        <v>31</v>
      </c>
      <c r="G34" s="59" t="s">
        <v>46</v>
      </c>
      <c r="H34" s="61">
        <v>94.13</v>
      </c>
      <c r="I34" s="62">
        <v>5</v>
      </c>
      <c r="J34" s="63">
        <v>23.532499999999999</v>
      </c>
      <c r="K34" s="63">
        <v>494.1825</v>
      </c>
      <c r="L34" s="64">
        <v>43521</v>
      </c>
      <c r="M34" s="65">
        <v>0.81874999999999998</v>
      </c>
      <c r="N34" s="60" t="s">
        <v>33</v>
      </c>
      <c r="O34" s="63">
        <v>470.65</v>
      </c>
      <c r="P34" s="66">
        <v>4.7619047620000003</v>
      </c>
      <c r="Q34" s="63">
        <v>23.532499999999999</v>
      </c>
      <c r="R34" s="67">
        <v>4.8</v>
      </c>
      <c r="S34" s="48">
        <f t="shared" si="0"/>
        <v>23.532500000000027</v>
      </c>
      <c r="T34" s="49">
        <f t="shared" si="1"/>
        <v>1764.937500000002</v>
      </c>
      <c r="U34" s="49" t="b">
        <f t="shared" si="4"/>
        <v>0</v>
      </c>
      <c r="V34" s="49" t="b">
        <f t="shared" si="5"/>
        <v>1</v>
      </c>
      <c r="W34" s="49" t="str">
        <f t="shared" si="6"/>
        <v>Low Value</v>
      </c>
      <c r="X34" s="157" t="str">
        <f t="shared" si="29"/>
        <v>Value Not maches</v>
      </c>
      <c r="Y34" s="158">
        <f t="shared" si="34"/>
        <v>25</v>
      </c>
      <c r="Z34" s="150">
        <f t="shared" si="7"/>
        <v>2</v>
      </c>
      <c r="AA34" s="151">
        <f t="shared" si="33"/>
        <v>2019</v>
      </c>
      <c r="AB34" s="152" t="str">
        <f t="shared" si="30"/>
        <v>2-2019</v>
      </c>
      <c r="AC34" s="152" t="str">
        <f t="shared" si="27"/>
        <v>25-2-2019</v>
      </c>
      <c r="AD34" s="62">
        <f>ROUNDUP(Z34/3,0)</f>
        <v>1</v>
      </c>
      <c r="AE34" s="62">
        <f t="shared" si="31"/>
        <v>9</v>
      </c>
      <c r="AF34" s="152" t="str">
        <f t="shared" si="28"/>
        <v>2019-9</v>
      </c>
      <c r="AG34" s="62">
        <f t="shared" si="15"/>
        <v>1</v>
      </c>
      <c r="AH34" s="152" t="str">
        <f t="shared" si="32"/>
        <v>Weekdays</v>
      </c>
      <c r="AI34" s="155">
        <f t="shared" si="12"/>
        <v>2</v>
      </c>
      <c r="AL34" s="70" t="str">
        <v>Sports and travel</v>
      </c>
    </row>
    <row r="35" spans="2:41" ht="16.5" x14ac:dyDescent="0.3">
      <c r="B35" s="59" t="s">
        <v>67</v>
      </c>
      <c r="C35" s="60" t="s">
        <v>42</v>
      </c>
      <c r="D35" s="59" t="s">
        <v>43</v>
      </c>
      <c r="E35" s="59" t="s">
        <v>20</v>
      </c>
      <c r="F35" s="59" t="s">
        <v>31</v>
      </c>
      <c r="G35" s="59" t="s">
        <v>36</v>
      </c>
      <c r="H35" s="61">
        <v>78.069999999999993</v>
      </c>
      <c r="I35" s="62">
        <v>9</v>
      </c>
      <c r="J35" s="63">
        <v>35.131500000000003</v>
      </c>
      <c r="K35" s="63">
        <v>737.76149999999996</v>
      </c>
      <c r="L35" s="64">
        <v>43493</v>
      </c>
      <c r="M35" s="65">
        <v>0.52986111111111112</v>
      </c>
      <c r="N35" s="60" t="s">
        <v>29</v>
      </c>
      <c r="O35" s="63">
        <v>702.63</v>
      </c>
      <c r="P35" s="66">
        <v>4.7619047620000003</v>
      </c>
      <c r="Q35" s="63">
        <v>35.131500000000003</v>
      </c>
      <c r="R35" s="67">
        <v>4.5</v>
      </c>
      <c r="S35" s="48">
        <f t="shared" si="0"/>
        <v>35.13149999999996</v>
      </c>
      <c r="T35" s="49">
        <f t="shared" si="1"/>
        <v>2634.862499999997</v>
      </c>
      <c r="U35" s="49" t="b">
        <f t="shared" si="4"/>
        <v>1</v>
      </c>
      <c r="V35" s="49" t="b">
        <f t="shared" si="5"/>
        <v>1</v>
      </c>
      <c r="W35" s="49" t="str">
        <f t="shared" si="6"/>
        <v>Low Value</v>
      </c>
      <c r="X35" s="157" t="str">
        <f t="shared" si="29"/>
        <v>Value Not maches</v>
      </c>
      <c r="Y35" s="158">
        <f t="shared" si="34"/>
        <v>28</v>
      </c>
      <c r="Z35" s="150">
        <f t="shared" si="7"/>
        <v>1</v>
      </c>
      <c r="AA35" s="151">
        <f t="shared" si="33"/>
        <v>2019</v>
      </c>
      <c r="AB35" s="152" t="str">
        <f t="shared" si="30"/>
        <v>1-2019</v>
      </c>
      <c r="AC35" s="152" t="str">
        <f t="shared" si="27"/>
        <v>28-1-2019</v>
      </c>
      <c r="AD35" s="62">
        <f>ROUNDUP(Z35/3,0)</f>
        <v>1</v>
      </c>
      <c r="AE35" s="62">
        <f t="shared" si="31"/>
        <v>5</v>
      </c>
      <c r="AF35" s="152" t="str">
        <f t="shared" si="28"/>
        <v>2019-5</v>
      </c>
      <c r="AG35" s="62">
        <f t="shared" si="15"/>
        <v>1</v>
      </c>
      <c r="AH35" s="152" t="str">
        <f t="shared" si="32"/>
        <v>Weekdays</v>
      </c>
      <c r="AI35" s="159">
        <f>WEEKDAY(L35,1)</f>
        <v>2</v>
      </c>
      <c r="AL35" s="70" t="str">
        <v>Food and beverages</v>
      </c>
    </row>
    <row r="36" spans="2:41" ht="16.5" x14ac:dyDescent="0.3">
      <c r="B36" s="59" t="s">
        <v>68</v>
      </c>
      <c r="C36" s="60" t="s">
        <v>42</v>
      </c>
      <c r="D36" s="59" t="s">
        <v>43</v>
      </c>
      <c r="E36" s="59" t="s">
        <v>27</v>
      </c>
      <c r="F36" s="59" t="s">
        <v>31</v>
      </c>
      <c r="G36" s="59" t="s">
        <v>36</v>
      </c>
      <c r="H36" s="61">
        <v>83.78</v>
      </c>
      <c r="I36" s="62">
        <v>8</v>
      </c>
      <c r="J36" s="63">
        <v>33.512</v>
      </c>
      <c r="K36" s="63">
        <v>703.75199999999995</v>
      </c>
      <c r="L36" s="64">
        <v>43475</v>
      </c>
      <c r="M36" s="65">
        <v>0.61736111111111114</v>
      </c>
      <c r="N36" s="60" t="s">
        <v>29</v>
      </c>
      <c r="O36" s="63">
        <v>670.24</v>
      </c>
      <c r="P36" s="66">
        <v>4.7619047620000003</v>
      </c>
      <c r="Q36" s="63">
        <v>33.512</v>
      </c>
      <c r="R36" s="67">
        <v>5.0999999999999996</v>
      </c>
      <c r="S36" s="48">
        <f t="shared" si="0"/>
        <v>33.511999999999944</v>
      </c>
      <c r="T36" s="49">
        <f t="shared" si="1"/>
        <v>2513.399999999996</v>
      </c>
      <c r="U36" s="49" t="b">
        <f t="shared" si="4"/>
        <v>1</v>
      </c>
      <c r="V36" s="49" t="b">
        <f t="shared" si="5"/>
        <v>1</v>
      </c>
      <c r="W36" s="49" t="str">
        <f t="shared" si="6"/>
        <v>Low Value</v>
      </c>
      <c r="X36" s="157" t="str">
        <f t="shared" si="29"/>
        <v>Value Not maches</v>
      </c>
      <c r="Y36" s="158">
        <f t="shared" si="34"/>
        <v>10</v>
      </c>
      <c r="Z36" s="150">
        <f t="shared" si="7"/>
        <v>1</v>
      </c>
      <c r="AA36" s="151">
        <f t="shared" si="33"/>
        <v>2019</v>
      </c>
      <c r="AB36" s="152" t="str">
        <f t="shared" si="30"/>
        <v>1-2019</v>
      </c>
      <c r="AC36" s="152" t="str">
        <f t="shared" si="27"/>
        <v>10-1-2019</v>
      </c>
      <c r="AD36" s="62">
        <f>ROUNDUP(Z36/3,0)</f>
        <v>1</v>
      </c>
      <c r="AE36" s="62">
        <f t="shared" si="31"/>
        <v>2</v>
      </c>
      <c r="AF36" s="152" t="str">
        <f t="shared" si="28"/>
        <v>2019-2</v>
      </c>
      <c r="AG36" s="62">
        <f t="shared" si="15"/>
        <v>4</v>
      </c>
      <c r="AH36" s="152" t="str">
        <f t="shared" si="32"/>
        <v>Weekdays</v>
      </c>
      <c r="AI36" s="159">
        <f t="shared" ref="AI36" si="35">WEEKDAY(L36,1)</f>
        <v>5</v>
      </c>
      <c r="AL36" s="70" t="str">
        <v>Fashion accessories</v>
      </c>
      <c r="AN36" s="102"/>
    </row>
    <row r="37" spans="2:41" ht="16.5" x14ac:dyDescent="0.3">
      <c r="B37" s="59" t="s">
        <v>69</v>
      </c>
      <c r="C37" s="60" t="s">
        <v>18</v>
      </c>
      <c r="D37" s="59" t="s">
        <v>19</v>
      </c>
      <c r="E37" s="59" t="s">
        <v>27</v>
      </c>
      <c r="F37" s="59" t="s">
        <v>31</v>
      </c>
      <c r="G37" s="59" t="s">
        <v>22</v>
      </c>
      <c r="H37" s="61">
        <v>96.58</v>
      </c>
      <c r="I37" s="62">
        <v>2</v>
      </c>
      <c r="J37" s="63">
        <v>9.6579999999999995</v>
      </c>
      <c r="K37" s="63">
        <v>202.81800000000001</v>
      </c>
      <c r="L37" s="64">
        <v>43539</v>
      </c>
      <c r="M37" s="65">
        <v>0.42499999999999999</v>
      </c>
      <c r="N37" s="60" t="s">
        <v>33</v>
      </c>
      <c r="O37" s="63">
        <v>193.16</v>
      </c>
      <c r="P37" s="66">
        <v>4.7619047620000003</v>
      </c>
      <c r="Q37" s="63">
        <v>9.6579999999999995</v>
      </c>
      <c r="R37" s="68">
        <v>5.0999999999999996</v>
      </c>
      <c r="S37" s="48">
        <f t="shared" si="0"/>
        <v>9.6580000000000155</v>
      </c>
      <c r="T37" s="49">
        <f t="shared" si="1"/>
        <v>724.35000000000116</v>
      </c>
      <c r="U37" s="49" t="b">
        <f t="shared" si="4"/>
        <v>0</v>
      </c>
      <c r="V37" s="49" t="b">
        <f t="shared" si="5"/>
        <v>1</v>
      </c>
      <c r="W37" s="49" t="str">
        <f t="shared" si="6"/>
        <v>Low Value</v>
      </c>
      <c r="X37" s="157" t="str">
        <f t="shared" si="29"/>
        <v>Value Not maches</v>
      </c>
      <c r="Y37" s="158">
        <f t="shared" si="34"/>
        <v>15</v>
      </c>
      <c r="Z37" s="150">
        <f t="shared" si="7"/>
        <v>3</v>
      </c>
      <c r="AA37" s="151">
        <f t="shared" si="33"/>
        <v>2019</v>
      </c>
      <c r="AB37" s="152" t="str">
        <f t="shared" si="30"/>
        <v>3-2019</v>
      </c>
      <c r="AC37" s="152" t="str">
        <f t="shared" si="27"/>
        <v>15-3-2019</v>
      </c>
      <c r="AD37" s="62">
        <f t="shared" ref="AD37:AD100" si="36">ROUNDUP(Z37/3,0)</f>
        <v>1</v>
      </c>
      <c r="AE37" s="62">
        <f t="shared" si="31"/>
        <v>11</v>
      </c>
      <c r="AF37" s="152" t="str">
        <f t="shared" si="28"/>
        <v>2019-11</v>
      </c>
      <c r="AG37" s="62">
        <f t="shared" si="15"/>
        <v>5</v>
      </c>
      <c r="AH37" s="152" t="str">
        <f t="shared" si="32"/>
        <v>Weekdays</v>
      </c>
      <c r="AI37" s="159">
        <f>WEEKDAY(L37,1)</f>
        <v>6</v>
      </c>
      <c r="AN37" s="103"/>
    </row>
    <row r="38" spans="2:41" ht="16.5" x14ac:dyDescent="0.3">
      <c r="B38" s="59" t="s">
        <v>70</v>
      </c>
      <c r="C38" s="60" t="s">
        <v>25</v>
      </c>
      <c r="D38" s="59" t="s">
        <v>26</v>
      </c>
      <c r="E38" s="59" t="s">
        <v>20</v>
      </c>
      <c r="F38" s="59" t="s">
        <v>21</v>
      </c>
      <c r="G38" s="59" t="s">
        <v>44</v>
      </c>
      <c r="H38" s="61">
        <v>99.42</v>
      </c>
      <c r="I38" s="62">
        <v>4</v>
      </c>
      <c r="J38" s="63">
        <v>19.884</v>
      </c>
      <c r="K38" s="63">
        <v>417.56400000000002</v>
      </c>
      <c r="L38" s="64">
        <v>43502</v>
      </c>
      <c r="M38" s="65">
        <v>0.44583333333333336</v>
      </c>
      <c r="N38" s="60" t="s">
        <v>23</v>
      </c>
      <c r="O38" s="63">
        <v>397.68</v>
      </c>
      <c r="P38" s="66">
        <v>4.7619047620000003</v>
      </c>
      <c r="Q38" s="63">
        <v>19.884</v>
      </c>
      <c r="R38" s="67">
        <v>7.5</v>
      </c>
      <c r="S38" s="48">
        <f t="shared" si="0"/>
        <v>19.884000000000015</v>
      </c>
      <c r="T38" s="49">
        <f t="shared" si="1"/>
        <v>1491.3000000000011</v>
      </c>
      <c r="U38" s="49" t="b">
        <f t="shared" si="4"/>
        <v>0</v>
      </c>
      <c r="V38" s="49" t="b">
        <f t="shared" si="5"/>
        <v>1</v>
      </c>
      <c r="W38" s="49" t="str">
        <f t="shared" si="6"/>
        <v>Low Value</v>
      </c>
      <c r="X38" s="157">
        <f t="shared" si="29"/>
        <v>9.9420000000000002</v>
      </c>
      <c r="Y38" s="158">
        <f t="shared" si="34"/>
        <v>6</v>
      </c>
      <c r="Z38" s="150">
        <f t="shared" si="7"/>
        <v>2</v>
      </c>
      <c r="AA38" s="151">
        <f t="shared" si="33"/>
        <v>2019</v>
      </c>
      <c r="AB38" s="152" t="str">
        <f t="shared" si="30"/>
        <v>2-2019</v>
      </c>
      <c r="AC38" s="152" t="str">
        <f t="shared" si="27"/>
        <v>6-2-2019</v>
      </c>
      <c r="AD38" s="62">
        <f t="shared" si="36"/>
        <v>1</v>
      </c>
      <c r="AE38" s="62">
        <f t="shared" si="31"/>
        <v>6</v>
      </c>
      <c r="AF38" s="152" t="str">
        <f t="shared" si="28"/>
        <v>2019-6</v>
      </c>
      <c r="AG38" s="62">
        <f t="shared" si="15"/>
        <v>3</v>
      </c>
      <c r="AH38" s="152" t="str">
        <f t="shared" si="32"/>
        <v>Weekdays</v>
      </c>
      <c r="AI38" s="159">
        <f t="shared" ref="AI38:AI101" si="37">WEEKDAY(L38,1)</f>
        <v>4</v>
      </c>
      <c r="AN38" s="104"/>
      <c r="AO38" s="103">
        <v>45509</v>
      </c>
    </row>
    <row r="39" spans="2:41" ht="16.5" x14ac:dyDescent="0.3">
      <c r="B39" s="59" t="s">
        <v>71</v>
      </c>
      <c r="C39" s="60" t="s">
        <v>25</v>
      </c>
      <c r="D39" s="59" t="s">
        <v>26</v>
      </c>
      <c r="E39" s="59" t="s">
        <v>20</v>
      </c>
      <c r="F39" s="59" t="s">
        <v>21</v>
      </c>
      <c r="G39" s="59" t="s">
        <v>36</v>
      </c>
      <c r="H39" s="61">
        <v>68.12</v>
      </c>
      <c r="I39" s="62">
        <v>1</v>
      </c>
      <c r="J39" s="63">
        <v>3.4060000000000001</v>
      </c>
      <c r="K39" s="63">
        <v>71.525999999999996</v>
      </c>
      <c r="L39" s="64">
        <v>43472</v>
      </c>
      <c r="M39" s="65">
        <v>0.51944444444444449</v>
      </c>
      <c r="N39" s="60" t="s">
        <v>23</v>
      </c>
      <c r="O39" s="63">
        <v>68.12</v>
      </c>
      <c r="P39" s="66">
        <v>4.7619047620000003</v>
      </c>
      <c r="Q39" s="63">
        <v>3.4060000000000001</v>
      </c>
      <c r="R39" s="68">
        <v>6.8</v>
      </c>
      <c r="S39" s="48">
        <f t="shared" si="0"/>
        <v>3.4059999999999917</v>
      </c>
      <c r="T39" s="49">
        <f t="shared" si="1"/>
        <v>255.44999999999936</v>
      </c>
      <c r="U39" s="49" t="b">
        <f t="shared" si="4"/>
        <v>0</v>
      </c>
      <c r="V39" s="49" t="b">
        <f t="shared" si="5"/>
        <v>1</v>
      </c>
      <c r="W39" s="49" t="str">
        <f t="shared" si="6"/>
        <v>Low Value</v>
      </c>
      <c r="X39" s="157">
        <f t="shared" si="29"/>
        <v>6.8120000000000012</v>
      </c>
      <c r="Y39" s="158">
        <f t="shared" si="34"/>
        <v>7</v>
      </c>
      <c r="Z39" s="150">
        <f t="shared" si="7"/>
        <v>1</v>
      </c>
      <c r="AA39" s="151">
        <f t="shared" si="33"/>
        <v>2019</v>
      </c>
      <c r="AB39" s="152" t="str">
        <f t="shared" si="30"/>
        <v>1-2019</v>
      </c>
      <c r="AC39" s="152" t="str">
        <f t="shared" si="27"/>
        <v>7-1-2019</v>
      </c>
      <c r="AD39" s="62">
        <f t="shared" si="36"/>
        <v>1</v>
      </c>
      <c r="AE39" s="62">
        <f t="shared" si="31"/>
        <v>2</v>
      </c>
      <c r="AF39" s="152" t="str">
        <f t="shared" si="28"/>
        <v>2019-2</v>
      </c>
      <c r="AG39" s="62">
        <f t="shared" si="15"/>
        <v>1</v>
      </c>
      <c r="AH39" s="152" t="str">
        <f t="shared" si="32"/>
        <v>Weekdays</v>
      </c>
      <c r="AI39" s="159">
        <f t="shared" si="37"/>
        <v>2</v>
      </c>
      <c r="AN39" s="105"/>
    </row>
    <row r="40" spans="2:41" ht="16.5" x14ac:dyDescent="0.3">
      <c r="B40" s="59" t="s">
        <v>72</v>
      </c>
      <c r="C40" s="60" t="s">
        <v>18</v>
      </c>
      <c r="D40" s="59" t="s">
        <v>19</v>
      </c>
      <c r="E40" s="59" t="s">
        <v>20</v>
      </c>
      <c r="F40" s="59" t="s">
        <v>31</v>
      </c>
      <c r="G40" s="59" t="s">
        <v>36</v>
      </c>
      <c r="H40" s="61">
        <v>62.62</v>
      </c>
      <c r="I40" s="62">
        <v>5</v>
      </c>
      <c r="J40" s="63">
        <v>15.654999999999999</v>
      </c>
      <c r="K40" s="63">
        <v>328.755</v>
      </c>
      <c r="L40" s="64">
        <v>43534</v>
      </c>
      <c r="M40" s="65">
        <v>0.80208333333333337</v>
      </c>
      <c r="N40" s="60" t="s">
        <v>23</v>
      </c>
      <c r="O40" s="63">
        <v>313.10000000000002</v>
      </c>
      <c r="P40" s="66">
        <v>4.7619047620000003</v>
      </c>
      <c r="Q40" s="63">
        <v>15.654999999999999</v>
      </c>
      <c r="R40" s="67">
        <v>7</v>
      </c>
      <c r="S40" s="48">
        <f t="shared" si="0"/>
        <v>15.654999999999973</v>
      </c>
      <c r="T40" s="49">
        <f t="shared" si="1"/>
        <v>1174.124999999998</v>
      </c>
      <c r="U40" s="49" t="b">
        <f t="shared" si="4"/>
        <v>0</v>
      </c>
      <c r="V40" s="49" t="b">
        <f t="shared" si="5"/>
        <v>1</v>
      </c>
      <c r="W40" s="49" t="str">
        <f t="shared" si="6"/>
        <v>Low Value</v>
      </c>
      <c r="X40" s="157">
        <f t="shared" si="29"/>
        <v>6.2620000000000005</v>
      </c>
      <c r="Y40" s="158">
        <f t="shared" si="34"/>
        <v>10</v>
      </c>
      <c r="Z40" s="150">
        <f t="shared" si="7"/>
        <v>3</v>
      </c>
      <c r="AA40" s="151">
        <f t="shared" si="33"/>
        <v>2019</v>
      </c>
      <c r="AB40" s="152" t="str">
        <f t="shared" si="30"/>
        <v>3-2019</v>
      </c>
      <c r="AC40" s="152" t="str">
        <f t="shared" si="27"/>
        <v>10-3-2019</v>
      </c>
      <c r="AD40" s="62">
        <f t="shared" si="36"/>
        <v>1</v>
      </c>
      <c r="AE40" s="62">
        <f t="shared" si="31"/>
        <v>10</v>
      </c>
      <c r="AF40" s="152" t="str">
        <f t="shared" si="28"/>
        <v>2019-10</v>
      </c>
      <c r="AG40" s="62">
        <f t="shared" si="15"/>
        <v>7</v>
      </c>
      <c r="AH40" s="152" t="str">
        <f t="shared" si="32"/>
        <v>Weekends</v>
      </c>
      <c r="AI40" s="159">
        <f t="shared" si="37"/>
        <v>1</v>
      </c>
      <c r="AN40" s="105"/>
    </row>
    <row r="41" spans="2:41" ht="16.5" x14ac:dyDescent="0.3">
      <c r="B41" s="59" t="s">
        <v>73</v>
      </c>
      <c r="C41" s="60" t="s">
        <v>18</v>
      </c>
      <c r="D41" s="59" t="s">
        <v>19</v>
      </c>
      <c r="E41" s="59" t="s">
        <v>27</v>
      </c>
      <c r="F41" s="59" t="s">
        <v>21</v>
      </c>
      <c r="G41" s="59" t="s">
        <v>28</v>
      </c>
      <c r="H41" s="61">
        <v>60.88</v>
      </c>
      <c r="I41" s="62">
        <v>9</v>
      </c>
      <c r="J41" s="63">
        <v>27.396000000000001</v>
      </c>
      <c r="K41" s="63">
        <v>575.31600000000003</v>
      </c>
      <c r="L41" s="64">
        <v>43480</v>
      </c>
      <c r="M41" s="65">
        <v>0.72013888888888888</v>
      </c>
      <c r="N41" s="60" t="s">
        <v>23</v>
      </c>
      <c r="O41" s="63">
        <v>547.91999999999996</v>
      </c>
      <c r="P41" s="66">
        <v>4.7619047620000003</v>
      </c>
      <c r="Q41" s="63">
        <v>27.396000000000001</v>
      </c>
      <c r="R41" s="67">
        <v>4.7</v>
      </c>
      <c r="S41" s="48">
        <f t="shared" si="0"/>
        <v>27.396000000000072</v>
      </c>
      <c r="T41" s="49">
        <f t="shared" si="1"/>
        <v>2054.7000000000053</v>
      </c>
      <c r="U41" s="49" t="b">
        <f t="shared" si="4"/>
        <v>1</v>
      </c>
      <c r="V41" s="49" t="b">
        <f t="shared" si="5"/>
        <v>1</v>
      </c>
      <c r="W41" s="49" t="str">
        <f t="shared" si="6"/>
        <v>Low Value</v>
      </c>
      <c r="X41" s="157" t="str">
        <f t="shared" si="29"/>
        <v>Value Not maches</v>
      </c>
      <c r="Y41" s="158">
        <f t="shared" si="34"/>
        <v>15</v>
      </c>
      <c r="Z41" s="150">
        <f t="shared" si="7"/>
        <v>1</v>
      </c>
      <c r="AA41" s="151">
        <f t="shared" si="33"/>
        <v>2019</v>
      </c>
      <c r="AB41" s="152" t="str">
        <f t="shared" si="30"/>
        <v>1-2019</v>
      </c>
      <c r="AC41" s="152" t="str">
        <f t="shared" si="27"/>
        <v>15-1-2019</v>
      </c>
      <c r="AD41" s="62">
        <f t="shared" si="36"/>
        <v>1</v>
      </c>
      <c r="AE41" s="62">
        <f t="shared" si="31"/>
        <v>3</v>
      </c>
      <c r="AF41" s="152" t="str">
        <f t="shared" si="28"/>
        <v>2019-3</v>
      </c>
      <c r="AG41" s="62">
        <f t="shared" si="15"/>
        <v>2</v>
      </c>
      <c r="AH41" s="152" t="str">
        <f t="shared" si="32"/>
        <v>Weekdays</v>
      </c>
      <c r="AI41" s="159">
        <f t="shared" si="37"/>
        <v>3</v>
      </c>
      <c r="AN41" s="102"/>
    </row>
    <row r="42" spans="2:41" ht="16.5" x14ac:dyDescent="0.3">
      <c r="B42" s="59" t="s">
        <v>74</v>
      </c>
      <c r="C42" s="60" t="s">
        <v>25</v>
      </c>
      <c r="D42" s="59" t="s">
        <v>26</v>
      </c>
      <c r="E42" s="59" t="s">
        <v>27</v>
      </c>
      <c r="F42" s="59" t="s">
        <v>21</v>
      </c>
      <c r="G42" s="59" t="s">
        <v>22</v>
      </c>
      <c r="H42" s="61">
        <v>54.92</v>
      </c>
      <c r="I42" s="62">
        <v>8</v>
      </c>
      <c r="J42" s="63">
        <v>21.968</v>
      </c>
      <c r="K42" s="63">
        <v>461.32799999999997</v>
      </c>
      <c r="L42" s="64">
        <v>43547</v>
      </c>
      <c r="M42" s="65">
        <v>0.55833333333333335</v>
      </c>
      <c r="N42" s="60" t="s">
        <v>23</v>
      </c>
      <c r="O42" s="63">
        <v>439.36</v>
      </c>
      <c r="P42" s="66">
        <v>4.7619047620000003</v>
      </c>
      <c r="Q42" s="63">
        <v>21.968</v>
      </c>
      <c r="R42" s="67">
        <v>7.6</v>
      </c>
      <c r="S42" s="48">
        <f t="shared" si="0"/>
        <v>21.967999999999961</v>
      </c>
      <c r="T42" s="49">
        <f t="shared" si="1"/>
        <v>1647.5999999999972</v>
      </c>
      <c r="U42" s="49" t="b">
        <f t="shared" si="4"/>
        <v>0</v>
      </c>
      <c r="V42" s="49" t="b">
        <f t="shared" si="5"/>
        <v>1</v>
      </c>
      <c r="W42" s="49" t="str">
        <f t="shared" si="6"/>
        <v>Low Value</v>
      </c>
      <c r="X42" s="157">
        <f t="shared" si="29"/>
        <v>5.4920000000000009</v>
      </c>
      <c r="Y42" s="158">
        <f t="shared" si="34"/>
        <v>23</v>
      </c>
      <c r="Z42" s="150">
        <f t="shared" si="7"/>
        <v>3</v>
      </c>
      <c r="AA42" s="151">
        <f t="shared" si="33"/>
        <v>2019</v>
      </c>
      <c r="AB42" s="152" t="str">
        <f t="shared" si="30"/>
        <v>3-2019</v>
      </c>
      <c r="AC42" s="152" t="str">
        <f t="shared" si="27"/>
        <v>23-3-2019</v>
      </c>
      <c r="AD42" s="62">
        <f t="shared" si="36"/>
        <v>1</v>
      </c>
      <c r="AE42" s="62">
        <f t="shared" si="31"/>
        <v>12</v>
      </c>
      <c r="AF42" s="152" t="str">
        <f t="shared" si="28"/>
        <v>2019-12</v>
      </c>
      <c r="AG42" s="62">
        <f t="shared" si="15"/>
        <v>6</v>
      </c>
      <c r="AH42" s="152" t="str">
        <f t="shared" si="32"/>
        <v>Weekends</v>
      </c>
      <c r="AI42" s="159">
        <f t="shared" si="37"/>
        <v>7</v>
      </c>
      <c r="AN42" s="103"/>
    </row>
    <row r="43" spans="2:41" ht="16.5" x14ac:dyDescent="0.3">
      <c r="B43" s="59" t="s">
        <v>75</v>
      </c>
      <c r="C43" s="60" t="s">
        <v>42</v>
      </c>
      <c r="D43" s="59" t="s">
        <v>43</v>
      </c>
      <c r="E43" s="59" t="s">
        <v>20</v>
      </c>
      <c r="F43" s="59" t="s">
        <v>31</v>
      </c>
      <c r="G43" s="59" t="s">
        <v>32</v>
      </c>
      <c r="H43" s="61">
        <v>30.12</v>
      </c>
      <c r="I43" s="62">
        <v>8</v>
      </c>
      <c r="J43" s="63">
        <v>12.048</v>
      </c>
      <c r="K43" s="63">
        <v>253.00800000000001</v>
      </c>
      <c r="L43" s="64">
        <v>43527</v>
      </c>
      <c r="M43" s="65">
        <v>0.54236111111111107</v>
      </c>
      <c r="N43" s="60" t="s">
        <v>29</v>
      </c>
      <c r="O43" s="63">
        <v>240.96</v>
      </c>
      <c r="P43" s="66">
        <v>4.7619047620000003</v>
      </c>
      <c r="Q43" s="63">
        <v>12.048</v>
      </c>
      <c r="R43" s="68">
        <v>7.7</v>
      </c>
      <c r="S43" s="48">
        <f t="shared" si="0"/>
        <v>12.048000000000002</v>
      </c>
      <c r="T43" s="49">
        <f t="shared" si="1"/>
        <v>903.60000000000014</v>
      </c>
      <c r="U43" s="49" t="b">
        <f t="shared" si="4"/>
        <v>0</v>
      </c>
      <c r="V43" s="49" t="b">
        <f t="shared" si="5"/>
        <v>1</v>
      </c>
      <c r="W43" s="49" t="str">
        <f t="shared" si="6"/>
        <v>Low Value</v>
      </c>
      <c r="X43" s="157">
        <f t="shared" si="29"/>
        <v>3.0120000000000005</v>
      </c>
      <c r="Y43" s="158">
        <f t="shared" si="34"/>
        <v>3</v>
      </c>
      <c r="Z43" s="150">
        <f t="shared" si="7"/>
        <v>3</v>
      </c>
      <c r="AA43" s="151">
        <f t="shared" si="33"/>
        <v>2019</v>
      </c>
      <c r="AB43" s="152" t="str">
        <f t="shared" si="30"/>
        <v>3-2019</v>
      </c>
      <c r="AC43" s="152" t="str">
        <f t="shared" si="27"/>
        <v>3-3-2019</v>
      </c>
      <c r="AD43" s="62">
        <f t="shared" si="36"/>
        <v>1</v>
      </c>
      <c r="AE43" s="62">
        <f t="shared" si="31"/>
        <v>9</v>
      </c>
      <c r="AF43" s="152" t="str">
        <f t="shared" si="28"/>
        <v>2019-9</v>
      </c>
      <c r="AG43" s="62">
        <f t="shared" si="15"/>
        <v>7</v>
      </c>
      <c r="AH43" s="152" t="str">
        <f t="shared" si="32"/>
        <v>Weekends</v>
      </c>
      <c r="AI43" s="159">
        <f t="shared" si="37"/>
        <v>1</v>
      </c>
    </row>
    <row r="44" spans="2:41" ht="16.5" x14ac:dyDescent="0.3">
      <c r="B44" s="59" t="s">
        <v>76</v>
      </c>
      <c r="C44" s="60" t="s">
        <v>42</v>
      </c>
      <c r="D44" s="59" t="s">
        <v>43</v>
      </c>
      <c r="E44" s="59" t="s">
        <v>20</v>
      </c>
      <c r="F44" s="59" t="s">
        <v>21</v>
      </c>
      <c r="G44" s="59" t="s">
        <v>32</v>
      </c>
      <c r="H44" s="61">
        <v>86.72</v>
      </c>
      <c r="I44" s="62">
        <v>1</v>
      </c>
      <c r="J44" s="63">
        <v>4.3360000000000003</v>
      </c>
      <c r="K44" s="63">
        <v>91.055999999999997</v>
      </c>
      <c r="L44" s="64">
        <v>43482</v>
      </c>
      <c r="M44" s="65">
        <v>0.78125</v>
      </c>
      <c r="N44" s="60" t="s">
        <v>23</v>
      </c>
      <c r="O44" s="63">
        <v>86.72</v>
      </c>
      <c r="P44" s="66">
        <v>4.7619047620000003</v>
      </c>
      <c r="Q44" s="63">
        <v>4.3360000000000003</v>
      </c>
      <c r="R44" s="68">
        <v>7.9</v>
      </c>
      <c r="S44" s="48">
        <f t="shared" si="0"/>
        <v>4.3359999999999985</v>
      </c>
      <c r="T44" s="49">
        <f t="shared" si="1"/>
        <v>325.19999999999987</v>
      </c>
      <c r="U44" s="49" t="b">
        <f t="shared" si="4"/>
        <v>0</v>
      </c>
      <c r="V44" s="49" t="b">
        <f t="shared" si="5"/>
        <v>1</v>
      </c>
      <c r="W44" s="49" t="str">
        <f t="shared" si="6"/>
        <v>Low Value</v>
      </c>
      <c r="X44" s="157">
        <f t="shared" si="29"/>
        <v>8.6720000000000006</v>
      </c>
      <c r="Y44" s="158">
        <f t="shared" si="34"/>
        <v>17</v>
      </c>
      <c r="Z44" s="150">
        <f t="shared" si="7"/>
        <v>1</v>
      </c>
      <c r="AA44" s="151">
        <f t="shared" si="33"/>
        <v>2019</v>
      </c>
      <c r="AB44" s="152" t="str">
        <f t="shared" si="30"/>
        <v>1-2019</v>
      </c>
      <c r="AC44" s="152" t="str">
        <f t="shared" si="27"/>
        <v>17-1-2019</v>
      </c>
      <c r="AD44" s="62">
        <f t="shared" si="36"/>
        <v>1</v>
      </c>
      <c r="AE44" s="62">
        <f t="shared" si="31"/>
        <v>3</v>
      </c>
      <c r="AF44" s="152" t="str">
        <f t="shared" si="28"/>
        <v>2019-3</v>
      </c>
      <c r="AG44" s="62">
        <f t="shared" si="15"/>
        <v>4</v>
      </c>
      <c r="AH44" s="152" t="str">
        <f t="shared" si="32"/>
        <v>Weekdays</v>
      </c>
      <c r="AI44" s="159">
        <f t="shared" si="37"/>
        <v>5</v>
      </c>
    </row>
    <row r="45" spans="2:41" ht="16.5" x14ac:dyDescent="0.3">
      <c r="B45" s="59" t="s">
        <v>77</v>
      </c>
      <c r="C45" s="60" t="s">
        <v>25</v>
      </c>
      <c r="D45" s="59" t="s">
        <v>26</v>
      </c>
      <c r="E45" s="59" t="s">
        <v>20</v>
      </c>
      <c r="F45" s="59" t="s">
        <v>31</v>
      </c>
      <c r="G45" s="59" t="s">
        <v>32</v>
      </c>
      <c r="H45" s="61">
        <v>56.11</v>
      </c>
      <c r="I45" s="62">
        <v>2</v>
      </c>
      <c r="J45" s="63">
        <v>5.6109999999999998</v>
      </c>
      <c r="K45" s="63">
        <v>117.831</v>
      </c>
      <c r="L45" s="64">
        <v>43498</v>
      </c>
      <c r="M45" s="65">
        <v>0.42430555555555555</v>
      </c>
      <c r="N45" s="60" t="s">
        <v>29</v>
      </c>
      <c r="O45" s="63">
        <v>112.22</v>
      </c>
      <c r="P45" s="66">
        <v>4.7619047620000003</v>
      </c>
      <c r="Q45" s="63">
        <v>5.6109999999999998</v>
      </c>
      <c r="R45" s="68">
        <v>6.3</v>
      </c>
      <c r="S45" s="48">
        <f t="shared" si="0"/>
        <v>5.6110000000000042</v>
      </c>
      <c r="T45" s="49">
        <f t="shared" si="1"/>
        <v>420.82500000000033</v>
      </c>
      <c r="U45" s="49" t="b">
        <f t="shared" si="4"/>
        <v>0</v>
      </c>
      <c r="V45" s="49" t="b">
        <f t="shared" si="5"/>
        <v>1</v>
      </c>
      <c r="W45" s="49" t="str">
        <f t="shared" si="6"/>
        <v>Low Value</v>
      </c>
      <c r="X45" s="157">
        <f t="shared" si="29"/>
        <v>5.6110000000000007</v>
      </c>
      <c r="Y45" s="158">
        <f t="shared" si="34"/>
        <v>2</v>
      </c>
      <c r="Z45" s="150">
        <f t="shared" si="7"/>
        <v>2</v>
      </c>
      <c r="AA45" s="151">
        <f t="shared" si="33"/>
        <v>2019</v>
      </c>
      <c r="AB45" s="152" t="str">
        <f t="shared" si="30"/>
        <v>2-2019</v>
      </c>
      <c r="AC45" s="152" t="str">
        <f t="shared" si="27"/>
        <v>2-2-2019</v>
      </c>
      <c r="AD45" s="62">
        <f t="shared" si="36"/>
        <v>1</v>
      </c>
      <c r="AE45" s="62">
        <f t="shared" si="31"/>
        <v>5</v>
      </c>
      <c r="AF45" s="152" t="str">
        <f t="shared" si="28"/>
        <v>2019-5</v>
      </c>
      <c r="AG45" s="62">
        <f t="shared" si="15"/>
        <v>6</v>
      </c>
      <c r="AH45" s="152" t="str">
        <f t="shared" si="32"/>
        <v>Weekends</v>
      </c>
      <c r="AI45" s="159">
        <f t="shared" si="37"/>
        <v>7</v>
      </c>
    </row>
    <row r="46" spans="2:41" ht="16.5" x14ac:dyDescent="0.3">
      <c r="B46" s="59" t="s">
        <v>78</v>
      </c>
      <c r="C46" s="60" t="s">
        <v>42</v>
      </c>
      <c r="D46" s="59" t="s">
        <v>43</v>
      </c>
      <c r="E46" s="59" t="s">
        <v>20</v>
      </c>
      <c r="F46" s="59" t="s">
        <v>21</v>
      </c>
      <c r="G46" s="59" t="s">
        <v>36</v>
      </c>
      <c r="H46" s="61">
        <v>69.12</v>
      </c>
      <c r="I46" s="62">
        <v>6</v>
      </c>
      <c r="J46" s="63">
        <v>20.736000000000001</v>
      </c>
      <c r="K46" s="63">
        <v>435.45600000000002</v>
      </c>
      <c r="L46" s="64">
        <v>43504</v>
      </c>
      <c r="M46" s="65">
        <v>0.54374999999999996</v>
      </c>
      <c r="N46" s="60" t="s">
        <v>29</v>
      </c>
      <c r="O46" s="63">
        <v>414.72</v>
      </c>
      <c r="P46" s="66">
        <v>4.7619047620000003</v>
      </c>
      <c r="Q46" s="63">
        <v>20.736000000000001</v>
      </c>
      <c r="R46" s="67">
        <v>5.6</v>
      </c>
      <c r="S46" s="48">
        <f t="shared" si="0"/>
        <v>20.73599999999999</v>
      </c>
      <c r="T46" s="49">
        <f t="shared" si="1"/>
        <v>1555.1999999999994</v>
      </c>
      <c r="U46" s="49" t="b">
        <f t="shared" si="4"/>
        <v>0</v>
      </c>
      <c r="V46" s="49" t="b">
        <f t="shared" si="5"/>
        <v>1</v>
      </c>
      <c r="W46" s="49" t="str">
        <f t="shared" si="6"/>
        <v>Low Value</v>
      </c>
      <c r="X46" s="157" t="str">
        <f t="shared" si="29"/>
        <v>Value Not maches</v>
      </c>
      <c r="Y46" s="158">
        <f t="shared" si="34"/>
        <v>8</v>
      </c>
      <c r="Z46" s="150">
        <f t="shared" si="7"/>
        <v>2</v>
      </c>
      <c r="AA46" s="151">
        <f t="shared" si="33"/>
        <v>2019</v>
      </c>
      <c r="AB46" s="152" t="str">
        <f t="shared" si="30"/>
        <v>2-2019</v>
      </c>
      <c r="AC46" s="152" t="str">
        <f t="shared" si="27"/>
        <v>8-2-2019</v>
      </c>
      <c r="AD46" s="62">
        <f t="shared" si="36"/>
        <v>1</v>
      </c>
      <c r="AE46" s="62">
        <f t="shared" si="31"/>
        <v>6</v>
      </c>
      <c r="AF46" s="152" t="str">
        <f t="shared" si="28"/>
        <v>2019-6</v>
      </c>
      <c r="AG46" s="62">
        <f t="shared" si="15"/>
        <v>5</v>
      </c>
      <c r="AH46" s="152" t="str">
        <f t="shared" si="32"/>
        <v>Weekdays</v>
      </c>
      <c r="AI46" s="159">
        <f t="shared" si="37"/>
        <v>6</v>
      </c>
    </row>
    <row r="47" spans="2:41" ht="16.5" x14ac:dyDescent="0.3">
      <c r="B47" s="59" t="s">
        <v>79</v>
      </c>
      <c r="C47" s="60" t="s">
        <v>25</v>
      </c>
      <c r="D47" s="59" t="s">
        <v>26</v>
      </c>
      <c r="E47" s="59" t="s">
        <v>20</v>
      </c>
      <c r="F47" s="59" t="s">
        <v>21</v>
      </c>
      <c r="G47" s="59" t="s">
        <v>44</v>
      </c>
      <c r="H47" s="61">
        <v>98.7</v>
      </c>
      <c r="I47" s="62">
        <v>8</v>
      </c>
      <c r="J47" s="63">
        <v>39.479999999999997</v>
      </c>
      <c r="K47" s="63">
        <v>829.08</v>
      </c>
      <c r="L47" s="64">
        <v>43528</v>
      </c>
      <c r="M47" s="65">
        <v>0.86041666666666672</v>
      </c>
      <c r="N47" s="60" t="s">
        <v>29</v>
      </c>
      <c r="O47" s="63">
        <v>789.6</v>
      </c>
      <c r="P47" s="66">
        <v>4.7619047620000003</v>
      </c>
      <c r="Q47" s="63">
        <v>39.479999999999997</v>
      </c>
      <c r="R47" s="67">
        <v>7.6</v>
      </c>
      <c r="S47" s="48">
        <f t="shared" si="0"/>
        <v>39.480000000000018</v>
      </c>
      <c r="T47" s="49">
        <f t="shared" si="1"/>
        <v>2961.0000000000014</v>
      </c>
      <c r="U47" s="49" t="b">
        <f t="shared" si="4"/>
        <v>1</v>
      </c>
      <c r="V47" s="49" t="b">
        <f t="shared" si="5"/>
        <v>1</v>
      </c>
      <c r="W47" s="49" t="str">
        <f t="shared" si="6"/>
        <v>Low Value</v>
      </c>
      <c r="X47" s="157">
        <f t="shared" si="29"/>
        <v>9.870000000000001</v>
      </c>
      <c r="Y47" s="158">
        <f t="shared" si="34"/>
        <v>4</v>
      </c>
      <c r="Z47" s="150">
        <f t="shared" si="7"/>
        <v>3</v>
      </c>
      <c r="AA47" s="151">
        <f t="shared" si="33"/>
        <v>2019</v>
      </c>
      <c r="AB47" s="152" t="str">
        <f t="shared" si="30"/>
        <v>3-2019</v>
      </c>
      <c r="AC47" s="152" t="str">
        <f t="shared" si="27"/>
        <v>4-3-2019</v>
      </c>
      <c r="AD47" s="62">
        <f t="shared" si="36"/>
        <v>1</v>
      </c>
      <c r="AE47" s="62">
        <f t="shared" si="31"/>
        <v>10</v>
      </c>
      <c r="AF47" s="152" t="str">
        <f t="shared" si="28"/>
        <v>2019-10</v>
      </c>
      <c r="AG47" s="62">
        <f t="shared" si="15"/>
        <v>1</v>
      </c>
      <c r="AH47" s="152" t="str">
        <f t="shared" si="32"/>
        <v>Weekdays</v>
      </c>
      <c r="AI47" s="159">
        <f t="shared" si="37"/>
        <v>2</v>
      </c>
    </row>
    <row r="48" spans="2:41" ht="16.5" x14ac:dyDescent="0.3">
      <c r="B48" s="59" t="s">
        <v>80</v>
      </c>
      <c r="C48" s="60" t="s">
        <v>25</v>
      </c>
      <c r="D48" s="59" t="s">
        <v>26</v>
      </c>
      <c r="E48" s="59" t="s">
        <v>20</v>
      </c>
      <c r="F48" s="59" t="s">
        <v>31</v>
      </c>
      <c r="G48" s="59" t="s">
        <v>22</v>
      </c>
      <c r="H48" s="61">
        <v>15.37</v>
      </c>
      <c r="I48" s="62">
        <v>2</v>
      </c>
      <c r="J48" s="63">
        <v>1.5369999999999999</v>
      </c>
      <c r="K48" s="63">
        <v>32.277000000000001</v>
      </c>
      <c r="L48" s="64">
        <v>43540</v>
      </c>
      <c r="M48" s="65">
        <v>0.82430555555555551</v>
      </c>
      <c r="N48" s="60" t="s">
        <v>29</v>
      </c>
      <c r="O48" s="63">
        <v>30.74</v>
      </c>
      <c r="P48" s="66">
        <v>4.7619047620000003</v>
      </c>
      <c r="Q48" s="63">
        <v>1.5369999999999999</v>
      </c>
      <c r="R48" s="68">
        <v>7.2</v>
      </c>
      <c r="S48" s="48">
        <f t="shared" si="0"/>
        <v>1.5370000000000026</v>
      </c>
      <c r="T48" s="49">
        <f t="shared" si="1"/>
        <v>115.27500000000019</v>
      </c>
      <c r="U48" s="49" t="b">
        <f t="shared" si="4"/>
        <v>0</v>
      </c>
      <c r="V48" s="49" t="b">
        <f t="shared" si="5"/>
        <v>1</v>
      </c>
      <c r="W48" s="49" t="str">
        <f t="shared" si="6"/>
        <v>Low Value</v>
      </c>
      <c r="X48" s="157">
        <f t="shared" si="29"/>
        <v>1.5369999999999999</v>
      </c>
      <c r="Y48" s="158">
        <f t="shared" si="34"/>
        <v>16</v>
      </c>
      <c r="Z48" s="150">
        <f t="shared" si="7"/>
        <v>3</v>
      </c>
      <c r="AA48" s="151">
        <f t="shared" si="33"/>
        <v>2019</v>
      </c>
      <c r="AB48" s="152" t="str">
        <f t="shared" si="30"/>
        <v>3-2019</v>
      </c>
      <c r="AC48" s="152" t="str">
        <f t="shared" si="27"/>
        <v>16-3-2019</v>
      </c>
      <c r="AD48" s="62">
        <f t="shared" si="36"/>
        <v>1</v>
      </c>
      <c r="AE48" s="62">
        <f t="shared" si="31"/>
        <v>11</v>
      </c>
      <c r="AF48" s="152" t="str">
        <f t="shared" si="28"/>
        <v>2019-11</v>
      </c>
      <c r="AG48" s="62">
        <f t="shared" si="15"/>
        <v>6</v>
      </c>
      <c r="AH48" s="152" t="str">
        <f t="shared" si="32"/>
        <v>Weekends</v>
      </c>
      <c r="AI48" s="159">
        <f t="shared" si="37"/>
        <v>7</v>
      </c>
    </row>
    <row r="49" spans="2:35" ht="16.5" x14ac:dyDescent="0.3">
      <c r="B49" s="59" t="s">
        <v>81</v>
      </c>
      <c r="C49" s="60" t="s">
        <v>42</v>
      </c>
      <c r="D49" s="59" t="s">
        <v>43</v>
      </c>
      <c r="E49" s="59" t="s">
        <v>20</v>
      </c>
      <c r="F49" s="59" t="s">
        <v>21</v>
      </c>
      <c r="G49" s="59" t="s">
        <v>28</v>
      </c>
      <c r="H49" s="61">
        <v>93.96</v>
      </c>
      <c r="I49" s="62">
        <v>4</v>
      </c>
      <c r="J49" s="63">
        <v>18.792000000000002</v>
      </c>
      <c r="K49" s="63">
        <v>394.63200000000001</v>
      </c>
      <c r="L49" s="64">
        <v>43533</v>
      </c>
      <c r="M49" s="65">
        <v>0.75</v>
      </c>
      <c r="N49" s="60" t="s">
        <v>29</v>
      </c>
      <c r="O49" s="63">
        <v>375.84</v>
      </c>
      <c r="P49" s="66">
        <v>4.7619047620000003</v>
      </c>
      <c r="Q49" s="63">
        <v>18.792000000000002</v>
      </c>
      <c r="R49" s="67">
        <v>9.5</v>
      </c>
      <c r="S49" s="48">
        <f t="shared" si="0"/>
        <v>18.79200000000003</v>
      </c>
      <c r="T49" s="49">
        <f t="shared" si="1"/>
        <v>1409.4000000000024</v>
      </c>
      <c r="U49" s="49" t="b">
        <f t="shared" si="4"/>
        <v>0</v>
      </c>
      <c r="V49" s="49" t="b">
        <f t="shared" si="5"/>
        <v>1</v>
      </c>
      <c r="W49" s="49" t="str">
        <f t="shared" si="6"/>
        <v>High Value</v>
      </c>
      <c r="X49" s="157">
        <f t="shared" si="29"/>
        <v>9.395999999999999</v>
      </c>
      <c r="Y49" s="158">
        <f t="shared" si="34"/>
        <v>9</v>
      </c>
      <c r="Z49" s="150">
        <f t="shared" si="7"/>
        <v>3</v>
      </c>
      <c r="AA49" s="151">
        <f t="shared" si="33"/>
        <v>2019</v>
      </c>
      <c r="AB49" s="152" t="str">
        <f t="shared" si="30"/>
        <v>3-2019</v>
      </c>
      <c r="AC49" s="152" t="str">
        <f t="shared" si="27"/>
        <v>9-3-2019</v>
      </c>
      <c r="AD49" s="62">
        <f t="shared" si="36"/>
        <v>1</v>
      </c>
      <c r="AE49" s="62">
        <f t="shared" si="31"/>
        <v>10</v>
      </c>
      <c r="AF49" s="152" t="str">
        <f t="shared" si="28"/>
        <v>2019-10</v>
      </c>
      <c r="AG49" s="62">
        <f t="shared" si="15"/>
        <v>6</v>
      </c>
      <c r="AH49" s="152" t="str">
        <f t="shared" si="32"/>
        <v>Weekends</v>
      </c>
      <c r="AI49" s="159">
        <f t="shared" si="37"/>
        <v>7</v>
      </c>
    </row>
    <row r="50" spans="2:35" ht="16.5" x14ac:dyDescent="0.3">
      <c r="B50" s="59" t="s">
        <v>82</v>
      </c>
      <c r="C50" s="60" t="s">
        <v>42</v>
      </c>
      <c r="D50" s="59" t="s">
        <v>43</v>
      </c>
      <c r="E50" s="59" t="s">
        <v>20</v>
      </c>
      <c r="F50" s="59" t="s">
        <v>31</v>
      </c>
      <c r="G50" s="59" t="s">
        <v>22</v>
      </c>
      <c r="H50" s="61">
        <v>56.69</v>
      </c>
      <c r="I50" s="62">
        <v>9</v>
      </c>
      <c r="J50" s="63">
        <v>25.5105</v>
      </c>
      <c r="K50" s="63">
        <v>535.72050000000002</v>
      </c>
      <c r="L50" s="64">
        <v>43523</v>
      </c>
      <c r="M50" s="65">
        <v>0.72499999999999998</v>
      </c>
      <c r="N50" s="60" t="s">
        <v>33</v>
      </c>
      <c r="O50" s="63">
        <v>510.21</v>
      </c>
      <c r="P50" s="66">
        <v>4.7619047620000003</v>
      </c>
      <c r="Q50" s="63">
        <v>25.5105</v>
      </c>
      <c r="R50" s="67">
        <v>8.4</v>
      </c>
      <c r="S50" s="48">
        <f t="shared" si="0"/>
        <v>25.510500000000036</v>
      </c>
      <c r="T50" s="49">
        <f t="shared" si="1"/>
        <v>1913.2875000000026</v>
      </c>
      <c r="U50" s="49" t="b">
        <f t="shared" si="4"/>
        <v>1</v>
      </c>
      <c r="V50" s="49" t="b">
        <f t="shared" si="5"/>
        <v>1</v>
      </c>
      <c r="W50" s="49" t="str">
        <f t="shared" si="6"/>
        <v>Low Value</v>
      </c>
      <c r="X50" s="157">
        <f t="shared" si="29"/>
        <v>5.6690000000000005</v>
      </c>
      <c r="Y50" s="158">
        <f t="shared" si="34"/>
        <v>27</v>
      </c>
      <c r="Z50" s="150">
        <f t="shared" si="7"/>
        <v>2</v>
      </c>
      <c r="AA50" s="151">
        <f t="shared" si="33"/>
        <v>2019</v>
      </c>
      <c r="AB50" s="152" t="str">
        <f t="shared" si="30"/>
        <v>2-2019</v>
      </c>
      <c r="AC50" s="152" t="str">
        <f t="shared" si="27"/>
        <v>27-2-2019</v>
      </c>
      <c r="AD50" s="62">
        <f t="shared" si="36"/>
        <v>1</v>
      </c>
      <c r="AE50" s="62">
        <f t="shared" si="31"/>
        <v>9</v>
      </c>
      <c r="AF50" s="152" t="str">
        <f t="shared" si="28"/>
        <v>2019-9</v>
      </c>
      <c r="AG50" s="62">
        <f t="shared" si="15"/>
        <v>3</v>
      </c>
      <c r="AH50" s="152" t="str">
        <f t="shared" si="32"/>
        <v>Weekdays</v>
      </c>
      <c r="AI50" s="159">
        <f t="shared" si="37"/>
        <v>4</v>
      </c>
    </row>
    <row r="51" spans="2:35" ht="16.5" x14ac:dyDescent="0.3">
      <c r="B51" s="59" t="s">
        <v>83</v>
      </c>
      <c r="C51" s="60" t="s">
        <v>42</v>
      </c>
      <c r="D51" s="59" t="s">
        <v>43</v>
      </c>
      <c r="E51" s="59" t="s">
        <v>20</v>
      </c>
      <c r="F51" s="59" t="s">
        <v>21</v>
      </c>
      <c r="G51" s="59" t="s">
        <v>44</v>
      </c>
      <c r="H51" s="61">
        <v>20.010000000000002</v>
      </c>
      <c r="I51" s="62">
        <v>9</v>
      </c>
      <c r="J51" s="63">
        <v>9.0045000000000002</v>
      </c>
      <c r="K51" s="63">
        <v>189.09450000000001</v>
      </c>
      <c r="L51" s="64">
        <v>43502</v>
      </c>
      <c r="M51" s="65">
        <v>0.65763888888888888</v>
      </c>
      <c r="N51" s="60" t="s">
        <v>23</v>
      </c>
      <c r="O51" s="63">
        <v>180.09</v>
      </c>
      <c r="P51" s="66">
        <v>4.7619047620000003</v>
      </c>
      <c r="Q51" s="63">
        <v>9.0045000000000002</v>
      </c>
      <c r="R51" s="68">
        <v>4.0999999999999996</v>
      </c>
      <c r="S51" s="48">
        <f t="shared" si="0"/>
        <v>9.0045000000000073</v>
      </c>
      <c r="T51" s="49">
        <f t="shared" si="1"/>
        <v>675.33750000000055</v>
      </c>
      <c r="U51" s="49" t="b">
        <f t="shared" si="4"/>
        <v>0</v>
      </c>
      <c r="V51" s="49" t="b">
        <f t="shared" si="5"/>
        <v>1</v>
      </c>
      <c r="W51" s="49" t="str">
        <f t="shared" si="6"/>
        <v>Low Value</v>
      </c>
      <c r="X51" s="157" t="str">
        <f t="shared" si="29"/>
        <v>Value Not maches</v>
      </c>
      <c r="Y51" s="158">
        <f t="shared" si="34"/>
        <v>6</v>
      </c>
      <c r="Z51" s="150">
        <f t="shared" si="7"/>
        <v>2</v>
      </c>
      <c r="AA51" s="151">
        <f t="shared" si="33"/>
        <v>2019</v>
      </c>
      <c r="AB51" s="152" t="str">
        <f t="shared" si="30"/>
        <v>2-2019</v>
      </c>
      <c r="AC51" s="152" t="str">
        <f t="shared" si="27"/>
        <v>6-2-2019</v>
      </c>
      <c r="AD51" s="62">
        <f t="shared" si="36"/>
        <v>1</v>
      </c>
      <c r="AE51" s="62">
        <f t="shared" si="31"/>
        <v>6</v>
      </c>
      <c r="AF51" s="152" t="str">
        <f t="shared" si="28"/>
        <v>2019-6</v>
      </c>
      <c r="AG51" s="62">
        <f t="shared" si="15"/>
        <v>3</v>
      </c>
      <c r="AH51" s="152" t="str">
        <f t="shared" si="32"/>
        <v>Weekdays</v>
      </c>
      <c r="AI51" s="159">
        <f t="shared" si="37"/>
        <v>4</v>
      </c>
    </row>
    <row r="52" spans="2:35" ht="16.5" x14ac:dyDescent="0.3">
      <c r="B52" s="59" t="s">
        <v>84</v>
      </c>
      <c r="C52" s="60" t="s">
        <v>42</v>
      </c>
      <c r="D52" s="59" t="s">
        <v>43</v>
      </c>
      <c r="E52" s="59" t="s">
        <v>20</v>
      </c>
      <c r="F52" s="59" t="s">
        <v>31</v>
      </c>
      <c r="G52" s="59" t="s">
        <v>28</v>
      </c>
      <c r="H52" s="61">
        <v>18.93</v>
      </c>
      <c r="I52" s="62">
        <v>6</v>
      </c>
      <c r="J52" s="63">
        <v>5.6790000000000003</v>
      </c>
      <c r="K52" s="63">
        <v>119.259</v>
      </c>
      <c r="L52" s="64">
        <v>43506</v>
      </c>
      <c r="M52" s="65">
        <v>0.53125</v>
      </c>
      <c r="N52" s="60" t="s">
        <v>33</v>
      </c>
      <c r="O52" s="63">
        <v>113.58</v>
      </c>
      <c r="P52" s="66">
        <v>4.7619047620000003</v>
      </c>
      <c r="Q52" s="63">
        <v>5.6790000000000003</v>
      </c>
      <c r="R52" s="68">
        <v>8.1</v>
      </c>
      <c r="S52" s="48">
        <f t="shared" si="0"/>
        <v>5.679000000000002</v>
      </c>
      <c r="T52" s="49">
        <f t="shared" si="1"/>
        <v>425.92500000000018</v>
      </c>
      <c r="U52" s="49" t="b">
        <f t="shared" si="4"/>
        <v>0</v>
      </c>
      <c r="V52" s="49" t="b">
        <f t="shared" si="5"/>
        <v>1</v>
      </c>
      <c r="W52" s="49" t="str">
        <f t="shared" si="6"/>
        <v>Low Value</v>
      </c>
      <c r="X52" s="157">
        <f t="shared" si="29"/>
        <v>1.893</v>
      </c>
      <c r="Y52" s="158">
        <f t="shared" si="34"/>
        <v>10</v>
      </c>
      <c r="Z52" s="150">
        <f t="shared" si="7"/>
        <v>2</v>
      </c>
      <c r="AA52" s="151">
        <f t="shared" si="33"/>
        <v>2019</v>
      </c>
      <c r="AB52" s="152" t="str">
        <f t="shared" si="30"/>
        <v>2-2019</v>
      </c>
      <c r="AC52" s="152" t="str">
        <f t="shared" si="27"/>
        <v>10-2-2019</v>
      </c>
      <c r="AD52" s="62">
        <f t="shared" si="36"/>
        <v>1</v>
      </c>
      <c r="AE52" s="62">
        <f t="shared" si="31"/>
        <v>6</v>
      </c>
      <c r="AF52" s="152" t="str">
        <f t="shared" si="28"/>
        <v>2019-6</v>
      </c>
      <c r="AG52" s="62">
        <f t="shared" si="15"/>
        <v>7</v>
      </c>
      <c r="AH52" s="152" t="str">
        <f t="shared" si="32"/>
        <v>Weekends</v>
      </c>
      <c r="AI52" s="159">
        <f t="shared" si="37"/>
        <v>1</v>
      </c>
    </row>
    <row r="53" spans="2:35" ht="16.5" x14ac:dyDescent="0.3">
      <c r="B53" s="59" t="s">
        <v>85</v>
      </c>
      <c r="C53" s="60" t="s">
        <v>25</v>
      </c>
      <c r="D53" s="59" t="s">
        <v>26</v>
      </c>
      <c r="E53" s="59" t="s">
        <v>20</v>
      </c>
      <c r="F53" s="59" t="s">
        <v>21</v>
      </c>
      <c r="G53" s="59" t="s">
        <v>46</v>
      </c>
      <c r="H53" s="61">
        <v>82.63</v>
      </c>
      <c r="I53" s="62">
        <v>10</v>
      </c>
      <c r="J53" s="63">
        <v>41.314999999999998</v>
      </c>
      <c r="K53" s="63">
        <v>867.61500000000001</v>
      </c>
      <c r="L53" s="64">
        <v>43543</v>
      </c>
      <c r="M53" s="65">
        <v>0.71388888888888891</v>
      </c>
      <c r="N53" s="60" t="s">
        <v>23</v>
      </c>
      <c r="O53" s="63">
        <v>826.3</v>
      </c>
      <c r="P53" s="66">
        <v>4.7619047620000003</v>
      </c>
      <c r="Q53" s="63">
        <v>41.314999999999998</v>
      </c>
      <c r="R53" s="67">
        <v>7.9</v>
      </c>
      <c r="S53" s="48">
        <f t="shared" si="0"/>
        <v>41.315000000000055</v>
      </c>
      <c r="T53" s="49">
        <f t="shared" si="1"/>
        <v>3098.6250000000041</v>
      </c>
      <c r="U53" s="49" t="b">
        <f t="shared" si="4"/>
        <v>1</v>
      </c>
      <c r="V53" s="49" t="b">
        <f t="shared" si="5"/>
        <v>1</v>
      </c>
      <c r="W53" s="49" t="str">
        <f t="shared" si="6"/>
        <v>Low Value</v>
      </c>
      <c r="X53" s="157">
        <f t="shared" si="29"/>
        <v>8.2629999999999999</v>
      </c>
      <c r="Y53" s="158">
        <f t="shared" si="34"/>
        <v>19</v>
      </c>
      <c r="Z53" s="150">
        <f t="shared" si="7"/>
        <v>3</v>
      </c>
      <c r="AA53" s="151">
        <f t="shared" si="33"/>
        <v>2019</v>
      </c>
      <c r="AB53" s="152" t="str">
        <f t="shared" si="30"/>
        <v>3-2019</v>
      </c>
      <c r="AC53" s="152" t="str">
        <f t="shared" si="27"/>
        <v>19-3-2019</v>
      </c>
      <c r="AD53" s="62">
        <f t="shared" si="36"/>
        <v>1</v>
      </c>
      <c r="AE53" s="62">
        <f t="shared" si="31"/>
        <v>12</v>
      </c>
      <c r="AF53" s="152" t="str">
        <f t="shared" si="28"/>
        <v>2019-12</v>
      </c>
      <c r="AG53" s="62">
        <f t="shared" si="15"/>
        <v>2</v>
      </c>
      <c r="AH53" s="152" t="str">
        <f t="shared" si="32"/>
        <v>Weekdays</v>
      </c>
      <c r="AI53" s="159">
        <f t="shared" si="37"/>
        <v>3</v>
      </c>
    </row>
    <row r="54" spans="2:35" ht="16.5" x14ac:dyDescent="0.3">
      <c r="B54" s="59" t="s">
        <v>86</v>
      </c>
      <c r="C54" s="60" t="s">
        <v>25</v>
      </c>
      <c r="D54" s="59" t="s">
        <v>26</v>
      </c>
      <c r="E54" s="59" t="s">
        <v>20</v>
      </c>
      <c r="F54" s="59" t="s">
        <v>31</v>
      </c>
      <c r="G54" s="59" t="s">
        <v>44</v>
      </c>
      <c r="H54" s="61">
        <v>91.4</v>
      </c>
      <c r="I54" s="62">
        <v>7</v>
      </c>
      <c r="J54" s="63">
        <v>31.99</v>
      </c>
      <c r="K54" s="63">
        <v>671.79</v>
      </c>
      <c r="L54" s="64">
        <v>43499</v>
      </c>
      <c r="M54" s="65">
        <v>0.42986111111111114</v>
      </c>
      <c r="N54" s="60" t="s">
        <v>29</v>
      </c>
      <c r="O54" s="63">
        <v>639.79999999999995</v>
      </c>
      <c r="P54" s="66">
        <v>4.7619047620000003</v>
      </c>
      <c r="Q54" s="63">
        <v>31.99</v>
      </c>
      <c r="R54" s="67">
        <v>9.5</v>
      </c>
      <c r="S54" s="48">
        <f t="shared" si="0"/>
        <v>31.990000000000009</v>
      </c>
      <c r="T54" s="49">
        <f t="shared" si="1"/>
        <v>2399.2500000000009</v>
      </c>
      <c r="U54" s="49" t="b">
        <f t="shared" si="4"/>
        <v>1</v>
      </c>
      <c r="V54" s="49" t="b">
        <f t="shared" si="5"/>
        <v>1</v>
      </c>
      <c r="W54" s="49" t="str">
        <f t="shared" si="6"/>
        <v>High Value</v>
      </c>
      <c r="X54" s="157">
        <f t="shared" si="29"/>
        <v>9.14</v>
      </c>
      <c r="Y54" s="158">
        <f t="shared" si="34"/>
        <v>3</v>
      </c>
      <c r="Z54" s="150">
        <f t="shared" si="7"/>
        <v>2</v>
      </c>
      <c r="AA54" s="151">
        <f t="shared" si="33"/>
        <v>2019</v>
      </c>
      <c r="AB54" s="152" t="str">
        <f t="shared" si="30"/>
        <v>2-2019</v>
      </c>
      <c r="AC54" s="152" t="str">
        <f t="shared" si="27"/>
        <v>3-2-2019</v>
      </c>
      <c r="AD54" s="62">
        <f t="shared" si="36"/>
        <v>1</v>
      </c>
      <c r="AE54" s="62">
        <f t="shared" si="31"/>
        <v>5</v>
      </c>
      <c r="AF54" s="152" t="str">
        <f t="shared" si="28"/>
        <v>2019-5</v>
      </c>
      <c r="AG54" s="62">
        <f t="shared" si="15"/>
        <v>7</v>
      </c>
      <c r="AH54" s="152" t="str">
        <f t="shared" si="32"/>
        <v>Weekends</v>
      </c>
      <c r="AI54" s="159">
        <f t="shared" si="37"/>
        <v>1</v>
      </c>
    </row>
    <row r="55" spans="2:35" ht="16.5" x14ac:dyDescent="0.3">
      <c r="B55" s="59" t="s">
        <v>87</v>
      </c>
      <c r="C55" s="60" t="s">
        <v>18</v>
      </c>
      <c r="D55" s="59" t="s">
        <v>19</v>
      </c>
      <c r="E55" s="59" t="s">
        <v>20</v>
      </c>
      <c r="F55" s="59" t="s">
        <v>21</v>
      </c>
      <c r="G55" s="59" t="s">
        <v>44</v>
      </c>
      <c r="H55" s="61">
        <v>44.59</v>
      </c>
      <c r="I55" s="62">
        <v>5</v>
      </c>
      <c r="J55" s="63">
        <v>11.147500000000001</v>
      </c>
      <c r="K55" s="63">
        <v>234.0975</v>
      </c>
      <c r="L55" s="64">
        <v>43506</v>
      </c>
      <c r="M55" s="65">
        <v>0.63194444444444442</v>
      </c>
      <c r="N55" s="60" t="s">
        <v>29</v>
      </c>
      <c r="O55" s="63">
        <v>222.95</v>
      </c>
      <c r="P55" s="66">
        <v>4.7619047620000003</v>
      </c>
      <c r="Q55" s="63">
        <v>11.147500000000001</v>
      </c>
      <c r="R55" s="68">
        <v>8.5</v>
      </c>
      <c r="S55" s="48">
        <f t="shared" si="0"/>
        <v>11.147500000000008</v>
      </c>
      <c r="T55" s="49">
        <f t="shared" si="1"/>
        <v>836.06250000000057</v>
      </c>
      <c r="U55" s="49" t="b">
        <f t="shared" si="4"/>
        <v>0</v>
      </c>
      <c r="V55" s="49" t="b">
        <f t="shared" si="5"/>
        <v>1</v>
      </c>
      <c r="W55" s="49" t="str">
        <f t="shared" si="6"/>
        <v>Low Value</v>
      </c>
      <c r="X55" s="157">
        <f t="shared" si="29"/>
        <v>4.4590000000000005</v>
      </c>
      <c r="Y55" s="158">
        <f t="shared" si="34"/>
        <v>10</v>
      </c>
      <c r="Z55" s="150">
        <f t="shared" si="7"/>
        <v>2</v>
      </c>
      <c r="AA55" s="151">
        <f t="shared" si="33"/>
        <v>2019</v>
      </c>
      <c r="AB55" s="152" t="str">
        <f t="shared" si="30"/>
        <v>2-2019</v>
      </c>
      <c r="AC55" s="152" t="str">
        <f t="shared" si="27"/>
        <v>10-2-2019</v>
      </c>
      <c r="AD55" s="62">
        <f t="shared" si="36"/>
        <v>1</v>
      </c>
      <c r="AE55" s="62">
        <f t="shared" si="31"/>
        <v>6</v>
      </c>
      <c r="AF55" s="152" t="str">
        <f t="shared" si="28"/>
        <v>2019-6</v>
      </c>
      <c r="AG55" s="62">
        <f t="shared" si="15"/>
        <v>7</v>
      </c>
      <c r="AH55" s="152" t="str">
        <f t="shared" si="32"/>
        <v>Weekends</v>
      </c>
      <c r="AI55" s="159">
        <f t="shared" si="37"/>
        <v>1</v>
      </c>
    </row>
    <row r="56" spans="2:35" ht="16.5" x14ac:dyDescent="0.3">
      <c r="B56" s="59" t="s">
        <v>88</v>
      </c>
      <c r="C56" s="60" t="s">
        <v>42</v>
      </c>
      <c r="D56" s="59" t="s">
        <v>43</v>
      </c>
      <c r="E56" s="59" t="s">
        <v>20</v>
      </c>
      <c r="F56" s="59" t="s">
        <v>21</v>
      </c>
      <c r="G56" s="59" t="s">
        <v>46</v>
      </c>
      <c r="H56" s="61">
        <v>17.87</v>
      </c>
      <c r="I56" s="62">
        <v>4</v>
      </c>
      <c r="J56" s="63">
        <v>3.5739999999999998</v>
      </c>
      <c r="K56" s="63">
        <v>75.054000000000002</v>
      </c>
      <c r="L56" s="64">
        <v>43546</v>
      </c>
      <c r="M56" s="65">
        <v>0.61250000000000004</v>
      </c>
      <c r="N56" s="60" t="s">
        <v>23</v>
      </c>
      <c r="O56" s="63">
        <v>71.48</v>
      </c>
      <c r="P56" s="66">
        <v>4.7619047620000003</v>
      </c>
      <c r="Q56" s="63">
        <v>3.5739999999999998</v>
      </c>
      <c r="R56" s="68">
        <v>6.5</v>
      </c>
      <c r="S56" s="48">
        <f t="shared" si="0"/>
        <v>3.5739999999999981</v>
      </c>
      <c r="T56" s="49">
        <f t="shared" si="1"/>
        <v>268.04999999999984</v>
      </c>
      <c r="U56" s="49" t="b">
        <f t="shared" si="4"/>
        <v>0</v>
      </c>
      <c r="V56" s="49" t="b">
        <f t="shared" si="5"/>
        <v>1</v>
      </c>
      <c r="W56" s="49" t="str">
        <f t="shared" si="6"/>
        <v>Low Value</v>
      </c>
      <c r="X56" s="157">
        <f t="shared" si="29"/>
        <v>1.7870000000000001</v>
      </c>
      <c r="Y56" s="158">
        <f t="shared" si="34"/>
        <v>22</v>
      </c>
      <c r="Z56" s="150">
        <f t="shared" si="7"/>
        <v>3</v>
      </c>
      <c r="AA56" s="151">
        <f t="shared" si="33"/>
        <v>2019</v>
      </c>
      <c r="AB56" s="152" t="str">
        <f t="shared" si="30"/>
        <v>3-2019</v>
      </c>
      <c r="AC56" s="152" t="str">
        <f t="shared" si="27"/>
        <v>22-3-2019</v>
      </c>
      <c r="AD56" s="62">
        <f t="shared" si="36"/>
        <v>1</v>
      </c>
      <c r="AE56" s="62">
        <f t="shared" si="31"/>
        <v>12</v>
      </c>
      <c r="AF56" s="152" t="str">
        <f t="shared" si="28"/>
        <v>2019-12</v>
      </c>
      <c r="AG56" s="62">
        <f t="shared" si="15"/>
        <v>5</v>
      </c>
      <c r="AH56" s="152" t="str">
        <f t="shared" si="32"/>
        <v>Weekdays</v>
      </c>
      <c r="AI56" s="159">
        <f t="shared" si="37"/>
        <v>6</v>
      </c>
    </row>
    <row r="57" spans="2:35" ht="16.5" x14ac:dyDescent="0.3">
      <c r="B57" s="59" t="s">
        <v>89</v>
      </c>
      <c r="C57" s="60" t="s">
        <v>25</v>
      </c>
      <c r="D57" s="59" t="s">
        <v>26</v>
      </c>
      <c r="E57" s="59" t="s">
        <v>20</v>
      </c>
      <c r="F57" s="59" t="s">
        <v>31</v>
      </c>
      <c r="G57" s="59" t="s">
        <v>46</v>
      </c>
      <c r="H57" s="61">
        <v>15.43</v>
      </c>
      <c r="I57" s="62">
        <v>1</v>
      </c>
      <c r="J57" s="63">
        <v>0.77149999999999996</v>
      </c>
      <c r="K57" s="63">
        <v>16.201499999999999</v>
      </c>
      <c r="L57" s="64">
        <v>43490</v>
      </c>
      <c r="M57" s="65">
        <v>0.65694444444444444</v>
      </c>
      <c r="N57" s="60" t="s">
        <v>33</v>
      </c>
      <c r="O57" s="63">
        <v>15.43</v>
      </c>
      <c r="P57" s="66">
        <v>4.7619047620000003</v>
      </c>
      <c r="Q57" s="63">
        <v>0.77149999999999996</v>
      </c>
      <c r="R57" s="68">
        <v>6.1</v>
      </c>
      <c r="S57" s="48">
        <f t="shared" si="0"/>
        <v>0.77149999999999963</v>
      </c>
      <c r="T57" s="49">
        <f t="shared" si="1"/>
        <v>57.862499999999969</v>
      </c>
      <c r="U57" s="49" t="b">
        <f t="shared" si="4"/>
        <v>0</v>
      </c>
      <c r="V57" s="49" t="b">
        <f t="shared" si="5"/>
        <v>1</v>
      </c>
      <c r="W57" s="49" t="str">
        <f t="shared" si="6"/>
        <v>Low Value</v>
      </c>
      <c r="X57" s="157" t="str">
        <f t="shared" si="29"/>
        <v>Value Not maches</v>
      </c>
      <c r="Y57" s="158">
        <f t="shared" si="34"/>
        <v>25</v>
      </c>
      <c r="Z57" s="150">
        <f t="shared" si="7"/>
        <v>1</v>
      </c>
      <c r="AA57" s="151">
        <f t="shared" si="33"/>
        <v>2019</v>
      </c>
      <c r="AB57" s="152" t="str">
        <f t="shared" si="30"/>
        <v>1-2019</v>
      </c>
      <c r="AC57" s="152" t="str">
        <f t="shared" si="27"/>
        <v>25-1-2019</v>
      </c>
      <c r="AD57" s="62">
        <f t="shared" si="36"/>
        <v>1</v>
      </c>
      <c r="AE57" s="62">
        <f t="shared" si="31"/>
        <v>4</v>
      </c>
      <c r="AF57" s="152" t="str">
        <f t="shared" si="28"/>
        <v>2019-4</v>
      </c>
      <c r="AG57" s="62">
        <f t="shared" si="15"/>
        <v>5</v>
      </c>
      <c r="AH57" s="152" t="str">
        <f t="shared" si="32"/>
        <v>Weekdays</v>
      </c>
      <c r="AI57" s="159">
        <f t="shared" si="37"/>
        <v>6</v>
      </c>
    </row>
    <row r="58" spans="2:35" ht="16.5" x14ac:dyDescent="0.3">
      <c r="B58" s="59" t="s">
        <v>90</v>
      </c>
      <c r="C58" s="60" t="s">
        <v>42</v>
      </c>
      <c r="D58" s="59" t="s">
        <v>43</v>
      </c>
      <c r="E58" s="59" t="s">
        <v>27</v>
      </c>
      <c r="F58" s="59" t="s">
        <v>31</v>
      </c>
      <c r="G58" s="59" t="s">
        <v>32</v>
      </c>
      <c r="H58" s="61">
        <v>16.16</v>
      </c>
      <c r="I58" s="62">
        <v>2</v>
      </c>
      <c r="J58" s="63">
        <v>1.6160000000000001</v>
      </c>
      <c r="K58" s="63">
        <v>33.936</v>
      </c>
      <c r="L58" s="64">
        <v>43531</v>
      </c>
      <c r="M58" s="65">
        <v>0.49236111111111114</v>
      </c>
      <c r="N58" s="60" t="s">
        <v>23</v>
      </c>
      <c r="O58" s="63">
        <v>32.32</v>
      </c>
      <c r="P58" s="66">
        <v>4.7619047620000003</v>
      </c>
      <c r="Q58" s="63">
        <v>1.6160000000000001</v>
      </c>
      <c r="R58" s="68">
        <v>6.5</v>
      </c>
      <c r="S58" s="48">
        <f t="shared" si="0"/>
        <v>1.6159999999999997</v>
      </c>
      <c r="T58" s="49">
        <f t="shared" si="1"/>
        <v>121.19999999999997</v>
      </c>
      <c r="U58" s="49" t="b">
        <f t="shared" si="4"/>
        <v>0</v>
      </c>
      <c r="V58" s="49" t="b">
        <f t="shared" si="5"/>
        <v>1</v>
      </c>
      <c r="W58" s="49" t="str">
        <f t="shared" si="6"/>
        <v>Low Value</v>
      </c>
      <c r="X58" s="157">
        <f t="shared" si="29"/>
        <v>1.6160000000000001</v>
      </c>
      <c r="Y58" s="158">
        <f t="shared" si="34"/>
        <v>7</v>
      </c>
      <c r="Z58" s="150">
        <f t="shared" si="7"/>
        <v>3</v>
      </c>
      <c r="AA58" s="151">
        <f t="shared" si="33"/>
        <v>2019</v>
      </c>
      <c r="AB58" s="152" t="str">
        <f t="shared" si="30"/>
        <v>3-2019</v>
      </c>
      <c r="AC58" s="152" t="str">
        <f t="shared" si="27"/>
        <v>7-3-2019</v>
      </c>
      <c r="AD58" s="62">
        <f t="shared" si="36"/>
        <v>1</v>
      </c>
      <c r="AE58" s="62">
        <f t="shared" si="31"/>
        <v>10</v>
      </c>
      <c r="AF58" s="152" t="str">
        <f t="shared" si="28"/>
        <v>2019-10</v>
      </c>
      <c r="AG58" s="62">
        <f t="shared" si="15"/>
        <v>4</v>
      </c>
      <c r="AH58" s="152" t="str">
        <f t="shared" si="32"/>
        <v>Weekdays</v>
      </c>
      <c r="AI58" s="159">
        <f t="shared" si="37"/>
        <v>5</v>
      </c>
    </row>
    <row r="59" spans="2:35" ht="16.5" x14ac:dyDescent="0.3">
      <c r="B59" s="59" t="s">
        <v>91</v>
      </c>
      <c r="C59" s="60" t="s">
        <v>25</v>
      </c>
      <c r="D59" s="59" t="s">
        <v>26</v>
      </c>
      <c r="E59" s="59" t="s">
        <v>27</v>
      </c>
      <c r="F59" s="59" t="s">
        <v>21</v>
      </c>
      <c r="G59" s="59" t="s">
        <v>28</v>
      </c>
      <c r="H59" s="61">
        <v>85.98</v>
      </c>
      <c r="I59" s="62">
        <v>8</v>
      </c>
      <c r="J59" s="63">
        <v>34.392000000000003</v>
      </c>
      <c r="K59" s="63">
        <v>722.23199999999997</v>
      </c>
      <c r="L59" s="64">
        <v>43524</v>
      </c>
      <c r="M59" s="65">
        <v>0.79236111111111107</v>
      </c>
      <c r="N59" s="60" t="s">
        <v>29</v>
      </c>
      <c r="O59" s="63">
        <v>687.84</v>
      </c>
      <c r="P59" s="66">
        <v>4.7619047620000003</v>
      </c>
      <c r="Q59" s="63">
        <v>34.392000000000003</v>
      </c>
      <c r="R59" s="67">
        <v>8.1999999999999993</v>
      </c>
      <c r="S59" s="48">
        <f t="shared" si="0"/>
        <v>34.391999999999939</v>
      </c>
      <c r="T59" s="49">
        <f t="shared" si="1"/>
        <v>2579.3999999999955</v>
      </c>
      <c r="U59" s="49" t="b">
        <f t="shared" si="4"/>
        <v>1</v>
      </c>
      <c r="V59" s="49" t="b">
        <f t="shared" si="5"/>
        <v>1</v>
      </c>
      <c r="W59" s="49" t="str">
        <f t="shared" si="6"/>
        <v>Low Value</v>
      </c>
      <c r="X59" s="157">
        <f t="shared" si="29"/>
        <v>8.5980000000000008</v>
      </c>
      <c r="Y59" s="158">
        <f t="shared" si="34"/>
        <v>28</v>
      </c>
      <c r="Z59" s="150">
        <f t="shared" si="7"/>
        <v>2</v>
      </c>
      <c r="AA59" s="151">
        <f t="shared" si="33"/>
        <v>2019</v>
      </c>
      <c r="AB59" s="152" t="str">
        <f t="shared" si="30"/>
        <v>2-2019</v>
      </c>
      <c r="AC59" s="152" t="str">
        <f t="shared" si="27"/>
        <v>28-2-2019</v>
      </c>
      <c r="AD59" s="62">
        <f t="shared" si="36"/>
        <v>1</v>
      </c>
      <c r="AE59" s="62">
        <f t="shared" si="31"/>
        <v>9</v>
      </c>
      <c r="AF59" s="152" t="str">
        <f t="shared" si="28"/>
        <v>2019-9</v>
      </c>
      <c r="AG59" s="62">
        <f t="shared" si="15"/>
        <v>4</v>
      </c>
      <c r="AH59" s="152" t="str">
        <f t="shared" si="32"/>
        <v>Weekdays</v>
      </c>
      <c r="AI59" s="159">
        <f t="shared" si="37"/>
        <v>5</v>
      </c>
    </row>
    <row r="60" spans="2:35" ht="16.5" x14ac:dyDescent="0.3">
      <c r="B60" s="59" t="s">
        <v>92</v>
      </c>
      <c r="C60" s="60" t="s">
        <v>18</v>
      </c>
      <c r="D60" s="59" t="s">
        <v>19</v>
      </c>
      <c r="E60" s="59" t="s">
        <v>20</v>
      </c>
      <c r="F60" s="59" t="s">
        <v>31</v>
      </c>
      <c r="G60" s="59" t="s">
        <v>32</v>
      </c>
      <c r="H60" s="61">
        <v>44.34</v>
      </c>
      <c r="I60" s="62">
        <v>2</v>
      </c>
      <c r="J60" s="63">
        <v>4.4340000000000002</v>
      </c>
      <c r="K60" s="63">
        <v>93.114000000000004</v>
      </c>
      <c r="L60" s="64">
        <v>43551</v>
      </c>
      <c r="M60" s="65">
        <v>0.47638888888888886</v>
      </c>
      <c r="N60" s="60" t="s">
        <v>29</v>
      </c>
      <c r="O60" s="63">
        <v>88.68</v>
      </c>
      <c r="P60" s="66">
        <v>4.7619047620000003</v>
      </c>
      <c r="Q60" s="63">
        <v>4.4340000000000002</v>
      </c>
      <c r="R60" s="68">
        <v>5.8</v>
      </c>
      <c r="S60" s="48">
        <f t="shared" si="0"/>
        <v>4.4339999999999975</v>
      </c>
      <c r="T60" s="49">
        <f t="shared" si="1"/>
        <v>332.54999999999984</v>
      </c>
      <c r="U60" s="49" t="b">
        <f t="shared" si="4"/>
        <v>0</v>
      </c>
      <c r="V60" s="49" t="b">
        <f t="shared" si="5"/>
        <v>1</v>
      </c>
      <c r="W60" s="49" t="str">
        <f t="shared" si="6"/>
        <v>Low Value</v>
      </c>
      <c r="X60" s="157" t="str">
        <f t="shared" si="29"/>
        <v>Value Not maches</v>
      </c>
      <c r="Y60" s="158">
        <f t="shared" si="34"/>
        <v>27</v>
      </c>
      <c r="Z60" s="150">
        <f t="shared" si="7"/>
        <v>3</v>
      </c>
      <c r="AA60" s="151">
        <f t="shared" si="33"/>
        <v>2019</v>
      </c>
      <c r="AB60" s="152" t="str">
        <f t="shared" si="30"/>
        <v>3-2019</v>
      </c>
      <c r="AC60" s="152" t="str">
        <f t="shared" si="27"/>
        <v>27-3-2019</v>
      </c>
      <c r="AD60" s="62">
        <f t="shared" si="36"/>
        <v>1</v>
      </c>
      <c r="AE60" s="62">
        <f t="shared" si="31"/>
        <v>13</v>
      </c>
      <c r="AF60" s="152" t="str">
        <f t="shared" si="28"/>
        <v>2019-13</v>
      </c>
      <c r="AG60" s="62">
        <f t="shared" si="15"/>
        <v>3</v>
      </c>
      <c r="AH60" s="152" t="str">
        <f t="shared" si="32"/>
        <v>Weekdays</v>
      </c>
      <c r="AI60" s="159">
        <f t="shared" si="37"/>
        <v>4</v>
      </c>
    </row>
    <row r="61" spans="2:35" ht="16.5" x14ac:dyDescent="0.3">
      <c r="B61" s="59" t="s">
        <v>93</v>
      </c>
      <c r="C61" s="60" t="s">
        <v>18</v>
      </c>
      <c r="D61" s="59" t="s">
        <v>19</v>
      </c>
      <c r="E61" s="59" t="s">
        <v>27</v>
      </c>
      <c r="F61" s="59" t="s">
        <v>31</v>
      </c>
      <c r="G61" s="59" t="s">
        <v>22</v>
      </c>
      <c r="H61" s="61">
        <v>89.6</v>
      </c>
      <c r="I61" s="62">
        <v>8</v>
      </c>
      <c r="J61" s="63">
        <v>35.840000000000003</v>
      </c>
      <c r="K61" s="63">
        <v>752.64</v>
      </c>
      <c r="L61" s="64">
        <v>43503</v>
      </c>
      <c r="M61" s="65">
        <v>0.4777777777777778</v>
      </c>
      <c r="N61" s="60" t="s">
        <v>23</v>
      </c>
      <c r="O61" s="63">
        <v>716.8</v>
      </c>
      <c r="P61" s="66">
        <v>4.7619047620000003</v>
      </c>
      <c r="Q61" s="63">
        <v>35.840000000000003</v>
      </c>
      <c r="R61" s="67">
        <v>6.6</v>
      </c>
      <c r="S61" s="48">
        <f t="shared" si="0"/>
        <v>35.840000000000032</v>
      </c>
      <c r="T61" s="49">
        <f t="shared" si="1"/>
        <v>2688.0000000000023</v>
      </c>
      <c r="U61" s="49" t="b">
        <f t="shared" si="4"/>
        <v>1</v>
      </c>
      <c r="V61" s="49" t="b">
        <f t="shared" si="5"/>
        <v>1</v>
      </c>
      <c r="W61" s="49" t="str">
        <f t="shared" si="6"/>
        <v>Low Value</v>
      </c>
      <c r="X61" s="157">
        <f t="shared" si="29"/>
        <v>8.9599999999999991</v>
      </c>
      <c r="Y61" s="158">
        <f t="shared" si="34"/>
        <v>7</v>
      </c>
      <c r="Z61" s="150">
        <f t="shared" si="7"/>
        <v>2</v>
      </c>
      <c r="AA61" s="151">
        <f t="shared" si="33"/>
        <v>2019</v>
      </c>
      <c r="AB61" s="152" t="str">
        <f t="shared" si="30"/>
        <v>2-2019</v>
      </c>
      <c r="AC61" s="152" t="str">
        <f t="shared" si="27"/>
        <v>7-2-2019</v>
      </c>
      <c r="AD61" s="62">
        <f t="shared" si="36"/>
        <v>1</v>
      </c>
      <c r="AE61" s="62">
        <f t="shared" si="31"/>
        <v>6</v>
      </c>
      <c r="AF61" s="152" t="str">
        <f t="shared" si="28"/>
        <v>2019-6</v>
      </c>
      <c r="AG61" s="62">
        <f t="shared" si="15"/>
        <v>4</v>
      </c>
      <c r="AH61" s="152" t="str">
        <f t="shared" si="32"/>
        <v>Weekdays</v>
      </c>
      <c r="AI61" s="159">
        <f t="shared" si="37"/>
        <v>5</v>
      </c>
    </row>
    <row r="62" spans="2:35" ht="16.5" x14ac:dyDescent="0.3">
      <c r="B62" s="59" t="s">
        <v>94</v>
      </c>
      <c r="C62" s="60" t="s">
        <v>18</v>
      </c>
      <c r="D62" s="59" t="s">
        <v>19</v>
      </c>
      <c r="E62" s="59" t="s">
        <v>20</v>
      </c>
      <c r="F62" s="59" t="s">
        <v>21</v>
      </c>
      <c r="G62" s="59" t="s">
        <v>32</v>
      </c>
      <c r="H62" s="61">
        <v>72.349999999999994</v>
      </c>
      <c r="I62" s="62">
        <v>10</v>
      </c>
      <c r="J62" s="63">
        <v>36.174999999999997</v>
      </c>
      <c r="K62" s="63">
        <v>759.67499999999995</v>
      </c>
      <c r="L62" s="64">
        <v>43485</v>
      </c>
      <c r="M62" s="65">
        <v>0.66319444444444442</v>
      </c>
      <c r="N62" s="60" t="s">
        <v>29</v>
      </c>
      <c r="O62" s="63">
        <v>723.5</v>
      </c>
      <c r="P62" s="66">
        <v>4.7619047620000003</v>
      </c>
      <c r="Q62" s="63">
        <v>36.174999999999997</v>
      </c>
      <c r="R62" s="67">
        <v>5.4</v>
      </c>
      <c r="S62" s="48">
        <f t="shared" si="0"/>
        <v>36.174999999999955</v>
      </c>
      <c r="T62" s="49">
        <f t="shared" si="1"/>
        <v>2713.1249999999964</v>
      </c>
      <c r="U62" s="49" t="b">
        <f t="shared" si="4"/>
        <v>1</v>
      </c>
      <c r="V62" s="49" t="b">
        <f t="shared" si="5"/>
        <v>1</v>
      </c>
      <c r="W62" s="49" t="str">
        <f t="shared" si="6"/>
        <v>Low Value</v>
      </c>
      <c r="X62" s="157" t="str">
        <f t="shared" si="29"/>
        <v>Value Not maches</v>
      </c>
      <c r="Y62" s="158">
        <f t="shared" si="34"/>
        <v>20</v>
      </c>
      <c r="Z62" s="150">
        <f t="shared" si="7"/>
        <v>1</v>
      </c>
      <c r="AA62" s="151">
        <f t="shared" si="33"/>
        <v>2019</v>
      </c>
      <c r="AB62" s="152" t="str">
        <f t="shared" si="30"/>
        <v>1-2019</v>
      </c>
      <c r="AC62" s="152" t="str">
        <f t="shared" si="27"/>
        <v>20-1-2019</v>
      </c>
      <c r="AD62" s="62">
        <f t="shared" si="36"/>
        <v>1</v>
      </c>
      <c r="AE62" s="62">
        <f t="shared" si="31"/>
        <v>3</v>
      </c>
      <c r="AF62" s="152" t="str">
        <f t="shared" si="28"/>
        <v>2019-3</v>
      </c>
      <c r="AG62" s="62">
        <f t="shared" si="15"/>
        <v>7</v>
      </c>
      <c r="AH62" s="152" t="str">
        <f t="shared" si="32"/>
        <v>Weekends</v>
      </c>
      <c r="AI62" s="159">
        <f t="shared" si="37"/>
        <v>1</v>
      </c>
    </row>
    <row r="63" spans="2:35" ht="16.5" x14ac:dyDescent="0.3">
      <c r="B63" s="59" t="s">
        <v>95</v>
      </c>
      <c r="C63" s="60" t="s">
        <v>25</v>
      </c>
      <c r="D63" s="59" t="s">
        <v>26</v>
      </c>
      <c r="E63" s="59" t="s">
        <v>27</v>
      </c>
      <c r="F63" s="59" t="s">
        <v>31</v>
      </c>
      <c r="G63" s="59" t="s">
        <v>28</v>
      </c>
      <c r="H63" s="61">
        <v>30.61</v>
      </c>
      <c r="I63" s="62">
        <v>6</v>
      </c>
      <c r="J63" s="63">
        <v>9.1829999999999998</v>
      </c>
      <c r="K63" s="63">
        <v>192.84299999999999</v>
      </c>
      <c r="L63" s="64">
        <v>43536</v>
      </c>
      <c r="M63" s="65">
        <v>0.85833333333333328</v>
      </c>
      <c r="N63" s="60" t="s">
        <v>29</v>
      </c>
      <c r="O63" s="63">
        <v>183.66</v>
      </c>
      <c r="P63" s="66">
        <v>4.7619047620000003</v>
      </c>
      <c r="Q63" s="63">
        <v>9.1829999999999998</v>
      </c>
      <c r="R63" s="68">
        <v>9.3000000000000007</v>
      </c>
      <c r="S63" s="48">
        <f t="shared" si="0"/>
        <v>9.1829999999999927</v>
      </c>
      <c r="T63" s="49">
        <f t="shared" si="1"/>
        <v>688.72499999999945</v>
      </c>
      <c r="U63" s="49" t="b">
        <f t="shared" si="4"/>
        <v>0</v>
      </c>
      <c r="V63" s="49" t="b">
        <f t="shared" si="5"/>
        <v>1</v>
      </c>
      <c r="W63" s="49" t="str">
        <f t="shared" si="6"/>
        <v>High Value</v>
      </c>
      <c r="X63" s="157">
        <f t="shared" si="29"/>
        <v>3.0609999999999999</v>
      </c>
      <c r="Y63" s="158">
        <f t="shared" si="34"/>
        <v>12</v>
      </c>
      <c r="Z63" s="150">
        <f t="shared" si="7"/>
        <v>3</v>
      </c>
      <c r="AA63" s="151">
        <f t="shared" si="33"/>
        <v>2019</v>
      </c>
      <c r="AB63" s="152" t="str">
        <f t="shared" si="30"/>
        <v>3-2019</v>
      </c>
      <c r="AC63" s="152" t="str">
        <f t="shared" si="27"/>
        <v>12-3-2019</v>
      </c>
      <c r="AD63" s="62">
        <f t="shared" si="36"/>
        <v>1</v>
      </c>
      <c r="AE63" s="62">
        <f t="shared" si="31"/>
        <v>11</v>
      </c>
      <c r="AF63" s="152" t="str">
        <f t="shared" si="28"/>
        <v>2019-11</v>
      </c>
      <c r="AG63" s="62">
        <f t="shared" si="15"/>
        <v>2</v>
      </c>
      <c r="AH63" s="152" t="str">
        <f t="shared" si="32"/>
        <v>Weekdays</v>
      </c>
      <c r="AI63" s="159">
        <f t="shared" si="37"/>
        <v>3</v>
      </c>
    </row>
    <row r="64" spans="2:35" ht="16.5" x14ac:dyDescent="0.3">
      <c r="B64" s="59" t="s">
        <v>96</v>
      </c>
      <c r="C64" s="60" t="s">
        <v>25</v>
      </c>
      <c r="D64" s="59" t="s">
        <v>26</v>
      </c>
      <c r="E64" s="59" t="s">
        <v>20</v>
      </c>
      <c r="F64" s="59" t="s">
        <v>21</v>
      </c>
      <c r="G64" s="59" t="s">
        <v>36</v>
      </c>
      <c r="H64" s="61">
        <v>24.74</v>
      </c>
      <c r="I64" s="62">
        <v>3</v>
      </c>
      <c r="J64" s="63">
        <v>3.7109999999999999</v>
      </c>
      <c r="K64" s="63">
        <v>77.930999999999997</v>
      </c>
      <c r="L64" s="64">
        <v>43511</v>
      </c>
      <c r="M64" s="65">
        <v>0.74097222222222225</v>
      </c>
      <c r="N64" s="60" t="s">
        <v>33</v>
      </c>
      <c r="O64" s="63">
        <v>74.22</v>
      </c>
      <c r="P64" s="66">
        <v>4.7619047620000003</v>
      </c>
      <c r="Q64" s="63">
        <v>3.7109999999999999</v>
      </c>
      <c r="R64" s="68">
        <v>10</v>
      </c>
      <c r="S64" s="48">
        <f t="shared" si="0"/>
        <v>3.7109999999999985</v>
      </c>
      <c r="T64" s="49">
        <f t="shared" si="1"/>
        <v>278.32499999999987</v>
      </c>
      <c r="U64" s="49" t="b">
        <f t="shared" si="4"/>
        <v>0</v>
      </c>
      <c r="V64" s="49" t="b">
        <f t="shared" si="5"/>
        <v>1</v>
      </c>
      <c r="W64" s="49" t="str">
        <f t="shared" si="6"/>
        <v>High Value</v>
      </c>
      <c r="X64" s="157">
        <f t="shared" si="29"/>
        <v>2.4740000000000002</v>
      </c>
      <c r="Y64" s="158">
        <f t="shared" si="34"/>
        <v>15</v>
      </c>
      <c r="Z64" s="150">
        <f t="shared" si="7"/>
        <v>2</v>
      </c>
      <c r="AA64" s="151">
        <f t="shared" si="33"/>
        <v>2019</v>
      </c>
      <c r="AB64" s="152" t="str">
        <f t="shared" si="30"/>
        <v>2-2019</v>
      </c>
      <c r="AC64" s="152" t="str">
        <f t="shared" si="27"/>
        <v>15-2-2019</v>
      </c>
      <c r="AD64" s="62">
        <f t="shared" si="36"/>
        <v>1</v>
      </c>
      <c r="AE64" s="62">
        <f t="shared" si="31"/>
        <v>7</v>
      </c>
      <c r="AF64" s="152" t="str">
        <f t="shared" si="28"/>
        <v>2019-7</v>
      </c>
      <c r="AG64" s="62">
        <f t="shared" si="15"/>
        <v>5</v>
      </c>
      <c r="AH64" s="152" t="str">
        <f t="shared" si="32"/>
        <v>Weekdays</v>
      </c>
      <c r="AI64" s="159">
        <f t="shared" si="37"/>
        <v>6</v>
      </c>
    </row>
    <row r="65" spans="2:35" ht="16.5" x14ac:dyDescent="0.3">
      <c r="B65" s="59" t="s">
        <v>97</v>
      </c>
      <c r="C65" s="60" t="s">
        <v>25</v>
      </c>
      <c r="D65" s="59" t="s">
        <v>26</v>
      </c>
      <c r="E65" s="59" t="s">
        <v>27</v>
      </c>
      <c r="F65" s="59" t="s">
        <v>31</v>
      </c>
      <c r="G65" s="59" t="s">
        <v>32</v>
      </c>
      <c r="H65" s="61">
        <v>55.73</v>
      </c>
      <c r="I65" s="62">
        <v>6</v>
      </c>
      <c r="J65" s="63">
        <v>16.719000000000001</v>
      </c>
      <c r="K65" s="63">
        <v>351.09899999999999</v>
      </c>
      <c r="L65" s="64">
        <v>43520</v>
      </c>
      <c r="M65" s="65">
        <v>0.4548611111111111</v>
      </c>
      <c r="N65" s="60" t="s">
        <v>23</v>
      </c>
      <c r="O65" s="63">
        <v>334.38</v>
      </c>
      <c r="P65" s="66">
        <v>4.7619047620000003</v>
      </c>
      <c r="Q65" s="63">
        <v>16.719000000000001</v>
      </c>
      <c r="R65" s="67">
        <v>7</v>
      </c>
      <c r="S65" s="48">
        <f t="shared" si="0"/>
        <v>16.718999999999994</v>
      </c>
      <c r="T65" s="49">
        <f t="shared" si="1"/>
        <v>1253.9249999999995</v>
      </c>
      <c r="U65" s="49" t="b">
        <f t="shared" si="4"/>
        <v>0</v>
      </c>
      <c r="V65" s="49" t="b">
        <f t="shared" si="5"/>
        <v>1</v>
      </c>
      <c r="W65" s="49" t="str">
        <f t="shared" si="6"/>
        <v>Low Value</v>
      </c>
      <c r="X65" s="157">
        <f t="shared" si="29"/>
        <v>5.5730000000000004</v>
      </c>
      <c r="Y65" s="158">
        <f t="shared" si="34"/>
        <v>24</v>
      </c>
      <c r="Z65" s="150">
        <f t="shared" si="7"/>
        <v>2</v>
      </c>
      <c r="AA65" s="151">
        <f t="shared" si="33"/>
        <v>2019</v>
      </c>
      <c r="AB65" s="152" t="str">
        <f t="shared" si="30"/>
        <v>2-2019</v>
      </c>
      <c r="AC65" s="152" t="str">
        <f t="shared" si="27"/>
        <v>24-2-2019</v>
      </c>
      <c r="AD65" s="62">
        <f t="shared" si="36"/>
        <v>1</v>
      </c>
      <c r="AE65" s="62">
        <f t="shared" si="31"/>
        <v>8</v>
      </c>
      <c r="AF65" s="152" t="str">
        <f t="shared" si="28"/>
        <v>2019-8</v>
      </c>
      <c r="AG65" s="62">
        <f t="shared" si="15"/>
        <v>7</v>
      </c>
      <c r="AH65" s="152" t="str">
        <f t="shared" si="32"/>
        <v>Weekends</v>
      </c>
      <c r="AI65" s="159">
        <f t="shared" si="37"/>
        <v>1</v>
      </c>
    </row>
    <row r="66" spans="2:35" ht="16.5" x14ac:dyDescent="0.3">
      <c r="B66" s="59" t="s">
        <v>98</v>
      </c>
      <c r="C66" s="60" t="s">
        <v>42</v>
      </c>
      <c r="D66" s="59" t="s">
        <v>43</v>
      </c>
      <c r="E66" s="59" t="s">
        <v>20</v>
      </c>
      <c r="F66" s="59" t="s">
        <v>21</v>
      </c>
      <c r="G66" s="59" t="s">
        <v>36</v>
      </c>
      <c r="H66" s="61">
        <v>55.07</v>
      </c>
      <c r="I66" s="62">
        <v>9</v>
      </c>
      <c r="J66" s="63">
        <v>24.781500000000001</v>
      </c>
      <c r="K66" s="63">
        <v>520.41150000000005</v>
      </c>
      <c r="L66" s="64">
        <v>43499</v>
      </c>
      <c r="M66" s="65">
        <v>0.56944444444444442</v>
      </c>
      <c r="N66" s="60" t="s">
        <v>23</v>
      </c>
      <c r="O66" s="63">
        <v>495.63</v>
      </c>
      <c r="P66" s="66">
        <v>4.7619047620000003</v>
      </c>
      <c r="Q66" s="63">
        <v>24.781500000000001</v>
      </c>
      <c r="R66" s="67">
        <v>10</v>
      </c>
      <c r="S66" s="48">
        <f t="shared" si="0"/>
        <v>24.781500000000051</v>
      </c>
      <c r="T66" s="49">
        <f t="shared" si="1"/>
        <v>1858.6125000000038</v>
      </c>
      <c r="U66" s="49" t="b">
        <f t="shared" si="4"/>
        <v>1</v>
      </c>
      <c r="V66" s="49" t="b">
        <f t="shared" si="5"/>
        <v>1</v>
      </c>
      <c r="W66" s="49" t="str">
        <f t="shared" si="6"/>
        <v>High Value</v>
      </c>
      <c r="X66" s="157">
        <f t="shared" si="29"/>
        <v>5.5070000000000006</v>
      </c>
      <c r="Y66" s="158">
        <f t="shared" si="34"/>
        <v>3</v>
      </c>
      <c r="Z66" s="150">
        <f t="shared" si="7"/>
        <v>2</v>
      </c>
      <c r="AA66" s="151">
        <f t="shared" si="33"/>
        <v>2019</v>
      </c>
      <c r="AB66" s="152" t="str">
        <f t="shared" si="30"/>
        <v>2-2019</v>
      </c>
      <c r="AC66" s="152" t="str">
        <f t="shared" si="27"/>
        <v>3-2-2019</v>
      </c>
      <c r="AD66" s="62">
        <f t="shared" si="36"/>
        <v>1</v>
      </c>
      <c r="AE66" s="62">
        <f t="shared" si="31"/>
        <v>5</v>
      </c>
      <c r="AF66" s="152" t="str">
        <f t="shared" si="28"/>
        <v>2019-5</v>
      </c>
      <c r="AG66" s="62">
        <f t="shared" si="15"/>
        <v>7</v>
      </c>
      <c r="AH66" s="152" t="str">
        <f t="shared" si="32"/>
        <v>Weekends</v>
      </c>
      <c r="AI66" s="159">
        <f t="shared" si="37"/>
        <v>1</v>
      </c>
    </row>
    <row r="67" spans="2:35" ht="16.5" x14ac:dyDescent="0.3">
      <c r="B67" s="59" t="s">
        <v>99</v>
      </c>
      <c r="C67" s="60" t="s">
        <v>18</v>
      </c>
      <c r="D67" s="59" t="s">
        <v>19</v>
      </c>
      <c r="E67" s="59" t="s">
        <v>20</v>
      </c>
      <c r="F67" s="59" t="s">
        <v>31</v>
      </c>
      <c r="G67" s="59" t="s">
        <v>36</v>
      </c>
      <c r="H67" s="61">
        <v>15.81</v>
      </c>
      <c r="I67" s="62">
        <v>10</v>
      </c>
      <c r="J67" s="63">
        <v>7.9050000000000002</v>
      </c>
      <c r="K67" s="63">
        <v>166.005</v>
      </c>
      <c r="L67" s="64">
        <v>43530</v>
      </c>
      <c r="M67" s="65">
        <v>0.51875000000000004</v>
      </c>
      <c r="N67" s="60" t="s">
        <v>33</v>
      </c>
      <c r="O67" s="63">
        <v>158.1</v>
      </c>
      <c r="P67" s="66">
        <v>4.7619047620000003</v>
      </c>
      <c r="Q67" s="63">
        <v>7.9050000000000002</v>
      </c>
      <c r="R67" s="68">
        <v>8.6</v>
      </c>
      <c r="S67" s="48">
        <f t="shared" si="0"/>
        <v>7.9050000000000011</v>
      </c>
      <c r="T67" s="49">
        <f t="shared" si="1"/>
        <v>592.87500000000011</v>
      </c>
      <c r="U67" s="49" t="b">
        <f t="shared" si="4"/>
        <v>0</v>
      </c>
      <c r="V67" s="49" t="b">
        <f t="shared" si="5"/>
        <v>1</v>
      </c>
      <c r="W67" s="49" t="str">
        <f t="shared" si="6"/>
        <v>Low Value</v>
      </c>
      <c r="X67" s="157">
        <f t="shared" si="29"/>
        <v>1.5810000000000002</v>
      </c>
      <c r="Y67" s="158">
        <f t="shared" si="34"/>
        <v>6</v>
      </c>
      <c r="Z67" s="150">
        <f t="shared" si="7"/>
        <v>3</v>
      </c>
      <c r="AA67" s="151">
        <f t="shared" si="33"/>
        <v>2019</v>
      </c>
      <c r="AB67" s="152" t="str">
        <f t="shared" si="30"/>
        <v>3-2019</v>
      </c>
      <c r="AC67" s="152" t="str">
        <f t="shared" si="27"/>
        <v>6-3-2019</v>
      </c>
      <c r="AD67" s="62">
        <f t="shared" si="36"/>
        <v>1</v>
      </c>
      <c r="AE67" s="62">
        <f t="shared" si="31"/>
        <v>10</v>
      </c>
      <c r="AF67" s="152" t="str">
        <f t="shared" si="28"/>
        <v>2019-10</v>
      </c>
      <c r="AG67" s="62">
        <f t="shared" si="15"/>
        <v>3</v>
      </c>
      <c r="AH67" s="152" t="str">
        <f t="shared" si="32"/>
        <v>Weekdays</v>
      </c>
      <c r="AI67" s="159">
        <f t="shared" si="37"/>
        <v>4</v>
      </c>
    </row>
    <row r="68" spans="2:35" ht="16.5" x14ac:dyDescent="0.3">
      <c r="B68" s="59" t="s">
        <v>100</v>
      </c>
      <c r="C68" s="60" t="s">
        <v>42</v>
      </c>
      <c r="D68" s="59" t="s">
        <v>43</v>
      </c>
      <c r="E68" s="59" t="s">
        <v>20</v>
      </c>
      <c r="F68" s="59" t="s">
        <v>31</v>
      </c>
      <c r="G68" s="59" t="s">
        <v>22</v>
      </c>
      <c r="H68" s="61">
        <v>75.739999999999995</v>
      </c>
      <c r="I68" s="62">
        <v>4</v>
      </c>
      <c r="J68" s="63">
        <v>15.148</v>
      </c>
      <c r="K68" s="63">
        <v>318.108</v>
      </c>
      <c r="L68" s="64">
        <v>43510</v>
      </c>
      <c r="M68" s="65">
        <v>0.60763888888888884</v>
      </c>
      <c r="N68" s="60" t="s">
        <v>29</v>
      </c>
      <c r="O68" s="63">
        <v>302.95999999999998</v>
      </c>
      <c r="P68" s="66">
        <v>4.7619047620000003</v>
      </c>
      <c r="Q68" s="63">
        <v>15.148</v>
      </c>
      <c r="R68" s="68">
        <v>7.6</v>
      </c>
      <c r="S68" s="48">
        <f t="shared" ref="S68:S131" si="38">K68-O68</f>
        <v>15.148000000000025</v>
      </c>
      <c r="T68" s="49">
        <f t="shared" ref="T68:T131" si="39">$S68*$S$2</f>
        <v>1136.1000000000017</v>
      </c>
      <c r="U68" s="49" t="b">
        <f t="shared" si="4"/>
        <v>0</v>
      </c>
      <c r="V68" s="49" t="b">
        <f t="shared" si="5"/>
        <v>1</v>
      </c>
      <c r="W68" s="49" t="str">
        <f t="shared" si="6"/>
        <v>Low Value</v>
      </c>
      <c r="X68" s="157">
        <f t="shared" si="29"/>
        <v>7.5739999999999998</v>
      </c>
      <c r="Y68" s="158">
        <f t="shared" si="34"/>
        <v>14</v>
      </c>
      <c r="Z68" s="150">
        <f t="shared" si="7"/>
        <v>2</v>
      </c>
      <c r="AA68" s="151">
        <f t="shared" si="33"/>
        <v>2019</v>
      </c>
      <c r="AB68" s="152" t="str">
        <f t="shared" si="30"/>
        <v>2-2019</v>
      </c>
      <c r="AC68" s="152" t="str">
        <f t="shared" si="27"/>
        <v>14-2-2019</v>
      </c>
      <c r="AD68" s="62">
        <f t="shared" si="36"/>
        <v>1</v>
      </c>
      <c r="AE68" s="62">
        <f t="shared" si="31"/>
        <v>7</v>
      </c>
      <c r="AF68" s="152" t="str">
        <f t="shared" si="28"/>
        <v>2019-7</v>
      </c>
      <c r="AG68" s="62">
        <f t="shared" si="15"/>
        <v>4</v>
      </c>
      <c r="AH68" s="152" t="str">
        <f t="shared" si="32"/>
        <v>Weekdays</v>
      </c>
      <c r="AI68" s="159">
        <f t="shared" si="37"/>
        <v>5</v>
      </c>
    </row>
    <row r="69" spans="2:35" ht="16.5" x14ac:dyDescent="0.3">
      <c r="B69" s="59" t="s">
        <v>101</v>
      </c>
      <c r="C69" s="60" t="s">
        <v>18</v>
      </c>
      <c r="D69" s="59" t="s">
        <v>19</v>
      </c>
      <c r="E69" s="59" t="s">
        <v>20</v>
      </c>
      <c r="F69" s="59" t="s">
        <v>31</v>
      </c>
      <c r="G69" s="59" t="s">
        <v>22</v>
      </c>
      <c r="H69" s="61">
        <v>15.87</v>
      </c>
      <c r="I69" s="62">
        <v>10</v>
      </c>
      <c r="J69" s="63">
        <v>7.9349999999999996</v>
      </c>
      <c r="K69" s="63">
        <v>166.63499999999999</v>
      </c>
      <c r="L69" s="64">
        <v>43537</v>
      </c>
      <c r="M69" s="65">
        <v>0.69444444444444442</v>
      </c>
      <c r="N69" s="60" t="s">
        <v>29</v>
      </c>
      <c r="O69" s="63">
        <v>158.69999999999999</v>
      </c>
      <c r="P69" s="66">
        <v>4.7619047620000003</v>
      </c>
      <c r="Q69" s="63">
        <v>7.9349999999999996</v>
      </c>
      <c r="R69" s="68">
        <v>5.8</v>
      </c>
      <c r="S69" s="48">
        <f t="shared" si="38"/>
        <v>7.9350000000000023</v>
      </c>
      <c r="T69" s="49">
        <f t="shared" si="39"/>
        <v>595.12500000000023</v>
      </c>
      <c r="U69" s="49" t="b">
        <f t="shared" ref="U69:U132" si="40">AND(S69&gt;8,O69&gt;480)</f>
        <v>0</v>
      </c>
      <c r="V69" s="49" t="b">
        <f t="shared" ref="V69:V132" si="41">OR(R$4&gt;8.4,$Q69&gt;67)</f>
        <v>1</v>
      </c>
      <c r="W69" s="49" t="str">
        <f t="shared" ref="W69:W132" si="42">IF(R69&gt;8.6,"High Value", "Low Value")</f>
        <v>Low Value</v>
      </c>
      <c r="X69" s="157" t="str">
        <f t="shared" si="29"/>
        <v>Value Not maches</v>
      </c>
      <c r="Y69" s="158">
        <f t="shared" si="34"/>
        <v>13</v>
      </c>
      <c r="Z69" s="150">
        <f t="shared" ref="Z69:Z132" si="43">MONTH(L69)</f>
        <v>3</v>
      </c>
      <c r="AA69" s="151">
        <f t="shared" si="33"/>
        <v>2019</v>
      </c>
      <c r="AB69" s="152" t="str">
        <f t="shared" si="30"/>
        <v>3-2019</v>
      </c>
      <c r="AC69" s="152" t="str">
        <f t="shared" si="27"/>
        <v>13-3-2019</v>
      </c>
      <c r="AD69" s="62">
        <f t="shared" si="36"/>
        <v>1</v>
      </c>
      <c r="AE69" s="62">
        <f t="shared" si="31"/>
        <v>11</v>
      </c>
      <c r="AF69" s="152" t="str">
        <f t="shared" si="28"/>
        <v>2019-11</v>
      </c>
      <c r="AG69" s="62">
        <f t="shared" si="15"/>
        <v>3</v>
      </c>
      <c r="AH69" s="152" t="str">
        <f t="shared" si="32"/>
        <v>Weekdays</v>
      </c>
      <c r="AI69" s="159">
        <f t="shared" si="37"/>
        <v>4</v>
      </c>
    </row>
    <row r="70" spans="2:35" ht="16.5" x14ac:dyDescent="0.3">
      <c r="B70" s="59" t="s">
        <v>102</v>
      </c>
      <c r="C70" s="60" t="s">
        <v>25</v>
      </c>
      <c r="D70" s="59" t="s">
        <v>26</v>
      </c>
      <c r="E70" s="59" t="s">
        <v>27</v>
      </c>
      <c r="F70" s="59" t="s">
        <v>21</v>
      </c>
      <c r="G70" s="59" t="s">
        <v>22</v>
      </c>
      <c r="H70" s="61">
        <v>33.47</v>
      </c>
      <c r="I70" s="62">
        <v>2</v>
      </c>
      <c r="J70" s="63">
        <v>3.347</v>
      </c>
      <c r="K70" s="63">
        <v>70.287000000000006</v>
      </c>
      <c r="L70" s="64">
        <v>43506</v>
      </c>
      <c r="M70" s="65">
        <v>0.65486111111111112</v>
      </c>
      <c r="N70" s="60" t="s">
        <v>23</v>
      </c>
      <c r="O70" s="63">
        <v>66.94</v>
      </c>
      <c r="P70" s="66">
        <v>4.7619047620000003</v>
      </c>
      <c r="Q70" s="63">
        <v>3.347</v>
      </c>
      <c r="R70" s="68">
        <v>6.7</v>
      </c>
      <c r="S70" s="48">
        <f t="shared" si="38"/>
        <v>3.3470000000000084</v>
      </c>
      <c r="T70" s="49">
        <f t="shared" si="39"/>
        <v>251.02500000000063</v>
      </c>
      <c r="U70" s="49" t="b">
        <f t="shared" si="40"/>
        <v>0</v>
      </c>
      <c r="V70" s="49" t="b">
        <f t="shared" si="41"/>
        <v>1</v>
      </c>
      <c r="W70" s="49" t="str">
        <f t="shared" si="42"/>
        <v>Low Value</v>
      </c>
      <c r="X70" s="157">
        <f t="shared" si="29"/>
        <v>3.347</v>
      </c>
      <c r="Y70" s="158">
        <f t="shared" si="34"/>
        <v>10</v>
      </c>
      <c r="Z70" s="150">
        <f t="shared" si="43"/>
        <v>2</v>
      </c>
      <c r="AA70" s="151">
        <f t="shared" si="33"/>
        <v>2019</v>
      </c>
      <c r="AB70" s="152" t="str">
        <f t="shared" si="30"/>
        <v>2-2019</v>
      </c>
      <c r="AC70" s="152" t="str">
        <f t="shared" si="27"/>
        <v>10-2-2019</v>
      </c>
      <c r="AD70" s="62">
        <f t="shared" si="36"/>
        <v>1</v>
      </c>
      <c r="AE70" s="62">
        <f t="shared" si="31"/>
        <v>6</v>
      </c>
      <c r="AF70" s="152" t="str">
        <f t="shared" si="28"/>
        <v>2019-6</v>
      </c>
      <c r="AG70" s="62">
        <f t="shared" ref="AG70:AG133" si="44">WEEKDAY(L70,2)</f>
        <v>7</v>
      </c>
      <c r="AH70" s="152" t="str">
        <f t="shared" si="32"/>
        <v>Weekends</v>
      </c>
      <c r="AI70" s="159">
        <f t="shared" si="37"/>
        <v>1</v>
      </c>
    </row>
    <row r="71" spans="2:35" ht="16.5" x14ac:dyDescent="0.3">
      <c r="B71" s="59" t="s">
        <v>103</v>
      </c>
      <c r="C71" s="60" t="s">
        <v>42</v>
      </c>
      <c r="D71" s="59" t="s">
        <v>43</v>
      </c>
      <c r="E71" s="59" t="s">
        <v>20</v>
      </c>
      <c r="F71" s="59" t="s">
        <v>21</v>
      </c>
      <c r="G71" s="59" t="s">
        <v>46</v>
      </c>
      <c r="H71" s="61">
        <v>97.61</v>
      </c>
      <c r="I71" s="62">
        <v>6</v>
      </c>
      <c r="J71" s="63">
        <v>29.283000000000001</v>
      </c>
      <c r="K71" s="63">
        <v>614.94299999999998</v>
      </c>
      <c r="L71" s="64">
        <v>43472</v>
      </c>
      <c r="M71" s="65">
        <v>0.62569444444444444</v>
      </c>
      <c r="N71" s="60" t="s">
        <v>23</v>
      </c>
      <c r="O71" s="63">
        <v>585.66</v>
      </c>
      <c r="P71" s="66">
        <v>4.7619047620000003</v>
      </c>
      <c r="Q71" s="63">
        <v>29.283000000000001</v>
      </c>
      <c r="R71" s="67">
        <v>9.9</v>
      </c>
      <c r="S71" s="48">
        <f t="shared" si="38"/>
        <v>29.283000000000015</v>
      </c>
      <c r="T71" s="49">
        <f t="shared" si="39"/>
        <v>2196.2250000000013</v>
      </c>
      <c r="U71" s="49" t="b">
        <f t="shared" si="40"/>
        <v>1</v>
      </c>
      <c r="V71" s="49" t="b">
        <f t="shared" si="41"/>
        <v>1</v>
      </c>
      <c r="W71" s="49" t="str">
        <f t="shared" si="42"/>
        <v>High Value</v>
      </c>
      <c r="X71" s="157">
        <f t="shared" si="29"/>
        <v>9.761000000000001</v>
      </c>
      <c r="Y71" s="158">
        <f t="shared" si="34"/>
        <v>7</v>
      </c>
      <c r="Z71" s="150">
        <f t="shared" si="43"/>
        <v>1</v>
      </c>
      <c r="AA71" s="151">
        <f t="shared" si="33"/>
        <v>2019</v>
      </c>
      <c r="AB71" s="152" t="str">
        <f t="shared" si="30"/>
        <v>1-2019</v>
      </c>
      <c r="AC71" s="152" t="str">
        <f t="shared" si="27"/>
        <v>7-1-2019</v>
      </c>
      <c r="AD71" s="62">
        <f t="shared" si="36"/>
        <v>1</v>
      </c>
      <c r="AE71" s="62">
        <f t="shared" si="31"/>
        <v>2</v>
      </c>
      <c r="AF71" s="152" t="str">
        <f t="shared" si="28"/>
        <v>2019-2</v>
      </c>
      <c r="AG71" s="62">
        <f t="shared" si="44"/>
        <v>1</v>
      </c>
      <c r="AH71" s="152" t="str">
        <f t="shared" si="32"/>
        <v>Weekdays</v>
      </c>
      <c r="AI71" s="159">
        <f t="shared" si="37"/>
        <v>2</v>
      </c>
    </row>
    <row r="72" spans="2:35" ht="16.5" x14ac:dyDescent="0.3">
      <c r="B72" s="59" t="s">
        <v>104</v>
      </c>
      <c r="C72" s="60" t="s">
        <v>18</v>
      </c>
      <c r="D72" s="59" t="s">
        <v>19</v>
      </c>
      <c r="E72" s="59" t="s">
        <v>27</v>
      </c>
      <c r="F72" s="59" t="s">
        <v>31</v>
      </c>
      <c r="G72" s="59" t="s">
        <v>36</v>
      </c>
      <c r="H72" s="61">
        <v>78.77</v>
      </c>
      <c r="I72" s="62">
        <v>10</v>
      </c>
      <c r="J72" s="63">
        <v>39.384999999999998</v>
      </c>
      <c r="K72" s="63">
        <v>827.08500000000004</v>
      </c>
      <c r="L72" s="64">
        <v>43489</v>
      </c>
      <c r="M72" s="65">
        <v>0.41944444444444445</v>
      </c>
      <c r="N72" s="60" t="s">
        <v>29</v>
      </c>
      <c r="O72" s="63">
        <v>787.7</v>
      </c>
      <c r="P72" s="66">
        <v>4.7619047620000003</v>
      </c>
      <c r="Q72" s="63">
        <v>39.384999999999998</v>
      </c>
      <c r="R72" s="67">
        <v>6.4</v>
      </c>
      <c r="S72" s="48">
        <f t="shared" si="38"/>
        <v>39.384999999999991</v>
      </c>
      <c r="T72" s="49">
        <f t="shared" si="39"/>
        <v>2953.8749999999991</v>
      </c>
      <c r="U72" s="49" t="b">
        <f t="shared" si="40"/>
        <v>1</v>
      </c>
      <c r="V72" s="49" t="b">
        <f t="shared" si="41"/>
        <v>1</v>
      </c>
      <c r="W72" s="49" t="str">
        <f t="shared" si="42"/>
        <v>Low Value</v>
      </c>
      <c r="X72" s="157">
        <f t="shared" si="29"/>
        <v>7.8769999999999998</v>
      </c>
      <c r="Y72" s="158">
        <f t="shared" si="34"/>
        <v>24</v>
      </c>
      <c r="Z72" s="150">
        <f t="shared" si="43"/>
        <v>1</v>
      </c>
      <c r="AA72" s="151">
        <f t="shared" si="33"/>
        <v>2019</v>
      </c>
      <c r="AB72" s="152" t="str">
        <f t="shared" si="30"/>
        <v>1-2019</v>
      </c>
      <c r="AC72" s="152" t="str">
        <f t="shared" si="27"/>
        <v>24-1-2019</v>
      </c>
      <c r="AD72" s="62">
        <f t="shared" si="36"/>
        <v>1</v>
      </c>
      <c r="AE72" s="62">
        <f t="shared" si="31"/>
        <v>4</v>
      </c>
      <c r="AF72" s="152" t="str">
        <f t="shared" si="28"/>
        <v>2019-4</v>
      </c>
      <c r="AG72" s="62">
        <f t="shared" si="44"/>
        <v>4</v>
      </c>
      <c r="AH72" s="152" t="str">
        <f t="shared" si="32"/>
        <v>Weekdays</v>
      </c>
      <c r="AI72" s="159">
        <f t="shared" si="37"/>
        <v>5</v>
      </c>
    </row>
    <row r="73" spans="2:35" ht="16.5" x14ac:dyDescent="0.3">
      <c r="B73" s="59" t="s">
        <v>105</v>
      </c>
      <c r="C73" s="60" t="s">
        <v>18</v>
      </c>
      <c r="D73" s="59" t="s">
        <v>19</v>
      </c>
      <c r="E73" s="59" t="s">
        <v>20</v>
      </c>
      <c r="F73" s="59" t="s">
        <v>21</v>
      </c>
      <c r="G73" s="59" t="s">
        <v>22</v>
      </c>
      <c r="H73" s="61">
        <v>18.329999999999998</v>
      </c>
      <c r="I73" s="62">
        <v>1</v>
      </c>
      <c r="J73" s="63">
        <v>0.91649999999999998</v>
      </c>
      <c r="K73" s="63">
        <v>19.246500000000001</v>
      </c>
      <c r="L73" s="64">
        <v>43498</v>
      </c>
      <c r="M73" s="65">
        <v>0.78472222222222221</v>
      </c>
      <c r="N73" s="60" t="s">
        <v>29</v>
      </c>
      <c r="O73" s="63">
        <v>18.329999999999998</v>
      </c>
      <c r="P73" s="66">
        <v>4.7619047620000003</v>
      </c>
      <c r="Q73" s="63">
        <v>0.91649999999999998</v>
      </c>
      <c r="R73" s="68">
        <v>4.3</v>
      </c>
      <c r="S73" s="48">
        <f t="shared" si="38"/>
        <v>0.91650000000000276</v>
      </c>
      <c r="T73" s="49">
        <f t="shared" si="39"/>
        <v>68.73750000000021</v>
      </c>
      <c r="U73" s="49" t="b">
        <f t="shared" si="40"/>
        <v>0</v>
      </c>
      <c r="V73" s="49" t="b">
        <f t="shared" si="41"/>
        <v>1</v>
      </c>
      <c r="W73" s="49" t="str">
        <f t="shared" si="42"/>
        <v>Low Value</v>
      </c>
      <c r="X73" s="157" t="str">
        <f t="shared" si="29"/>
        <v>Value Not maches</v>
      </c>
      <c r="Y73" s="158">
        <f t="shared" si="34"/>
        <v>2</v>
      </c>
      <c r="Z73" s="150">
        <f t="shared" si="43"/>
        <v>2</v>
      </c>
      <c r="AA73" s="151">
        <f t="shared" si="33"/>
        <v>2019</v>
      </c>
      <c r="AB73" s="152" t="str">
        <f t="shared" si="30"/>
        <v>2-2019</v>
      </c>
      <c r="AC73" s="152" t="str">
        <f t="shared" si="27"/>
        <v>2-2-2019</v>
      </c>
      <c r="AD73" s="62">
        <f t="shared" si="36"/>
        <v>1</v>
      </c>
      <c r="AE73" s="62">
        <f t="shared" si="31"/>
        <v>5</v>
      </c>
      <c r="AF73" s="152" t="str">
        <f t="shared" si="28"/>
        <v>2019-5</v>
      </c>
      <c r="AG73" s="62">
        <f t="shared" si="44"/>
        <v>6</v>
      </c>
      <c r="AH73" s="152" t="str">
        <f t="shared" si="32"/>
        <v>Weekends</v>
      </c>
      <c r="AI73" s="159">
        <f t="shared" si="37"/>
        <v>7</v>
      </c>
    </row>
    <row r="74" spans="2:35" ht="16.5" x14ac:dyDescent="0.3">
      <c r="B74" s="59" t="s">
        <v>106</v>
      </c>
      <c r="C74" s="60" t="s">
        <v>25</v>
      </c>
      <c r="D74" s="59" t="s">
        <v>26</v>
      </c>
      <c r="E74" s="59" t="s">
        <v>27</v>
      </c>
      <c r="F74" s="59" t="s">
        <v>31</v>
      </c>
      <c r="G74" s="59" t="s">
        <v>44</v>
      </c>
      <c r="H74" s="61">
        <v>89.48</v>
      </c>
      <c r="I74" s="62">
        <v>10</v>
      </c>
      <c r="J74" s="63">
        <v>44.74</v>
      </c>
      <c r="K74" s="63">
        <v>939.54</v>
      </c>
      <c r="L74" s="64">
        <v>43471</v>
      </c>
      <c r="M74" s="65">
        <v>0.53194444444444444</v>
      </c>
      <c r="N74" s="60" t="s">
        <v>33</v>
      </c>
      <c r="O74" s="63">
        <v>894.8</v>
      </c>
      <c r="P74" s="66">
        <v>4.7619047620000003</v>
      </c>
      <c r="Q74" s="63">
        <v>44.74</v>
      </c>
      <c r="R74" s="67">
        <v>9.6</v>
      </c>
      <c r="S74" s="48">
        <f t="shared" si="38"/>
        <v>44.740000000000009</v>
      </c>
      <c r="T74" s="49">
        <f t="shared" si="39"/>
        <v>3355.5000000000009</v>
      </c>
      <c r="U74" s="49" t="b">
        <f t="shared" si="40"/>
        <v>1</v>
      </c>
      <c r="V74" s="49" t="b">
        <f t="shared" si="41"/>
        <v>1</v>
      </c>
      <c r="W74" s="49" t="str">
        <f t="shared" si="42"/>
        <v>High Value</v>
      </c>
      <c r="X74" s="157">
        <f t="shared" si="29"/>
        <v>8.9480000000000004</v>
      </c>
      <c r="Y74" s="158">
        <f t="shared" si="34"/>
        <v>6</v>
      </c>
      <c r="Z74" s="150">
        <f t="shared" si="43"/>
        <v>1</v>
      </c>
      <c r="AA74" s="151">
        <f t="shared" si="33"/>
        <v>2019</v>
      </c>
      <c r="AB74" s="152" t="str">
        <f t="shared" si="30"/>
        <v>1-2019</v>
      </c>
      <c r="AC74" s="152" t="str">
        <f t="shared" si="27"/>
        <v>6-1-2019</v>
      </c>
      <c r="AD74" s="62">
        <f t="shared" si="36"/>
        <v>1</v>
      </c>
      <c r="AE74" s="62">
        <f t="shared" si="31"/>
        <v>1</v>
      </c>
      <c r="AF74" s="152" t="str">
        <f t="shared" si="28"/>
        <v>2019-1</v>
      </c>
      <c r="AG74" s="62">
        <f t="shared" si="44"/>
        <v>7</v>
      </c>
      <c r="AH74" s="152" t="str">
        <f t="shared" si="32"/>
        <v>Weekends</v>
      </c>
      <c r="AI74" s="159">
        <f t="shared" si="37"/>
        <v>1</v>
      </c>
    </row>
    <row r="75" spans="2:35" ht="16.5" x14ac:dyDescent="0.3">
      <c r="B75" s="59" t="s">
        <v>107</v>
      </c>
      <c r="C75" s="60" t="s">
        <v>25</v>
      </c>
      <c r="D75" s="59" t="s">
        <v>26</v>
      </c>
      <c r="E75" s="59" t="s">
        <v>27</v>
      </c>
      <c r="F75" s="59" t="s">
        <v>31</v>
      </c>
      <c r="G75" s="59" t="s">
        <v>46</v>
      </c>
      <c r="H75" s="61">
        <v>62.12</v>
      </c>
      <c r="I75" s="62">
        <v>10</v>
      </c>
      <c r="J75" s="63">
        <v>31.06</v>
      </c>
      <c r="K75" s="63">
        <v>652.26</v>
      </c>
      <c r="L75" s="64">
        <v>43507</v>
      </c>
      <c r="M75" s="65">
        <v>0.67986111111111114</v>
      </c>
      <c r="N75" s="60" t="s">
        <v>29</v>
      </c>
      <c r="O75" s="63">
        <v>621.20000000000005</v>
      </c>
      <c r="P75" s="66">
        <v>4.7619047620000003</v>
      </c>
      <c r="Q75" s="63">
        <v>31.06</v>
      </c>
      <c r="R75" s="67">
        <v>5.9</v>
      </c>
      <c r="S75" s="48">
        <f t="shared" si="38"/>
        <v>31.059999999999945</v>
      </c>
      <c r="T75" s="49">
        <f t="shared" si="39"/>
        <v>2329.4999999999959</v>
      </c>
      <c r="U75" s="49" t="b">
        <f t="shared" si="40"/>
        <v>1</v>
      </c>
      <c r="V75" s="49" t="b">
        <f t="shared" si="41"/>
        <v>1</v>
      </c>
      <c r="W75" s="49" t="str">
        <f t="shared" si="42"/>
        <v>Low Value</v>
      </c>
      <c r="X75" s="157" t="str">
        <f t="shared" si="29"/>
        <v>Value Not maches</v>
      </c>
      <c r="Y75" s="158">
        <f t="shared" si="34"/>
        <v>11</v>
      </c>
      <c r="Z75" s="150">
        <f t="shared" si="43"/>
        <v>2</v>
      </c>
      <c r="AA75" s="151">
        <f t="shared" si="33"/>
        <v>2019</v>
      </c>
      <c r="AB75" s="152" t="str">
        <f t="shared" si="30"/>
        <v>2-2019</v>
      </c>
      <c r="AC75" s="152" t="str">
        <f t="shared" si="27"/>
        <v>11-2-2019</v>
      </c>
      <c r="AD75" s="62">
        <f t="shared" si="36"/>
        <v>1</v>
      </c>
      <c r="AE75" s="62">
        <f t="shared" si="31"/>
        <v>7</v>
      </c>
      <c r="AF75" s="152" t="str">
        <f t="shared" si="28"/>
        <v>2019-7</v>
      </c>
      <c r="AG75" s="62">
        <f t="shared" si="44"/>
        <v>1</v>
      </c>
      <c r="AH75" s="152" t="str">
        <f t="shared" si="32"/>
        <v>Weekdays</v>
      </c>
      <c r="AI75" s="159">
        <f t="shared" si="37"/>
        <v>2</v>
      </c>
    </row>
    <row r="76" spans="2:35" ht="16.5" x14ac:dyDescent="0.3">
      <c r="B76" s="59" t="s">
        <v>108</v>
      </c>
      <c r="C76" s="60" t="s">
        <v>42</v>
      </c>
      <c r="D76" s="59" t="s">
        <v>43</v>
      </c>
      <c r="E76" s="59" t="s">
        <v>20</v>
      </c>
      <c r="F76" s="59" t="s">
        <v>21</v>
      </c>
      <c r="G76" s="59" t="s">
        <v>44</v>
      </c>
      <c r="H76" s="61">
        <v>48.52</v>
      </c>
      <c r="I76" s="62">
        <v>3</v>
      </c>
      <c r="J76" s="63">
        <v>7.2779999999999996</v>
      </c>
      <c r="K76" s="63">
        <v>152.83799999999999</v>
      </c>
      <c r="L76" s="64">
        <v>43529</v>
      </c>
      <c r="M76" s="65">
        <v>0.76180555555555551</v>
      </c>
      <c r="N76" s="60" t="s">
        <v>23</v>
      </c>
      <c r="O76" s="63">
        <v>145.56</v>
      </c>
      <c r="P76" s="66">
        <v>4.7619047620000003</v>
      </c>
      <c r="Q76" s="63">
        <v>7.2779999999999996</v>
      </c>
      <c r="R76" s="68">
        <v>4</v>
      </c>
      <c r="S76" s="48">
        <f t="shared" si="38"/>
        <v>7.2779999999999916</v>
      </c>
      <c r="T76" s="49">
        <f t="shared" si="39"/>
        <v>545.84999999999934</v>
      </c>
      <c r="U76" s="49" t="b">
        <f t="shared" si="40"/>
        <v>0</v>
      </c>
      <c r="V76" s="49" t="b">
        <f t="shared" si="41"/>
        <v>1</v>
      </c>
      <c r="W76" s="49" t="str">
        <f t="shared" si="42"/>
        <v>Low Value</v>
      </c>
      <c r="X76" s="157" t="str">
        <f t="shared" si="29"/>
        <v>Value Not maches</v>
      </c>
      <c r="Y76" s="158">
        <f t="shared" si="34"/>
        <v>5</v>
      </c>
      <c r="Z76" s="150">
        <f t="shared" si="43"/>
        <v>3</v>
      </c>
      <c r="AA76" s="151">
        <f t="shared" si="33"/>
        <v>2019</v>
      </c>
      <c r="AB76" s="152" t="str">
        <f t="shared" si="30"/>
        <v>3-2019</v>
      </c>
      <c r="AC76" s="152" t="str">
        <f t="shared" si="27"/>
        <v>5-3-2019</v>
      </c>
      <c r="AD76" s="62">
        <f t="shared" si="36"/>
        <v>1</v>
      </c>
      <c r="AE76" s="62">
        <f t="shared" si="31"/>
        <v>10</v>
      </c>
      <c r="AF76" s="152" t="str">
        <f t="shared" si="28"/>
        <v>2019-10</v>
      </c>
      <c r="AG76" s="62">
        <f t="shared" si="44"/>
        <v>2</v>
      </c>
      <c r="AH76" s="152" t="str">
        <f t="shared" si="32"/>
        <v>Weekdays</v>
      </c>
      <c r="AI76" s="159">
        <f t="shared" si="37"/>
        <v>3</v>
      </c>
    </row>
    <row r="77" spans="2:35" ht="16.5" x14ac:dyDescent="0.3">
      <c r="B77" s="59" t="s">
        <v>109</v>
      </c>
      <c r="C77" s="60" t="s">
        <v>25</v>
      </c>
      <c r="D77" s="59" t="s">
        <v>26</v>
      </c>
      <c r="E77" s="59" t="s">
        <v>27</v>
      </c>
      <c r="F77" s="59" t="s">
        <v>21</v>
      </c>
      <c r="G77" s="59" t="s">
        <v>28</v>
      </c>
      <c r="H77" s="61">
        <v>75.91</v>
      </c>
      <c r="I77" s="62">
        <v>6</v>
      </c>
      <c r="J77" s="63">
        <v>22.773</v>
      </c>
      <c r="K77" s="63">
        <v>478.233</v>
      </c>
      <c r="L77" s="64">
        <v>43533</v>
      </c>
      <c r="M77" s="65">
        <v>0.76458333333333328</v>
      </c>
      <c r="N77" s="60" t="s">
        <v>29</v>
      </c>
      <c r="O77" s="63">
        <v>455.46</v>
      </c>
      <c r="P77" s="66">
        <v>4.7619047620000003</v>
      </c>
      <c r="Q77" s="63">
        <v>22.773</v>
      </c>
      <c r="R77" s="67">
        <v>8.6999999999999993</v>
      </c>
      <c r="S77" s="48">
        <f t="shared" si="38"/>
        <v>22.773000000000025</v>
      </c>
      <c r="T77" s="49">
        <f t="shared" si="39"/>
        <v>1707.9750000000017</v>
      </c>
      <c r="U77" s="49" t="b">
        <f t="shared" si="40"/>
        <v>0</v>
      </c>
      <c r="V77" s="49" t="b">
        <f t="shared" si="41"/>
        <v>1</v>
      </c>
      <c r="W77" s="49" t="str">
        <f t="shared" si="42"/>
        <v>High Value</v>
      </c>
      <c r="X77" s="157">
        <f t="shared" si="29"/>
        <v>7.5910000000000002</v>
      </c>
      <c r="Y77" s="158">
        <f t="shared" si="34"/>
        <v>9</v>
      </c>
      <c r="Z77" s="150">
        <f t="shared" si="43"/>
        <v>3</v>
      </c>
      <c r="AA77" s="151">
        <f t="shared" si="33"/>
        <v>2019</v>
      </c>
      <c r="AB77" s="152" t="str">
        <f t="shared" si="30"/>
        <v>3-2019</v>
      </c>
      <c r="AC77" s="152" t="str">
        <f t="shared" si="27"/>
        <v>9-3-2019</v>
      </c>
      <c r="AD77" s="62">
        <f t="shared" si="36"/>
        <v>1</v>
      </c>
      <c r="AE77" s="62">
        <f t="shared" si="31"/>
        <v>10</v>
      </c>
      <c r="AF77" s="152" t="str">
        <f t="shared" si="28"/>
        <v>2019-10</v>
      </c>
      <c r="AG77" s="62">
        <f t="shared" si="44"/>
        <v>6</v>
      </c>
      <c r="AH77" s="152" t="str">
        <f t="shared" si="32"/>
        <v>Weekends</v>
      </c>
      <c r="AI77" s="159">
        <f t="shared" si="37"/>
        <v>7</v>
      </c>
    </row>
    <row r="78" spans="2:35" ht="16.5" x14ac:dyDescent="0.3">
      <c r="B78" s="59" t="s">
        <v>110</v>
      </c>
      <c r="C78" s="60" t="s">
        <v>18</v>
      </c>
      <c r="D78" s="59" t="s">
        <v>19</v>
      </c>
      <c r="E78" s="59" t="s">
        <v>27</v>
      </c>
      <c r="F78" s="59" t="s">
        <v>31</v>
      </c>
      <c r="G78" s="59" t="s">
        <v>32</v>
      </c>
      <c r="H78" s="61">
        <v>74.67</v>
      </c>
      <c r="I78" s="62">
        <v>9</v>
      </c>
      <c r="J78" s="63">
        <v>33.601500000000001</v>
      </c>
      <c r="K78" s="63">
        <v>705.63149999999996</v>
      </c>
      <c r="L78" s="64">
        <v>43487</v>
      </c>
      <c r="M78" s="65">
        <v>0.4548611111111111</v>
      </c>
      <c r="N78" s="60" t="s">
        <v>23</v>
      </c>
      <c r="O78" s="63">
        <v>672.03</v>
      </c>
      <c r="P78" s="66">
        <v>4.7619047620000003</v>
      </c>
      <c r="Q78" s="63">
        <v>33.601500000000001</v>
      </c>
      <c r="R78" s="67">
        <v>9.4</v>
      </c>
      <c r="S78" s="48">
        <f t="shared" si="38"/>
        <v>33.601499999999987</v>
      </c>
      <c r="T78" s="49">
        <f t="shared" si="39"/>
        <v>2520.1124999999993</v>
      </c>
      <c r="U78" s="49" t="b">
        <f t="shared" si="40"/>
        <v>1</v>
      </c>
      <c r="V78" s="49" t="b">
        <f t="shared" si="41"/>
        <v>1</v>
      </c>
      <c r="W78" s="49" t="str">
        <f t="shared" si="42"/>
        <v>High Value</v>
      </c>
      <c r="X78" s="157">
        <f t="shared" si="29"/>
        <v>7.4670000000000005</v>
      </c>
      <c r="Y78" s="158">
        <f t="shared" si="34"/>
        <v>22</v>
      </c>
      <c r="Z78" s="150">
        <f t="shared" si="43"/>
        <v>1</v>
      </c>
      <c r="AA78" s="151">
        <f t="shared" si="33"/>
        <v>2019</v>
      </c>
      <c r="AB78" s="152" t="str">
        <f t="shared" si="30"/>
        <v>1-2019</v>
      </c>
      <c r="AC78" s="152" t="str">
        <f t="shared" si="27"/>
        <v>22-1-2019</v>
      </c>
      <c r="AD78" s="62">
        <f t="shared" si="36"/>
        <v>1</v>
      </c>
      <c r="AE78" s="62">
        <f t="shared" si="31"/>
        <v>4</v>
      </c>
      <c r="AF78" s="152" t="str">
        <f t="shared" si="28"/>
        <v>2019-4</v>
      </c>
      <c r="AG78" s="62">
        <f t="shared" si="44"/>
        <v>2</v>
      </c>
      <c r="AH78" s="152" t="str">
        <f t="shared" si="32"/>
        <v>Weekdays</v>
      </c>
      <c r="AI78" s="159">
        <f t="shared" si="37"/>
        <v>3</v>
      </c>
    </row>
    <row r="79" spans="2:35" ht="16.5" x14ac:dyDescent="0.3">
      <c r="B79" s="59" t="s">
        <v>111</v>
      </c>
      <c r="C79" s="60" t="s">
        <v>25</v>
      </c>
      <c r="D79" s="59" t="s">
        <v>26</v>
      </c>
      <c r="E79" s="59" t="s">
        <v>27</v>
      </c>
      <c r="F79" s="59" t="s">
        <v>21</v>
      </c>
      <c r="G79" s="59" t="s">
        <v>28</v>
      </c>
      <c r="H79" s="61">
        <v>41.65</v>
      </c>
      <c r="I79" s="62">
        <v>10</v>
      </c>
      <c r="J79" s="63">
        <v>20.824999999999999</v>
      </c>
      <c r="K79" s="63">
        <v>437.32499999999999</v>
      </c>
      <c r="L79" s="64">
        <v>43478</v>
      </c>
      <c r="M79" s="65">
        <v>0.71111111111111114</v>
      </c>
      <c r="N79" s="60" t="s">
        <v>33</v>
      </c>
      <c r="O79" s="63">
        <v>416.5</v>
      </c>
      <c r="P79" s="66">
        <v>4.7619047620000003</v>
      </c>
      <c r="Q79" s="63">
        <v>20.824999999999999</v>
      </c>
      <c r="R79" s="67">
        <v>5.4</v>
      </c>
      <c r="S79" s="48">
        <f t="shared" si="38"/>
        <v>20.824999999999989</v>
      </c>
      <c r="T79" s="49">
        <f t="shared" si="39"/>
        <v>1561.8749999999991</v>
      </c>
      <c r="U79" s="49" t="b">
        <f t="shared" si="40"/>
        <v>0</v>
      </c>
      <c r="V79" s="49" t="b">
        <f t="shared" si="41"/>
        <v>1</v>
      </c>
      <c r="W79" s="49" t="str">
        <f t="shared" si="42"/>
        <v>Low Value</v>
      </c>
      <c r="X79" s="157" t="str">
        <f t="shared" si="29"/>
        <v>Value Not maches</v>
      </c>
      <c r="Y79" s="158">
        <f t="shared" si="34"/>
        <v>13</v>
      </c>
      <c r="Z79" s="150">
        <f t="shared" si="43"/>
        <v>1</v>
      </c>
      <c r="AA79" s="151">
        <f t="shared" si="33"/>
        <v>2019</v>
      </c>
      <c r="AB79" s="152" t="str">
        <f t="shared" si="30"/>
        <v>1-2019</v>
      </c>
      <c r="AC79" s="152" t="str">
        <f t="shared" si="27"/>
        <v>13-1-2019</v>
      </c>
      <c r="AD79" s="62">
        <f t="shared" si="36"/>
        <v>1</v>
      </c>
      <c r="AE79" s="62">
        <f t="shared" si="31"/>
        <v>2</v>
      </c>
      <c r="AF79" s="152" t="str">
        <f t="shared" si="28"/>
        <v>2019-2</v>
      </c>
      <c r="AG79" s="62">
        <f t="shared" si="44"/>
        <v>7</v>
      </c>
      <c r="AH79" s="152" t="str">
        <f t="shared" si="32"/>
        <v>Weekends</v>
      </c>
      <c r="AI79" s="159">
        <f t="shared" si="37"/>
        <v>1</v>
      </c>
    </row>
    <row r="80" spans="2:35" ht="16.5" x14ac:dyDescent="0.3">
      <c r="B80" s="59" t="s">
        <v>112</v>
      </c>
      <c r="C80" s="60" t="s">
        <v>25</v>
      </c>
      <c r="D80" s="59" t="s">
        <v>26</v>
      </c>
      <c r="E80" s="59" t="s">
        <v>20</v>
      </c>
      <c r="F80" s="59" t="s">
        <v>31</v>
      </c>
      <c r="G80" s="59" t="s">
        <v>46</v>
      </c>
      <c r="H80" s="61">
        <v>49.04</v>
      </c>
      <c r="I80" s="62">
        <v>9</v>
      </c>
      <c r="J80" s="63">
        <v>22.068000000000001</v>
      </c>
      <c r="K80" s="63">
        <v>463.428</v>
      </c>
      <c r="L80" s="64">
        <v>43474</v>
      </c>
      <c r="M80" s="65">
        <v>0.59722222222222221</v>
      </c>
      <c r="N80" s="60" t="s">
        <v>33</v>
      </c>
      <c r="O80" s="63">
        <v>441.36</v>
      </c>
      <c r="P80" s="66">
        <v>4.7619047620000003</v>
      </c>
      <c r="Q80" s="63">
        <v>22.068000000000001</v>
      </c>
      <c r="R80" s="67">
        <v>8.6</v>
      </c>
      <c r="S80" s="48">
        <f t="shared" si="38"/>
        <v>22.067999999999984</v>
      </c>
      <c r="T80" s="49">
        <f t="shared" si="39"/>
        <v>1655.0999999999988</v>
      </c>
      <c r="U80" s="49" t="b">
        <f t="shared" si="40"/>
        <v>0</v>
      </c>
      <c r="V80" s="49" t="b">
        <f t="shared" si="41"/>
        <v>1</v>
      </c>
      <c r="W80" s="49" t="str">
        <f t="shared" si="42"/>
        <v>Low Value</v>
      </c>
      <c r="X80" s="157">
        <f t="shared" si="29"/>
        <v>4.9039999999999999</v>
      </c>
      <c r="Y80" s="158">
        <f t="shared" si="34"/>
        <v>9</v>
      </c>
      <c r="Z80" s="150">
        <f t="shared" si="43"/>
        <v>1</v>
      </c>
      <c r="AA80" s="151">
        <f t="shared" si="33"/>
        <v>2019</v>
      </c>
      <c r="AB80" s="152" t="str">
        <f t="shared" si="30"/>
        <v>1-2019</v>
      </c>
      <c r="AC80" s="152" t="str">
        <f t="shared" si="27"/>
        <v>9-1-2019</v>
      </c>
      <c r="AD80" s="62">
        <f t="shared" si="36"/>
        <v>1</v>
      </c>
      <c r="AE80" s="62">
        <f t="shared" si="31"/>
        <v>2</v>
      </c>
      <c r="AF80" s="152" t="str">
        <f t="shared" si="28"/>
        <v>2019-2</v>
      </c>
      <c r="AG80" s="62">
        <f t="shared" si="44"/>
        <v>3</v>
      </c>
      <c r="AH80" s="152" t="str">
        <f t="shared" si="32"/>
        <v>Weekdays</v>
      </c>
      <c r="AI80" s="159">
        <f t="shared" si="37"/>
        <v>4</v>
      </c>
    </row>
    <row r="81" spans="2:35" ht="16.5" x14ac:dyDescent="0.3">
      <c r="B81" s="59" t="s">
        <v>113</v>
      </c>
      <c r="C81" s="60" t="s">
        <v>18</v>
      </c>
      <c r="D81" s="59" t="s">
        <v>19</v>
      </c>
      <c r="E81" s="59" t="s">
        <v>20</v>
      </c>
      <c r="F81" s="59" t="s">
        <v>21</v>
      </c>
      <c r="G81" s="59" t="s">
        <v>46</v>
      </c>
      <c r="H81" s="61">
        <v>20.010000000000002</v>
      </c>
      <c r="I81" s="62">
        <v>9</v>
      </c>
      <c r="J81" s="63">
        <v>9.0045000000000002</v>
      </c>
      <c r="K81" s="63">
        <v>189.09450000000001</v>
      </c>
      <c r="L81" s="64">
        <v>43477</v>
      </c>
      <c r="M81" s="65">
        <v>0.65833333333333333</v>
      </c>
      <c r="N81" s="60" t="s">
        <v>33</v>
      </c>
      <c r="O81" s="63">
        <v>180.09</v>
      </c>
      <c r="P81" s="66">
        <v>4.7619047620000003</v>
      </c>
      <c r="Q81" s="63">
        <v>9.0045000000000002</v>
      </c>
      <c r="R81" s="68">
        <v>5.7</v>
      </c>
      <c r="S81" s="48">
        <f t="shared" si="38"/>
        <v>9.0045000000000073</v>
      </c>
      <c r="T81" s="49">
        <f t="shared" si="39"/>
        <v>675.33750000000055</v>
      </c>
      <c r="U81" s="49" t="b">
        <f t="shared" si="40"/>
        <v>0</v>
      </c>
      <c r="V81" s="49" t="b">
        <f t="shared" si="41"/>
        <v>1</v>
      </c>
      <c r="W81" s="49" t="str">
        <f t="shared" si="42"/>
        <v>Low Value</v>
      </c>
      <c r="X81" s="157" t="str">
        <f t="shared" si="29"/>
        <v>Value Not maches</v>
      </c>
      <c r="Y81" s="158">
        <f t="shared" si="34"/>
        <v>12</v>
      </c>
      <c r="Z81" s="150">
        <f t="shared" si="43"/>
        <v>1</v>
      </c>
      <c r="AA81" s="151">
        <f t="shared" si="33"/>
        <v>2019</v>
      </c>
      <c r="AB81" s="152" t="str">
        <f t="shared" si="30"/>
        <v>1-2019</v>
      </c>
      <c r="AC81" s="152" t="str">
        <f t="shared" si="27"/>
        <v>12-1-2019</v>
      </c>
      <c r="AD81" s="62">
        <f t="shared" si="36"/>
        <v>1</v>
      </c>
      <c r="AE81" s="62">
        <f t="shared" si="31"/>
        <v>2</v>
      </c>
      <c r="AF81" s="152" t="str">
        <f t="shared" si="28"/>
        <v>2019-2</v>
      </c>
      <c r="AG81" s="62">
        <f t="shared" si="44"/>
        <v>6</v>
      </c>
      <c r="AH81" s="152" t="str">
        <f t="shared" si="32"/>
        <v>Weekends</v>
      </c>
      <c r="AI81" s="159">
        <f t="shared" si="37"/>
        <v>7</v>
      </c>
    </row>
    <row r="82" spans="2:35" ht="16.5" x14ac:dyDescent="0.3">
      <c r="B82" s="59" t="s">
        <v>114</v>
      </c>
      <c r="C82" s="60" t="s">
        <v>25</v>
      </c>
      <c r="D82" s="59" t="s">
        <v>26</v>
      </c>
      <c r="E82" s="59" t="s">
        <v>20</v>
      </c>
      <c r="F82" s="59" t="s">
        <v>21</v>
      </c>
      <c r="G82" s="59" t="s">
        <v>44</v>
      </c>
      <c r="H82" s="61">
        <v>78.31</v>
      </c>
      <c r="I82" s="62">
        <v>10</v>
      </c>
      <c r="J82" s="63">
        <v>39.155000000000001</v>
      </c>
      <c r="K82" s="63">
        <v>822.255</v>
      </c>
      <c r="L82" s="64">
        <v>43529</v>
      </c>
      <c r="M82" s="65">
        <v>0.68333333333333335</v>
      </c>
      <c r="N82" s="60" t="s">
        <v>23</v>
      </c>
      <c r="O82" s="63">
        <v>783.1</v>
      </c>
      <c r="P82" s="66">
        <v>4.7619047620000003</v>
      </c>
      <c r="Q82" s="63">
        <v>39.155000000000001</v>
      </c>
      <c r="R82" s="67">
        <v>6.6</v>
      </c>
      <c r="S82" s="48">
        <f t="shared" si="38"/>
        <v>39.154999999999973</v>
      </c>
      <c r="T82" s="49">
        <f t="shared" si="39"/>
        <v>2936.6249999999982</v>
      </c>
      <c r="U82" s="49" t="b">
        <f t="shared" si="40"/>
        <v>1</v>
      </c>
      <c r="V82" s="49" t="b">
        <f t="shared" si="41"/>
        <v>1</v>
      </c>
      <c r="W82" s="49" t="str">
        <f t="shared" si="42"/>
        <v>Low Value</v>
      </c>
      <c r="X82" s="157">
        <f t="shared" si="29"/>
        <v>7.8310000000000004</v>
      </c>
      <c r="Y82" s="158">
        <f t="shared" si="34"/>
        <v>5</v>
      </c>
      <c r="Z82" s="150">
        <f t="shared" si="43"/>
        <v>3</v>
      </c>
      <c r="AA82" s="151">
        <f t="shared" si="33"/>
        <v>2019</v>
      </c>
      <c r="AB82" s="152" t="str">
        <f t="shared" si="30"/>
        <v>3-2019</v>
      </c>
      <c r="AC82" s="152" t="str">
        <f t="shared" si="27"/>
        <v>5-3-2019</v>
      </c>
      <c r="AD82" s="62">
        <f t="shared" si="36"/>
        <v>1</v>
      </c>
      <c r="AE82" s="62">
        <f t="shared" si="31"/>
        <v>10</v>
      </c>
      <c r="AF82" s="152" t="str">
        <f t="shared" si="28"/>
        <v>2019-10</v>
      </c>
      <c r="AG82" s="62">
        <f t="shared" si="44"/>
        <v>2</v>
      </c>
      <c r="AH82" s="152" t="str">
        <f t="shared" si="32"/>
        <v>Weekdays</v>
      </c>
      <c r="AI82" s="159">
        <f t="shared" si="37"/>
        <v>3</v>
      </c>
    </row>
    <row r="83" spans="2:35" ht="16.5" x14ac:dyDescent="0.3">
      <c r="B83" s="59" t="s">
        <v>115</v>
      </c>
      <c r="C83" s="60" t="s">
        <v>25</v>
      </c>
      <c r="D83" s="59" t="s">
        <v>26</v>
      </c>
      <c r="E83" s="59" t="s">
        <v>27</v>
      </c>
      <c r="F83" s="59" t="s">
        <v>21</v>
      </c>
      <c r="G83" s="59" t="s">
        <v>22</v>
      </c>
      <c r="H83" s="61">
        <v>20.38</v>
      </c>
      <c r="I83" s="62">
        <v>5</v>
      </c>
      <c r="J83" s="63">
        <v>5.0949999999999998</v>
      </c>
      <c r="K83" s="63">
        <v>106.995</v>
      </c>
      <c r="L83" s="64">
        <v>43487</v>
      </c>
      <c r="M83" s="65">
        <v>0.78888888888888886</v>
      </c>
      <c r="N83" s="60" t="s">
        <v>29</v>
      </c>
      <c r="O83" s="63">
        <v>101.9</v>
      </c>
      <c r="P83" s="66">
        <v>4.7619047620000003</v>
      </c>
      <c r="Q83" s="63">
        <v>5.0949999999999998</v>
      </c>
      <c r="R83" s="68">
        <v>6</v>
      </c>
      <c r="S83" s="48">
        <f t="shared" si="38"/>
        <v>5.0949999999999989</v>
      </c>
      <c r="T83" s="49">
        <f t="shared" si="39"/>
        <v>382.12499999999989</v>
      </c>
      <c r="U83" s="49" t="b">
        <f t="shared" si="40"/>
        <v>0</v>
      </c>
      <c r="V83" s="49" t="b">
        <f t="shared" si="41"/>
        <v>1</v>
      </c>
      <c r="W83" s="49" t="str">
        <f t="shared" si="42"/>
        <v>Low Value</v>
      </c>
      <c r="X83" s="157" t="str">
        <f t="shared" si="29"/>
        <v>Value Not maches</v>
      </c>
      <c r="Y83" s="158">
        <f t="shared" si="34"/>
        <v>22</v>
      </c>
      <c r="Z83" s="150">
        <f t="shared" si="43"/>
        <v>1</v>
      </c>
      <c r="AA83" s="151">
        <f t="shared" si="33"/>
        <v>2019</v>
      </c>
      <c r="AB83" s="152" t="str">
        <f t="shared" si="30"/>
        <v>1-2019</v>
      </c>
      <c r="AC83" s="152" t="str">
        <f t="shared" si="27"/>
        <v>22-1-2019</v>
      </c>
      <c r="AD83" s="62">
        <f t="shared" si="36"/>
        <v>1</v>
      </c>
      <c r="AE83" s="62">
        <f t="shared" si="31"/>
        <v>4</v>
      </c>
      <c r="AF83" s="152" t="str">
        <f t="shared" si="28"/>
        <v>2019-4</v>
      </c>
      <c r="AG83" s="62">
        <f t="shared" si="44"/>
        <v>2</v>
      </c>
      <c r="AH83" s="152" t="str">
        <f t="shared" si="32"/>
        <v>Weekdays</v>
      </c>
      <c r="AI83" s="159">
        <f t="shared" si="37"/>
        <v>3</v>
      </c>
    </row>
    <row r="84" spans="2:35" ht="16.5" x14ac:dyDescent="0.3">
      <c r="B84" s="59" t="s">
        <v>116</v>
      </c>
      <c r="C84" s="60" t="s">
        <v>25</v>
      </c>
      <c r="D84" s="59" t="s">
        <v>26</v>
      </c>
      <c r="E84" s="59" t="s">
        <v>27</v>
      </c>
      <c r="F84" s="59" t="s">
        <v>21</v>
      </c>
      <c r="G84" s="59" t="s">
        <v>22</v>
      </c>
      <c r="H84" s="61">
        <v>99.19</v>
      </c>
      <c r="I84" s="62">
        <v>6</v>
      </c>
      <c r="J84" s="63">
        <v>29.757000000000001</v>
      </c>
      <c r="K84" s="63">
        <v>624.89700000000005</v>
      </c>
      <c r="L84" s="64">
        <v>43486</v>
      </c>
      <c r="M84" s="65">
        <v>0.61250000000000004</v>
      </c>
      <c r="N84" s="60" t="s">
        <v>33</v>
      </c>
      <c r="O84" s="63">
        <v>595.14</v>
      </c>
      <c r="P84" s="66">
        <v>4.7619047620000003</v>
      </c>
      <c r="Q84" s="63">
        <v>29.757000000000001</v>
      </c>
      <c r="R84" s="67">
        <v>5.5</v>
      </c>
      <c r="S84" s="48">
        <f t="shared" si="38"/>
        <v>29.757000000000062</v>
      </c>
      <c r="T84" s="49">
        <f t="shared" si="39"/>
        <v>2231.7750000000046</v>
      </c>
      <c r="U84" s="49" t="b">
        <f t="shared" si="40"/>
        <v>1</v>
      </c>
      <c r="V84" s="49" t="b">
        <f t="shared" si="41"/>
        <v>1</v>
      </c>
      <c r="W84" s="49" t="str">
        <f t="shared" si="42"/>
        <v>Low Value</v>
      </c>
      <c r="X84" s="157" t="str">
        <f t="shared" si="29"/>
        <v>Value Not maches</v>
      </c>
      <c r="Y84" s="158">
        <f t="shared" si="34"/>
        <v>21</v>
      </c>
      <c r="Z84" s="150">
        <f t="shared" si="43"/>
        <v>1</v>
      </c>
      <c r="AA84" s="151">
        <f t="shared" si="33"/>
        <v>2019</v>
      </c>
      <c r="AB84" s="152" t="str">
        <f t="shared" si="30"/>
        <v>1-2019</v>
      </c>
      <c r="AC84" s="152" t="str">
        <f t="shared" ref="AC84:AC147" si="45">CONCATENATE(Y84,"-",Z84,"-",AA84)</f>
        <v>21-1-2019</v>
      </c>
      <c r="AD84" s="62">
        <f t="shared" si="36"/>
        <v>1</v>
      </c>
      <c r="AE84" s="62">
        <f t="shared" si="31"/>
        <v>4</v>
      </c>
      <c r="AF84" s="152" t="str">
        <f t="shared" ref="AF84:AF147" si="46">_xlfn.CONCAT(AA84,"-",AE84)</f>
        <v>2019-4</v>
      </c>
      <c r="AG84" s="62">
        <f t="shared" si="44"/>
        <v>1</v>
      </c>
      <c r="AH84" s="152" t="str">
        <f t="shared" si="32"/>
        <v>Weekdays</v>
      </c>
      <c r="AI84" s="159">
        <f t="shared" si="37"/>
        <v>2</v>
      </c>
    </row>
    <row r="85" spans="2:35" ht="16.5" x14ac:dyDescent="0.3">
      <c r="B85" s="59" t="s">
        <v>117</v>
      </c>
      <c r="C85" s="60" t="s">
        <v>42</v>
      </c>
      <c r="D85" s="59" t="s">
        <v>43</v>
      </c>
      <c r="E85" s="59" t="s">
        <v>27</v>
      </c>
      <c r="F85" s="59" t="s">
        <v>21</v>
      </c>
      <c r="G85" s="59" t="s">
        <v>44</v>
      </c>
      <c r="H85" s="61">
        <v>96.68</v>
      </c>
      <c r="I85" s="62">
        <v>3</v>
      </c>
      <c r="J85" s="63">
        <v>14.502000000000001</v>
      </c>
      <c r="K85" s="63">
        <v>304.54199999999997</v>
      </c>
      <c r="L85" s="64">
        <v>43491</v>
      </c>
      <c r="M85" s="65">
        <v>0.8305555555555556</v>
      </c>
      <c r="N85" s="60" t="s">
        <v>23</v>
      </c>
      <c r="O85" s="63">
        <v>290.04000000000002</v>
      </c>
      <c r="P85" s="66">
        <v>4.7619047620000003</v>
      </c>
      <c r="Q85" s="63">
        <v>14.502000000000001</v>
      </c>
      <c r="R85" s="68">
        <v>6.4</v>
      </c>
      <c r="S85" s="48">
        <f t="shared" si="38"/>
        <v>14.501999999999953</v>
      </c>
      <c r="T85" s="49">
        <f t="shared" si="39"/>
        <v>1087.6499999999965</v>
      </c>
      <c r="U85" s="49" t="b">
        <f t="shared" si="40"/>
        <v>0</v>
      </c>
      <c r="V85" s="49" t="b">
        <f t="shared" si="41"/>
        <v>1</v>
      </c>
      <c r="W85" s="49" t="str">
        <f t="shared" si="42"/>
        <v>Low Value</v>
      </c>
      <c r="X85" s="157">
        <f t="shared" ref="X85:X148" si="47">IF(R85&gt;6.1,H85*0.1,"Value Not maches")</f>
        <v>9.668000000000001</v>
      </c>
      <c r="Y85" s="158">
        <f t="shared" si="34"/>
        <v>26</v>
      </c>
      <c r="Z85" s="150">
        <f t="shared" si="43"/>
        <v>1</v>
      </c>
      <c r="AA85" s="151">
        <f t="shared" si="33"/>
        <v>2019</v>
      </c>
      <c r="AB85" s="152" t="str">
        <f t="shared" si="30"/>
        <v>1-2019</v>
      </c>
      <c r="AC85" s="152" t="str">
        <f t="shared" si="45"/>
        <v>26-1-2019</v>
      </c>
      <c r="AD85" s="62">
        <f t="shared" si="36"/>
        <v>1</v>
      </c>
      <c r="AE85" s="62">
        <f t="shared" si="31"/>
        <v>4</v>
      </c>
      <c r="AF85" s="152" t="str">
        <f t="shared" si="46"/>
        <v>2019-4</v>
      </c>
      <c r="AG85" s="62">
        <f t="shared" si="44"/>
        <v>6</v>
      </c>
      <c r="AH85" s="152" t="str">
        <f t="shared" si="32"/>
        <v>Weekends</v>
      </c>
      <c r="AI85" s="159">
        <f t="shared" si="37"/>
        <v>7</v>
      </c>
    </row>
    <row r="86" spans="2:35" ht="16.5" x14ac:dyDescent="0.3">
      <c r="B86" s="59" t="s">
        <v>118</v>
      </c>
      <c r="C86" s="60" t="s">
        <v>25</v>
      </c>
      <c r="D86" s="59" t="s">
        <v>26</v>
      </c>
      <c r="E86" s="59" t="s">
        <v>27</v>
      </c>
      <c r="F86" s="59" t="s">
        <v>31</v>
      </c>
      <c r="G86" s="59" t="s">
        <v>44</v>
      </c>
      <c r="H86" s="61">
        <v>19.25</v>
      </c>
      <c r="I86" s="62">
        <v>8</v>
      </c>
      <c r="J86" s="63">
        <v>7.7</v>
      </c>
      <c r="K86" s="63">
        <v>161.69999999999999</v>
      </c>
      <c r="L86" s="64">
        <v>43488</v>
      </c>
      <c r="M86" s="65">
        <v>0.77569444444444446</v>
      </c>
      <c r="N86" s="60" t="s">
        <v>23</v>
      </c>
      <c r="O86" s="63">
        <v>154</v>
      </c>
      <c r="P86" s="66">
        <v>4.7619047620000003</v>
      </c>
      <c r="Q86" s="63">
        <v>7.7</v>
      </c>
      <c r="R86" s="68">
        <v>6.6</v>
      </c>
      <c r="S86" s="48">
        <f t="shared" si="38"/>
        <v>7.6999999999999886</v>
      </c>
      <c r="T86" s="49">
        <f t="shared" si="39"/>
        <v>577.49999999999909</v>
      </c>
      <c r="U86" s="49" t="b">
        <f t="shared" si="40"/>
        <v>0</v>
      </c>
      <c r="V86" s="49" t="b">
        <f t="shared" si="41"/>
        <v>1</v>
      </c>
      <c r="W86" s="49" t="str">
        <f t="shared" si="42"/>
        <v>Low Value</v>
      </c>
      <c r="X86" s="157">
        <f t="shared" si="47"/>
        <v>1.925</v>
      </c>
      <c r="Y86" s="158">
        <f t="shared" si="34"/>
        <v>23</v>
      </c>
      <c r="Z86" s="150">
        <f t="shared" si="43"/>
        <v>1</v>
      </c>
      <c r="AA86" s="151">
        <f t="shared" si="33"/>
        <v>2019</v>
      </c>
      <c r="AB86" s="152" t="str">
        <f t="shared" ref="AB86:AB149" si="48">CONCATENATE(Z86,"-",AA86)</f>
        <v>1-2019</v>
      </c>
      <c r="AC86" s="152" t="str">
        <f t="shared" si="45"/>
        <v>23-1-2019</v>
      </c>
      <c r="AD86" s="62">
        <f t="shared" si="36"/>
        <v>1</v>
      </c>
      <c r="AE86" s="62">
        <f t="shared" si="31"/>
        <v>4</v>
      </c>
      <c r="AF86" s="152" t="str">
        <f t="shared" si="46"/>
        <v>2019-4</v>
      </c>
      <c r="AG86" s="62">
        <f t="shared" si="44"/>
        <v>3</v>
      </c>
      <c r="AH86" s="152" t="str">
        <f t="shared" si="32"/>
        <v>Weekdays</v>
      </c>
      <c r="AI86" s="159">
        <f t="shared" si="37"/>
        <v>4</v>
      </c>
    </row>
    <row r="87" spans="2:35" ht="16.5" x14ac:dyDescent="0.3">
      <c r="B87" s="59" t="s">
        <v>119</v>
      </c>
      <c r="C87" s="60" t="s">
        <v>25</v>
      </c>
      <c r="D87" s="59" t="s">
        <v>26</v>
      </c>
      <c r="E87" s="59" t="s">
        <v>20</v>
      </c>
      <c r="F87" s="59" t="s">
        <v>21</v>
      </c>
      <c r="G87" s="59" t="s">
        <v>44</v>
      </c>
      <c r="H87" s="61">
        <v>80.36</v>
      </c>
      <c r="I87" s="62">
        <v>4</v>
      </c>
      <c r="J87" s="63">
        <v>16.071999999999999</v>
      </c>
      <c r="K87" s="63">
        <v>337.512</v>
      </c>
      <c r="L87" s="64">
        <v>43519</v>
      </c>
      <c r="M87" s="65">
        <v>0.78125</v>
      </c>
      <c r="N87" s="60" t="s">
        <v>33</v>
      </c>
      <c r="O87" s="63">
        <v>321.44</v>
      </c>
      <c r="P87" s="66">
        <v>4.7619047620000003</v>
      </c>
      <c r="Q87" s="63">
        <v>16.071999999999999</v>
      </c>
      <c r="R87" s="67">
        <v>8.3000000000000007</v>
      </c>
      <c r="S87" s="48">
        <f t="shared" si="38"/>
        <v>16.072000000000003</v>
      </c>
      <c r="T87" s="49">
        <f t="shared" si="39"/>
        <v>1205.4000000000001</v>
      </c>
      <c r="U87" s="49" t="b">
        <f t="shared" si="40"/>
        <v>0</v>
      </c>
      <c r="V87" s="49" t="b">
        <f t="shared" si="41"/>
        <v>1</v>
      </c>
      <c r="W87" s="49" t="str">
        <f t="shared" si="42"/>
        <v>Low Value</v>
      </c>
      <c r="X87" s="157">
        <f t="shared" si="47"/>
        <v>8.0359999999999996</v>
      </c>
      <c r="Y87" s="158">
        <f t="shared" si="34"/>
        <v>23</v>
      </c>
      <c r="Z87" s="150">
        <f t="shared" si="43"/>
        <v>2</v>
      </c>
      <c r="AA87" s="151">
        <f t="shared" si="33"/>
        <v>2019</v>
      </c>
      <c r="AB87" s="152" t="str">
        <f t="shared" si="48"/>
        <v>2-2019</v>
      </c>
      <c r="AC87" s="152" t="str">
        <f t="shared" si="45"/>
        <v>23-2-2019</v>
      </c>
      <c r="AD87" s="62">
        <f t="shared" si="36"/>
        <v>1</v>
      </c>
      <c r="AE87" s="62">
        <f t="shared" ref="AE87:AE150" si="49">WEEKNUM(L87,2)</f>
        <v>8</v>
      </c>
      <c r="AF87" s="152" t="str">
        <f t="shared" si="46"/>
        <v>2019-8</v>
      </c>
      <c r="AG87" s="62">
        <f t="shared" si="44"/>
        <v>6</v>
      </c>
      <c r="AH87" s="152" t="str">
        <f t="shared" ref="AH87:AH150" si="50">IF(AG87&gt;=6,"Weekends","Weekdays")</f>
        <v>Weekends</v>
      </c>
      <c r="AI87" s="159">
        <f t="shared" si="37"/>
        <v>7</v>
      </c>
    </row>
    <row r="88" spans="2:35" ht="16.5" x14ac:dyDescent="0.3">
      <c r="B88" s="59" t="s">
        <v>120</v>
      </c>
      <c r="C88" s="60" t="s">
        <v>25</v>
      </c>
      <c r="D88" s="59" t="s">
        <v>26</v>
      </c>
      <c r="E88" s="59" t="s">
        <v>20</v>
      </c>
      <c r="F88" s="59" t="s">
        <v>31</v>
      </c>
      <c r="G88" s="59" t="s">
        <v>36</v>
      </c>
      <c r="H88" s="61">
        <v>48.91</v>
      </c>
      <c r="I88" s="62">
        <v>5</v>
      </c>
      <c r="J88" s="63">
        <v>12.227499999999999</v>
      </c>
      <c r="K88" s="63">
        <v>256.77749999999997</v>
      </c>
      <c r="L88" s="64">
        <v>43533</v>
      </c>
      <c r="M88" s="65">
        <v>0.4284722222222222</v>
      </c>
      <c r="N88" s="60" t="s">
        <v>29</v>
      </c>
      <c r="O88" s="63">
        <v>244.55</v>
      </c>
      <c r="P88" s="66">
        <v>4.7619047620000003</v>
      </c>
      <c r="Q88" s="63">
        <v>12.227499999999999</v>
      </c>
      <c r="R88" s="68">
        <v>6.6</v>
      </c>
      <c r="S88" s="48">
        <f t="shared" si="38"/>
        <v>12.227499999999964</v>
      </c>
      <c r="T88" s="49">
        <f t="shared" si="39"/>
        <v>917.06249999999727</v>
      </c>
      <c r="U88" s="49" t="b">
        <f t="shared" si="40"/>
        <v>0</v>
      </c>
      <c r="V88" s="49" t="b">
        <f t="shared" si="41"/>
        <v>1</v>
      </c>
      <c r="W88" s="49" t="str">
        <f t="shared" si="42"/>
        <v>Low Value</v>
      </c>
      <c r="X88" s="157">
        <f t="shared" si="47"/>
        <v>4.891</v>
      </c>
      <c r="Y88" s="158">
        <f t="shared" si="34"/>
        <v>9</v>
      </c>
      <c r="Z88" s="150">
        <f t="shared" si="43"/>
        <v>3</v>
      </c>
      <c r="AA88" s="151">
        <f t="shared" si="33"/>
        <v>2019</v>
      </c>
      <c r="AB88" s="152" t="str">
        <f t="shared" si="48"/>
        <v>3-2019</v>
      </c>
      <c r="AC88" s="152" t="str">
        <f t="shared" si="45"/>
        <v>9-3-2019</v>
      </c>
      <c r="AD88" s="62">
        <f t="shared" si="36"/>
        <v>1</v>
      </c>
      <c r="AE88" s="62">
        <f t="shared" si="49"/>
        <v>10</v>
      </c>
      <c r="AF88" s="152" t="str">
        <f t="shared" si="46"/>
        <v>2019-10</v>
      </c>
      <c r="AG88" s="62">
        <f t="shared" si="44"/>
        <v>6</v>
      </c>
      <c r="AH88" s="152" t="str">
        <f t="shared" si="50"/>
        <v>Weekends</v>
      </c>
      <c r="AI88" s="159">
        <f t="shared" si="37"/>
        <v>7</v>
      </c>
    </row>
    <row r="89" spans="2:35" ht="16.5" x14ac:dyDescent="0.3">
      <c r="B89" s="59" t="s">
        <v>121</v>
      </c>
      <c r="C89" s="60" t="s">
        <v>25</v>
      </c>
      <c r="D89" s="59" t="s">
        <v>26</v>
      </c>
      <c r="E89" s="59" t="s">
        <v>27</v>
      </c>
      <c r="F89" s="59" t="s">
        <v>21</v>
      </c>
      <c r="G89" s="59" t="s">
        <v>36</v>
      </c>
      <c r="H89" s="61">
        <v>83.06</v>
      </c>
      <c r="I89" s="62">
        <v>7</v>
      </c>
      <c r="J89" s="63">
        <v>29.071000000000002</v>
      </c>
      <c r="K89" s="63">
        <v>610.49099999999999</v>
      </c>
      <c r="L89" s="64">
        <v>43529</v>
      </c>
      <c r="M89" s="65">
        <v>0.60486111111111107</v>
      </c>
      <c r="N89" s="60" t="s">
        <v>23</v>
      </c>
      <c r="O89" s="63">
        <v>581.41999999999996</v>
      </c>
      <c r="P89" s="66">
        <v>4.7619047620000003</v>
      </c>
      <c r="Q89" s="63">
        <v>29.071000000000002</v>
      </c>
      <c r="R89" s="67">
        <v>4</v>
      </c>
      <c r="S89" s="48">
        <f t="shared" si="38"/>
        <v>29.071000000000026</v>
      </c>
      <c r="T89" s="49">
        <f t="shared" si="39"/>
        <v>2180.3250000000021</v>
      </c>
      <c r="U89" s="49" t="b">
        <f t="shared" si="40"/>
        <v>1</v>
      </c>
      <c r="V89" s="49" t="b">
        <f t="shared" si="41"/>
        <v>1</v>
      </c>
      <c r="W89" s="49" t="str">
        <f t="shared" si="42"/>
        <v>Low Value</v>
      </c>
      <c r="X89" s="157" t="str">
        <f t="shared" si="47"/>
        <v>Value Not maches</v>
      </c>
      <c r="Y89" s="158">
        <f t="shared" si="34"/>
        <v>5</v>
      </c>
      <c r="Z89" s="150">
        <f t="shared" si="43"/>
        <v>3</v>
      </c>
      <c r="AA89" s="151">
        <f t="shared" si="33"/>
        <v>2019</v>
      </c>
      <c r="AB89" s="152" t="str">
        <f t="shared" si="48"/>
        <v>3-2019</v>
      </c>
      <c r="AC89" s="152" t="str">
        <f t="shared" si="45"/>
        <v>5-3-2019</v>
      </c>
      <c r="AD89" s="62">
        <f t="shared" si="36"/>
        <v>1</v>
      </c>
      <c r="AE89" s="62">
        <f t="shared" si="49"/>
        <v>10</v>
      </c>
      <c r="AF89" s="152" t="str">
        <f t="shared" si="46"/>
        <v>2019-10</v>
      </c>
      <c r="AG89" s="62">
        <f t="shared" si="44"/>
        <v>2</v>
      </c>
      <c r="AH89" s="152" t="str">
        <f t="shared" si="50"/>
        <v>Weekdays</v>
      </c>
      <c r="AI89" s="159">
        <f t="shared" si="37"/>
        <v>3</v>
      </c>
    </row>
    <row r="90" spans="2:35" ht="16.5" x14ac:dyDescent="0.3">
      <c r="B90" s="59" t="s">
        <v>122</v>
      </c>
      <c r="C90" s="60" t="s">
        <v>25</v>
      </c>
      <c r="D90" s="59" t="s">
        <v>26</v>
      </c>
      <c r="E90" s="59" t="s">
        <v>27</v>
      </c>
      <c r="F90" s="59" t="s">
        <v>31</v>
      </c>
      <c r="G90" s="59" t="s">
        <v>46</v>
      </c>
      <c r="H90" s="61">
        <v>76.52</v>
      </c>
      <c r="I90" s="62">
        <v>5</v>
      </c>
      <c r="J90" s="63">
        <v>19.13</v>
      </c>
      <c r="K90" s="63">
        <v>401.73</v>
      </c>
      <c r="L90" s="64">
        <v>43549</v>
      </c>
      <c r="M90" s="65">
        <v>0.43263888888888891</v>
      </c>
      <c r="N90" s="60" t="s">
        <v>29</v>
      </c>
      <c r="O90" s="63">
        <v>382.6</v>
      </c>
      <c r="P90" s="66">
        <v>4.7619047620000003</v>
      </c>
      <c r="Q90" s="63">
        <v>19.13</v>
      </c>
      <c r="R90" s="67">
        <v>9.9</v>
      </c>
      <c r="S90" s="48">
        <f t="shared" si="38"/>
        <v>19.129999999999995</v>
      </c>
      <c r="T90" s="49">
        <f t="shared" si="39"/>
        <v>1434.7499999999995</v>
      </c>
      <c r="U90" s="49" t="b">
        <f t="shared" si="40"/>
        <v>0</v>
      </c>
      <c r="V90" s="49" t="b">
        <f t="shared" si="41"/>
        <v>1</v>
      </c>
      <c r="W90" s="49" t="str">
        <f t="shared" si="42"/>
        <v>High Value</v>
      </c>
      <c r="X90" s="157">
        <f t="shared" si="47"/>
        <v>7.6520000000000001</v>
      </c>
      <c r="Y90" s="158">
        <f t="shared" si="34"/>
        <v>25</v>
      </c>
      <c r="Z90" s="150">
        <f t="shared" si="43"/>
        <v>3</v>
      </c>
      <c r="AA90" s="151">
        <f t="shared" si="33"/>
        <v>2019</v>
      </c>
      <c r="AB90" s="152" t="str">
        <f t="shared" si="48"/>
        <v>3-2019</v>
      </c>
      <c r="AC90" s="152" t="str">
        <f t="shared" si="45"/>
        <v>25-3-2019</v>
      </c>
      <c r="AD90" s="62">
        <f t="shared" si="36"/>
        <v>1</v>
      </c>
      <c r="AE90" s="62">
        <f t="shared" si="49"/>
        <v>13</v>
      </c>
      <c r="AF90" s="152" t="str">
        <f t="shared" si="46"/>
        <v>2019-13</v>
      </c>
      <c r="AG90" s="62">
        <f t="shared" si="44"/>
        <v>1</v>
      </c>
      <c r="AH90" s="152" t="str">
        <f t="shared" si="50"/>
        <v>Weekdays</v>
      </c>
      <c r="AI90" s="159">
        <f t="shared" si="37"/>
        <v>2</v>
      </c>
    </row>
    <row r="91" spans="2:35" ht="16.5" x14ac:dyDescent="0.3">
      <c r="B91" s="59" t="s">
        <v>123</v>
      </c>
      <c r="C91" s="60" t="s">
        <v>18</v>
      </c>
      <c r="D91" s="59" t="s">
        <v>19</v>
      </c>
      <c r="E91" s="59" t="s">
        <v>20</v>
      </c>
      <c r="F91" s="59" t="s">
        <v>31</v>
      </c>
      <c r="G91" s="59" t="s">
        <v>44</v>
      </c>
      <c r="H91" s="61">
        <v>49.38</v>
      </c>
      <c r="I91" s="62">
        <v>7</v>
      </c>
      <c r="J91" s="63">
        <v>17.283000000000001</v>
      </c>
      <c r="K91" s="63">
        <v>362.94299999999998</v>
      </c>
      <c r="L91" s="64">
        <v>43551</v>
      </c>
      <c r="M91" s="65">
        <v>0.85763888888888884</v>
      </c>
      <c r="N91" s="60" t="s">
        <v>33</v>
      </c>
      <c r="O91" s="63">
        <v>345.66</v>
      </c>
      <c r="P91" s="66">
        <v>4.7619047620000003</v>
      </c>
      <c r="Q91" s="63">
        <v>17.283000000000001</v>
      </c>
      <c r="R91" s="67">
        <v>7.3</v>
      </c>
      <c r="S91" s="48">
        <f t="shared" si="38"/>
        <v>17.282999999999959</v>
      </c>
      <c r="T91" s="49">
        <f t="shared" si="39"/>
        <v>1296.224999999997</v>
      </c>
      <c r="U91" s="49" t="b">
        <f t="shared" si="40"/>
        <v>0</v>
      </c>
      <c r="V91" s="49" t="b">
        <f t="shared" si="41"/>
        <v>1</v>
      </c>
      <c r="W91" s="49" t="str">
        <f t="shared" si="42"/>
        <v>Low Value</v>
      </c>
      <c r="X91" s="157">
        <f t="shared" si="47"/>
        <v>4.9380000000000006</v>
      </c>
      <c r="Y91" s="158">
        <f t="shared" si="34"/>
        <v>27</v>
      </c>
      <c r="Z91" s="150">
        <f t="shared" si="43"/>
        <v>3</v>
      </c>
      <c r="AA91" s="151">
        <f t="shared" ref="AA91:AA154" si="51">YEAR(L91)</f>
        <v>2019</v>
      </c>
      <c r="AB91" s="152" t="str">
        <f t="shared" si="48"/>
        <v>3-2019</v>
      </c>
      <c r="AC91" s="152" t="str">
        <f t="shared" si="45"/>
        <v>27-3-2019</v>
      </c>
      <c r="AD91" s="62">
        <f t="shared" si="36"/>
        <v>1</v>
      </c>
      <c r="AE91" s="62">
        <f t="shared" si="49"/>
        <v>13</v>
      </c>
      <c r="AF91" s="152" t="str">
        <f t="shared" si="46"/>
        <v>2019-13</v>
      </c>
      <c r="AG91" s="62">
        <f t="shared" si="44"/>
        <v>3</v>
      </c>
      <c r="AH91" s="152" t="str">
        <f t="shared" si="50"/>
        <v>Weekdays</v>
      </c>
      <c r="AI91" s="159">
        <f t="shared" si="37"/>
        <v>4</v>
      </c>
    </row>
    <row r="92" spans="2:35" ht="16.5" x14ac:dyDescent="0.3">
      <c r="B92" s="59" t="s">
        <v>124</v>
      </c>
      <c r="C92" s="60" t="s">
        <v>18</v>
      </c>
      <c r="D92" s="59" t="s">
        <v>19</v>
      </c>
      <c r="E92" s="59" t="s">
        <v>27</v>
      </c>
      <c r="F92" s="59" t="s">
        <v>31</v>
      </c>
      <c r="G92" s="59" t="s">
        <v>36</v>
      </c>
      <c r="H92" s="61">
        <v>42.47</v>
      </c>
      <c r="I92" s="62">
        <v>1</v>
      </c>
      <c r="J92" s="63">
        <v>2.1234999999999999</v>
      </c>
      <c r="K92" s="63">
        <v>44.593499999999999</v>
      </c>
      <c r="L92" s="64">
        <v>43467</v>
      </c>
      <c r="M92" s="65">
        <v>0.70625000000000004</v>
      </c>
      <c r="N92" s="60" t="s">
        <v>29</v>
      </c>
      <c r="O92" s="63">
        <v>42.47</v>
      </c>
      <c r="P92" s="66">
        <v>4.7619047620000003</v>
      </c>
      <c r="Q92" s="63">
        <v>2.1234999999999999</v>
      </c>
      <c r="R92" s="68">
        <v>5.7</v>
      </c>
      <c r="S92" s="48">
        <f t="shared" si="38"/>
        <v>2.1234999999999999</v>
      </c>
      <c r="T92" s="49">
        <f t="shared" si="39"/>
        <v>159.26249999999999</v>
      </c>
      <c r="U92" s="49" t="b">
        <f t="shared" si="40"/>
        <v>0</v>
      </c>
      <c r="V92" s="49" t="b">
        <f t="shared" si="41"/>
        <v>1</v>
      </c>
      <c r="W92" s="49" t="str">
        <f t="shared" si="42"/>
        <v>Low Value</v>
      </c>
      <c r="X92" s="157" t="str">
        <f t="shared" si="47"/>
        <v>Value Not maches</v>
      </c>
      <c r="Y92" s="158">
        <f t="shared" si="34"/>
        <v>2</v>
      </c>
      <c r="Z92" s="150">
        <f t="shared" si="43"/>
        <v>1</v>
      </c>
      <c r="AA92" s="151">
        <f t="shared" si="51"/>
        <v>2019</v>
      </c>
      <c r="AB92" s="152" t="str">
        <f t="shared" si="48"/>
        <v>1-2019</v>
      </c>
      <c r="AC92" s="152" t="str">
        <f t="shared" si="45"/>
        <v>2-1-2019</v>
      </c>
      <c r="AD92" s="62">
        <f t="shared" si="36"/>
        <v>1</v>
      </c>
      <c r="AE92" s="62">
        <f t="shared" si="49"/>
        <v>1</v>
      </c>
      <c r="AF92" s="152" t="str">
        <f t="shared" si="46"/>
        <v>2019-1</v>
      </c>
      <c r="AG92" s="62">
        <f t="shared" si="44"/>
        <v>3</v>
      </c>
      <c r="AH92" s="152" t="str">
        <f t="shared" si="50"/>
        <v>Weekdays</v>
      </c>
      <c r="AI92" s="159">
        <f t="shared" si="37"/>
        <v>4</v>
      </c>
    </row>
    <row r="93" spans="2:35" ht="16.5" x14ac:dyDescent="0.3">
      <c r="B93" s="59" t="s">
        <v>125</v>
      </c>
      <c r="C93" s="60" t="s">
        <v>42</v>
      </c>
      <c r="D93" s="59" t="s">
        <v>43</v>
      </c>
      <c r="E93" s="59" t="s">
        <v>27</v>
      </c>
      <c r="F93" s="59" t="s">
        <v>21</v>
      </c>
      <c r="G93" s="59" t="s">
        <v>22</v>
      </c>
      <c r="H93" s="61">
        <v>76.989999999999995</v>
      </c>
      <c r="I93" s="62">
        <v>6</v>
      </c>
      <c r="J93" s="63">
        <v>23.097000000000001</v>
      </c>
      <c r="K93" s="63">
        <v>485.03699999999998</v>
      </c>
      <c r="L93" s="64">
        <v>43523</v>
      </c>
      <c r="M93" s="65">
        <v>0.74652777777777779</v>
      </c>
      <c r="N93" s="60" t="s">
        <v>29</v>
      </c>
      <c r="O93" s="63">
        <v>461.94</v>
      </c>
      <c r="P93" s="66">
        <v>4.7619047620000003</v>
      </c>
      <c r="Q93" s="63">
        <v>23.097000000000001</v>
      </c>
      <c r="R93" s="67">
        <v>6.1</v>
      </c>
      <c r="S93" s="48">
        <f t="shared" si="38"/>
        <v>23.09699999999998</v>
      </c>
      <c r="T93" s="49">
        <f t="shared" si="39"/>
        <v>1732.2749999999985</v>
      </c>
      <c r="U93" s="49" t="b">
        <f t="shared" si="40"/>
        <v>0</v>
      </c>
      <c r="V93" s="49" t="b">
        <f t="shared" si="41"/>
        <v>1</v>
      </c>
      <c r="W93" s="49" t="str">
        <f t="shared" si="42"/>
        <v>Low Value</v>
      </c>
      <c r="X93" s="157" t="str">
        <f t="shared" si="47"/>
        <v>Value Not maches</v>
      </c>
      <c r="Y93" s="158">
        <f t="shared" si="34"/>
        <v>27</v>
      </c>
      <c r="Z93" s="150">
        <f t="shared" si="43"/>
        <v>2</v>
      </c>
      <c r="AA93" s="151">
        <f t="shared" si="51"/>
        <v>2019</v>
      </c>
      <c r="AB93" s="152" t="str">
        <f t="shared" si="48"/>
        <v>2-2019</v>
      </c>
      <c r="AC93" s="152" t="str">
        <f t="shared" si="45"/>
        <v>27-2-2019</v>
      </c>
      <c r="AD93" s="62">
        <f t="shared" si="36"/>
        <v>1</v>
      </c>
      <c r="AE93" s="62">
        <f t="shared" si="49"/>
        <v>9</v>
      </c>
      <c r="AF93" s="152" t="str">
        <f t="shared" si="46"/>
        <v>2019-9</v>
      </c>
      <c r="AG93" s="62">
        <f t="shared" si="44"/>
        <v>3</v>
      </c>
      <c r="AH93" s="152" t="str">
        <f t="shared" si="50"/>
        <v>Weekdays</v>
      </c>
      <c r="AI93" s="159">
        <f t="shared" si="37"/>
        <v>4</v>
      </c>
    </row>
    <row r="94" spans="2:35" ht="16.5" x14ac:dyDescent="0.3">
      <c r="B94" s="59" t="s">
        <v>126</v>
      </c>
      <c r="C94" s="60" t="s">
        <v>25</v>
      </c>
      <c r="D94" s="59" t="s">
        <v>26</v>
      </c>
      <c r="E94" s="59" t="s">
        <v>20</v>
      </c>
      <c r="F94" s="59" t="s">
        <v>21</v>
      </c>
      <c r="G94" s="59" t="s">
        <v>32</v>
      </c>
      <c r="H94" s="61">
        <v>47.38</v>
      </c>
      <c r="I94" s="62">
        <v>4</v>
      </c>
      <c r="J94" s="63">
        <v>9.4760000000000009</v>
      </c>
      <c r="K94" s="63">
        <v>198.99600000000001</v>
      </c>
      <c r="L94" s="64">
        <v>43488</v>
      </c>
      <c r="M94" s="65">
        <v>0.43402777777777779</v>
      </c>
      <c r="N94" s="60" t="s">
        <v>29</v>
      </c>
      <c r="O94" s="63">
        <v>189.52</v>
      </c>
      <c r="P94" s="66">
        <v>4.7619047620000003</v>
      </c>
      <c r="Q94" s="63">
        <v>9.4760000000000009</v>
      </c>
      <c r="R94" s="68">
        <v>7.1</v>
      </c>
      <c r="S94" s="48">
        <f t="shared" si="38"/>
        <v>9.4759999999999991</v>
      </c>
      <c r="T94" s="49">
        <f t="shared" si="39"/>
        <v>710.69999999999993</v>
      </c>
      <c r="U94" s="49" t="b">
        <f t="shared" si="40"/>
        <v>0</v>
      </c>
      <c r="V94" s="49" t="b">
        <f t="shared" si="41"/>
        <v>1</v>
      </c>
      <c r="W94" s="49" t="str">
        <f t="shared" si="42"/>
        <v>Low Value</v>
      </c>
      <c r="X94" s="157">
        <f t="shared" si="47"/>
        <v>4.7380000000000004</v>
      </c>
      <c r="Y94" s="158">
        <f t="shared" si="34"/>
        <v>23</v>
      </c>
      <c r="Z94" s="150">
        <f t="shared" si="43"/>
        <v>1</v>
      </c>
      <c r="AA94" s="151">
        <f t="shared" si="51"/>
        <v>2019</v>
      </c>
      <c r="AB94" s="152" t="str">
        <f t="shared" si="48"/>
        <v>1-2019</v>
      </c>
      <c r="AC94" s="152" t="str">
        <f t="shared" si="45"/>
        <v>23-1-2019</v>
      </c>
      <c r="AD94" s="62">
        <f t="shared" si="36"/>
        <v>1</v>
      </c>
      <c r="AE94" s="62">
        <f t="shared" si="49"/>
        <v>4</v>
      </c>
      <c r="AF94" s="152" t="str">
        <f t="shared" si="46"/>
        <v>2019-4</v>
      </c>
      <c r="AG94" s="62">
        <f t="shared" si="44"/>
        <v>3</v>
      </c>
      <c r="AH94" s="152" t="str">
        <f t="shared" si="50"/>
        <v>Weekdays</v>
      </c>
      <c r="AI94" s="159">
        <f t="shared" si="37"/>
        <v>4</v>
      </c>
    </row>
    <row r="95" spans="2:35" ht="16.5" x14ac:dyDescent="0.3">
      <c r="B95" s="59" t="s">
        <v>127</v>
      </c>
      <c r="C95" s="60" t="s">
        <v>25</v>
      </c>
      <c r="D95" s="59" t="s">
        <v>26</v>
      </c>
      <c r="E95" s="59" t="s">
        <v>27</v>
      </c>
      <c r="F95" s="59" t="s">
        <v>21</v>
      </c>
      <c r="G95" s="59" t="s">
        <v>36</v>
      </c>
      <c r="H95" s="61">
        <v>44.86</v>
      </c>
      <c r="I95" s="62">
        <v>10</v>
      </c>
      <c r="J95" s="63">
        <v>22.43</v>
      </c>
      <c r="K95" s="63">
        <v>471.03</v>
      </c>
      <c r="L95" s="64">
        <v>43491</v>
      </c>
      <c r="M95" s="65">
        <v>0.82916666666666672</v>
      </c>
      <c r="N95" s="60" t="s">
        <v>23</v>
      </c>
      <c r="O95" s="63">
        <v>448.6</v>
      </c>
      <c r="P95" s="66">
        <v>4.7619047620000003</v>
      </c>
      <c r="Q95" s="63">
        <v>22.43</v>
      </c>
      <c r="R95" s="67">
        <v>8.1999999999999993</v>
      </c>
      <c r="S95" s="48">
        <f t="shared" si="38"/>
        <v>22.42999999999995</v>
      </c>
      <c r="T95" s="49">
        <f t="shared" si="39"/>
        <v>1682.2499999999964</v>
      </c>
      <c r="U95" s="49" t="b">
        <f t="shared" si="40"/>
        <v>0</v>
      </c>
      <c r="V95" s="49" t="b">
        <f t="shared" si="41"/>
        <v>1</v>
      </c>
      <c r="W95" s="49" t="str">
        <f t="shared" si="42"/>
        <v>Low Value</v>
      </c>
      <c r="X95" s="157">
        <f t="shared" si="47"/>
        <v>4.4859999999999998</v>
      </c>
      <c r="Y95" s="158">
        <f t="shared" si="34"/>
        <v>26</v>
      </c>
      <c r="Z95" s="150">
        <f t="shared" si="43"/>
        <v>1</v>
      </c>
      <c r="AA95" s="151">
        <f t="shared" si="51"/>
        <v>2019</v>
      </c>
      <c r="AB95" s="152" t="str">
        <f t="shared" si="48"/>
        <v>1-2019</v>
      </c>
      <c r="AC95" s="152" t="str">
        <f t="shared" si="45"/>
        <v>26-1-2019</v>
      </c>
      <c r="AD95" s="62">
        <f t="shared" si="36"/>
        <v>1</v>
      </c>
      <c r="AE95" s="62">
        <f t="shared" si="49"/>
        <v>4</v>
      </c>
      <c r="AF95" s="152" t="str">
        <f t="shared" si="46"/>
        <v>2019-4</v>
      </c>
      <c r="AG95" s="62">
        <f t="shared" si="44"/>
        <v>6</v>
      </c>
      <c r="AH95" s="152" t="str">
        <f t="shared" si="50"/>
        <v>Weekends</v>
      </c>
      <c r="AI95" s="159">
        <f t="shared" si="37"/>
        <v>7</v>
      </c>
    </row>
    <row r="96" spans="2:35" ht="16.5" x14ac:dyDescent="0.3">
      <c r="B96" s="59" t="s">
        <v>128</v>
      </c>
      <c r="C96" s="60" t="s">
        <v>18</v>
      </c>
      <c r="D96" s="59" t="s">
        <v>19</v>
      </c>
      <c r="E96" s="59" t="s">
        <v>20</v>
      </c>
      <c r="F96" s="59" t="s">
        <v>21</v>
      </c>
      <c r="G96" s="59" t="s">
        <v>36</v>
      </c>
      <c r="H96" s="61">
        <v>21.98</v>
      </c>
      <c r="I96" s="62">
        <v>7</v>
      </c>
      <c r="J96" s="63">
        <v>7.6929999999999996</v>
      </c>
      <c r="K96" s="63">
        <v>161.553</v>
      </c>
      <c r="L96" s="64">
        <v>43475</v>
      </c>
      <c r="M96" s="65">
        <v>0.6958333333333333</v>
      </c>
      <c r="N96" s="60" t="s">
        <v>23</v>
      </c>
      <c r="O96" s="63">
        <v>153.86000000000001</v>
      </c>
      <c r="P96" s="66">
        <v>4.7619047620000003</v>
      </c>
      <c r="Q96" s="63">
        <v>7.6929999999999996</v>
      </c>
      <c r="R96" s="68">
        <v>5.0999999999999996</v>
      </c>
      <c r="S96" s="48">
        <f t="shared" si="38"/>
        <v>7.6929999999999836</v>
      </c>
      <c r="T96" s="49">
        <f t="shared" si="39"/>
        <v>576.97499999999877</v>
      </c>
      <c r="U96" s="49" t="b">
        <f t="shared" si="40"/>
        <v>0</v>
      </c>
      <c r="V96" s="49" t="b">
        <f t="shared" si="41"/>
        <v>1</v>
      </c>
      <c r="W96" s="49" t="str">
        <f t="shared" si="42"/>
        <v>Low Value</v>
      </c>
      <c r="X96" s="157" t="str">
        <f t="shared" si="47"/>
        <v>Value Not maches</v>
      </c>
      <c r="Y96" s="158">
        <f t="shared" si="34"/>
        <v>10</v>
      </c>
      <c r="Z96" s="150">
        <f t="shared" si="43"/>
        <v>1</v>
      </c>
      <c r="AA96" s="151">
        <f t="shared" si="51"/>
        <v>2019</v>
      </c>
      <c r="AB96" s="152" t="str">
        <f t="shared" si="48"/>
        <v>1-2019</v>
      </c>
      <c r="AC96" s="152" t="str">
        <f t="shared" si="45"/>
        <v>10-1-2019</v>
      </c>
      <c r="AD96" s="62">
        <f t="shared" si="36"/>
        <v>1</v>
      </c>
      <c r="AE96" s="62">
        <f t="shared" si="49"/>
        <v>2</v>
      </c>
      <c r="AF96" s="152" t="str">
        <f t="shared" si="46"/>
        <v>2019-2</v>
      </c>
      <c r="AG96" s="62">
        <f t="shared" si="44"/>
        <v>4</v>
      </c>
      <c r="AH96" s="152" t="str">
        <f t="shared" si="50"/>
        <v>Weekdays</v>
      </c>
      <c r="AI96" s="159">
        <f t="shared" si="37"/>
        <v>5</v>
      </c>
    </row>
    <row r="97" spans="2:35" ht="16.5" x14ac:dyDescent="0.3">
      <c r="B97" s="59" t="s">
        <v>129</v>
      </c>
      <c r="C97" s="60" t="s">
        <v>42</v>
      </c>
      <c r="D97" s="59" t="s">
        <v>43</v>
      </c>
      <c r="E97" s="59" t="s">
        <v>20</v>
      </c>
      <c r="F97" s="59" t="s">
        <v>31</v>
      </c>
      <c r="G97" s="59" t="s">
        <v>22</v>
      </c>
      <c r="H97" s="61">
        <v>64.36</v>
      </c>
      <c r="I97" s="62">
        <v>9</v>
      </c>
      <c r="J97" s="63">
        <v>28.962</v>
      </c>
      <c r="K97" s="63">
        <v>608.202</v>
      </c>
      <c r="L97" s="64">
        <v>43536</v>
      </c>
      <c r="M97" s="65">
        <v>0.50624999999999998</v>
      </c>
      <c r="N97" s="60" t="s">
        <v>33</v>
      </c>
      <c r="O97" s="63">
        <v>579.24</v>
      </c>
      <c r="P97" s="66">
        <v>4.7619047620000003</v>
      </c>
      <c r="Q97" s="63">
        <v>28.962</v>
      </c>
      <c r="R97" s="67">
        <v>8.6</v>
      </c>
      <c r="S97" s="48">
        <f t="shared" si="38"/>
        <v>28.961999999999989</v>
      </c>
      <c r="T97" s="49">
        <f t="shared" si="39"/>
        <v>2172.1499999999992</v>
      </c>
      <c r="U97" s="49" t="b">
        <f t="shared" si="40"/>
        <v>1</v>
      </c>
      <c r="V97" s="49" t="b">
        <f t="shared" si="41"/>
        <v>1</v>
      </c>
      <c r="W97" s="49" t="str">
        <f t="shared" si="42"/>
        <v>Low Value</v>
      </c>
      <c r="X97" s="157">
        <f t="shared" si="47"/>
        <v>6.4359999999999999</v>
      </c>
      <c r="Y97" s="158">
        <f t="shared" ref="Y97:Y160" si="52">DAY(L97)</f>
        <v>12</v>
      </c>
      <c r="Z97" s="150">
        <f t="shared" si="43"/>
        <v>3</v>
      </c>
      <c r="AA97" s="151">
        <f t="shared" si="51"/>
        <v>2019</v>
      </c>
      <c r="AB97" s="152" t="str">
        <f t="shared" si="48"/>
        <v>3-2019</v>
      </c>
      <c r="AC97" s="152" t="str">
        <f t="shared" si="45"/>
        <v>12-3-2019</v>
      </c>
      <c r="AD97" s="62">
        <f t="shared" si="36"/>
        <v>1</v>
      </c>
      <c r="AE97" s="62">
        <f t="shared" si="49"/>
        <v>11</v>
      </c>
      <c r="AF97" s="152" t="str">
        <f t="shared" si="46"/>
        <v>2019-11</v>
      </c>
      <c r="AG97" s="62">
        <f t="shared" si="44"/>
        <v>2</v>
      </c>
      <c r="AH97" s="152" t="str">
        <f t="shared" si="50"/>
        <v>Weekdays</v>
      </c>
      <c r="AI97" s="159">
        <f t="shared" si="37"/>
        <v>3</v>
      </c>
    </row>
    <row r="98" spans="2:35" ht="16.5" x14ac:dyDescent="0.3">
      <c r="B98" s="59" t="s">
        <v>130</v>
      </c>
      <c r="C98" s="60" t="s">
        <v>25</v>
      </c>
      <c r="D98" s="59" t="s">
        <v>26</v>
      </c>
      <c r="E98" s="59" t="s">
        <v>27</v>
      </c>
      <c r="F98" s="59" t="s">
        <v>31</v>
      </c>
      <c r="G98" s="59" t="s">
        <v>22</v>
      </c>
      <c r="H98" s="61">
        <v>89.75</v>
      </c>
      <c r="I98" s="62">
        <v>1</v>
      </c>
      <c r="J98" s="63">
        <v>4.4874999999999998</v>
      </c>
      <c r="K98" s="63">
        <v>94.237499999999997</v>
      </c>
      <c r="L98" s="64">
        <v>43502</v>
      </c>
      <c r="M98" s="65">
        <v>0.83680555555555558</v>
      </c>
      <c r="N98" s="60" t="s">
        <v>33</v>
      </c>
      <c r="O98" s="63">
        <v>89.75</v>
      </c>
      <c r="P98" s="66">
        <v>4.7619047620000003</v>
      </c>
      <c r="Q98" s="63">
        <v>4.4874999999999998</v>
      </c>
      <c r="R98" s="68">
        <v>6.6</v>
      </c>
      <c r="S98" s="48">
        <f t="shared" si="38"/>
        <v>4.4874999999999972</v>
      </c>
      <c r="T98" s="49">
        <f t="shared" si="39"/>
        <v>336.56249999999977</v>
      </c>
      <c r="U98" s="49" t="b">
        <f t="shared" si="40"/>
        <v>0</v>
      </c>
      <c r="V98" s="49" t="b">
        <f t="shared" si="41"/>
        <v>1</v>
      </c>
      <c r="W98" s="49" t="str">
        <f t="shared" si="42"/>
        <v>Low Value</v>
      </c>
      <c r="X98" s="157">
        <f t="shared" si="47"/>
        <v>8.9749999999999996</v>
      </c>
      <c r="Y98" s="158">
        <f t="shared" si="52"/>
        <v>6</v>
      </c>
      <c r="Z98" s="150">
        <f t="shared" si="43"/>
        <v>2</v>
      </c>
      <c r="AA98" s="151">
        <f t="shared" si="51"/>
        <v>2019</v>
      </c>
      <c r="AB98" s="152" t="str">
        <f t="shared" si="48"/>
        <v>2-2019</v>
      </c>
      <c r="AC98" s="152" t="str">
        <f t="shared" si="45"/>
        <v>6-2-2019</v>
      </c>
      <c r="AD98" s="62">
        <f t="shared" si="36"/>
        <v>1</v>
      </c>
      <c r="AE98" s="62">
        <f t="shared" si="49"/>
        <v>6</v>
      </c>
      <c r="AF98" s="152" t="str">
        <f t="shared" si="46"/>
        <v>2019-6</v>
      </c>
      <c r="AG98" s="62">
        <f t="shared" si="44"/>
        <v>3</v>
      </c>
      <c r="AH98" s="152" t="str">
        <f t="shared" si="50"/>
        <v>Weekdays</v>
      </c>
      <c r="AI98" s="159">
        <f t="shared" si="37"/>
        <v>4</v>
      </c>
    </row>
    <row r="99" spans="2:35" ht="16.5" x14ac:dyDescent="0.3">
      <c r="B99" s="59" t="s">
        <v>131</v>
      </c>
      <c r="C99" s="60" t="s">
        <v>18</v>
      </c>
      <c r="D99" s="59" t="s">
        <v>19</v>
      </c>
      <c r="E99" s="59" t="s">
        <v>27</v>
      </c>
      <c r="F99" s="59" t="s">
        <v>31</v>
      </c>
      <c r="G99" s="59" t="s">
        <v>28</v>
      </c>
      <c r="H99" s="61">
        <v>97.16</v>
      </c>
      <c r="I99" s="62">
        <v>1</v>
      </c>
      <c r="J99" s="63">
        <v>4.8579999999999997</v>
      </c>
      <c r="K99" s="63">
        <v>102.018</v>
      </c>
      <c r="L99" s="64">
        <v>43532</v>
      </c>
      <c r="M99" s="65">
        <v>0.85972222222222228</v>
      </c>
      <c r="N99" s="60" t="s">
        <v>23</v>
      </c>
      <c r="O99" s="63">
        <v>97.16</v>
      </c>
      <c r="P99" s="66">
        <v>4.7619047620000003</v>
      </c>
      <c r="Q99" s="63">
        <v>4.8579999999999997</v>
      </c>
      <c r="R99" s="68">
        <v>7.2</v>
      </c>
      <c r="S99" s="48">
        <f t="shared" si="38"/>
        <v>4.8580000000000041</v>
      </c>
      <c r="T99" s="49">
        <f t="shared" si="39"/>
        <v>364.35000000000031</v>
      </c>
      <c r="U99" s="49" t="b">
        <f t="shared" si="40"/>
        <v>0</v>
      </c>
      <c r="V99" s="49" t="b">
        <f t="shared" si="41"/>
        <v>1</v>
      </c>
      <c r="W99" s="49" t="str">
        <f t="shared" si="42"/>
        <v>Low Value</v>
      </c>
      <c r="X99" s="157">
        <f t="shared" si="47"/>
        <v>9.7160000000000011</v>
      </c>
      <c r="Y99" s="158">
        <f t="shared" si="52"/>
        <v>8</v>
      </c>
      <c r="Z99" s="150">
        <f t="shared" si="43"/>
        <v>3</v>
      </c>
      <c r="AA99" s="151">
        <f t="shared" si="51"/>
        <v>2019</v>
      </c>
      <c r="AB99" s="152" t="str">
        <f t="shared" si="48"/>
        <v>3-2019</v>
      </c>
      <c r="AC99" s="152" t="str">
        <f t="shared" si="45"/>
        <v>8-3-2019</v>
      </c>
      <c r="AD99" s="62">
        <f t="shared" si="36"/>
        <v>1</v>
      </c>
      <c r="AE99" s="62">
        <f t="shared" si="49"/>
        <v>10</v>
      </c>
      <c r="AF99" s="152" t="str">
        <f t="shared" si="46"/>
        <v>2019-10</v>
      </c>
      <c r="AG99" s="62">
        <f t="shared" si="44"/>
        <v>5</v>
      </c>
      <c r="AH99" s="152" t="str">
        <f t="shared" si="50"/>
        <v>Weekdays</v>
      </c>
      <c r="AI99" s="159">
        <f t="shared" si="37"/>
        <v>6</v>
      </c>
    </row>
    <row r="100" spans="2:35" ht="16.5" x14ac:dyDescent="0.3">
      <c r="B100" s="59" t="s">
        <v>132</v>
      </c>
      <c r="C100" s="60" t="s">
        <v>42</v>
      </c>
      <c r="D100" s="59" t="s">
        <v>43</v>
      </c>
      <c r="E100" s="59" t="s">
        <v>27</v>
      </c>
      <c r="F100" s="59" t="s">
        <v>31</v>
      </c>
      <c r="G100" s="59" t="s">
        <v>22</v>
      </c>
      <c r="H100" s="61">
        <v>87.87</v>
      </c>
      <c r="I100" s="62">
        <v>10</v>
      </c>
      <c r="J100" s="63">
        <v>43.935000000000002</v>
      </c>
      <c r="K100" s="63">
        <v>922.63499999999999</v>
      </c>
      <c r="L100" s="64">
        <v>43553</v>
      </c>
      <c r="M100" s="65">
        <v>0.43402777777777779</v>
      </c>
      <c r="N100" s="60" t="s">
        <v>23</v>
      </c>
      <c r="O100" s="63">
        <v>878.7</v>
      </c>
      <c r="P100" s="66">
        <v>4.7619047620000003</v>
      </c>
      <c r="Q100" s="63">
        <v>43.935000000000002</v>
      </c>
      <c r="R100" s="67">
        <v>5.0999999999999996</v>
      </c>
      <c r="S100" s="48">
        <f t="shared" si="38"/>
        <v>43.934999999999945</v>
      </c>
      <c r="T100" s="49">
        <f t="shared" si="39"/>
        <v>3295.1249999999959</v>
      </c>
      <c r="U100" s="49" t="b">
        <f t="shared" si="40"/>
        <v>1</v>
      </c>
      <c r="V100" s="49" t="b">
        <f t="shared" si="41"/>
        <v>1</v>
      </c>
      <c r="W100" s="49" t="str">
        <f t="shared" si="42"/>
        <v>Low Value</v>
      </c>
      <c r="X100" s="157" t="str">
        <f t="shared" si="47"/>
        <v>Value Not maches</v>
      </c>
      <c r="Y100" s="158">
        <f t="shared" si="52"/>
        <v>29</v>
      </c>
      <c r="Z100" s="150">
        <f t="shared" si="43"/>
        <v>3</v>
      </c>
      <c r="AA100" s="151">
        <f t="shared" si="51"/>
        <v>2019</v>
      </c>
      <c r="AB100" s="152" t="str">
        <f t="shared" si="48"/>
        <v>3-2019</v>
      </c>
      <c r="AC100" s="152" t="str">
        <f t="shared" si="45"/>
        <v>29-3-2019</v>
      </c>
      <c r="AD100" s="62">
        <f t="shared" si="36"/>
        <v>1</v>
      </c>
      <c r="AE100" s="62">
        <f t="shared" si="49"/>
        <v>13</v>
      </c>
      <c r="AF100" s="152" t="str">
        <f t="shared" si="46"/>
        <v>2019-13</v>
      </c>
      <c r="AG100" s="62">
        <f t="shared" si="44"/>
        <v>5</v>
      </c>
      <c r="AH100" s="152" t="str">
        <f t="shared" si="50"/>
        <v>Weekdays</v>
      </c>
      <c r="AI100" s="159">
        <f t="shared" si="37"/>
        <v>6</v>
      </c>
    </row>
    <row r="101" spans="2:35" ht="16.5" x14ac:dyDescent="0.3">
      <c r="B101" s="59" t="s">
        <v>133</v>
      </c>
      <c r="C101" s="60" t="s">
        <v>25</v>
      </c>
      <c r="D101" s="59" t="s">
        <v>26</v>
      </c>
      <c r="E101" s="59" t="s">
        <v>27</v>
      </c>
      <c r="F101" s="59" t="s">
        <v>21</v>
      </c>
      <c r="G101" s="59" t="s">
        <v>28</v>
      </c>
      <c r="H101" s="61">
        <v>12.45</v>
      </c>
      <c r="I101" s="62">
        <v>6</v>
      </c>
      <c r="J101" s="63">
        <v>3.7349999999999999</v>
      </c>
      <c r="K101" s="63">
        <v>78.435000000000002</v>
      </c>
      <c r="L101" s="64">
        <v>43505</v>
      </c>
      <c r="M101" s="65">
        <v>0.5493055555555556</v>
      </c>
      <c r="N101" s="60" t="s">
        <v>29</v>
      </c>
      <c r="O101" s="63">
        <v>74.7</v>
      </c>
      <c r="P101" s="66">
        <v>4.7619047620000003</v>
      </c>
      <c r="Q101" s="63">
        <v>3.7349999999999999</v>
      </c>
      <c r="R101" s="68">
        <v>4.0999999999999996</v>
      </c>
      <c r="S101" s="48">
        <f t="shared" si="38"/>
        <v>3.7349999999999994</v>
      </c>
      <c r="T101" s="49">
        <f t="shared" si="39"/>
        <v>280.12499999999994</v>
      </c>
      <c r="U101" s="49" t="b">
        <f t="shared" si="40"/>
        <v>0</v>
      </c>
      <c r="V101" s="49" t="b">
        <f t="shared" si="41"/>
        <v>1</v>
      </c>
      <c r="W101" s="49" t="str">
        <f t="shared" si="42"/>
        <v>Low Value</v>
      </c>
      <c r="X101" s="157" t="str">
        <f t="shared" si="47"/>
        <v>Value Not maches</v>
      </c>
      <c r="Y101" s="158">
        <f t="shared" si="52"/>
        <v>9</v>
      </c>
      <c r="Z101" s="150">
        <f t="shared" si="43"/>
        <v>2</v>
      </c>
      <c r="AA101" s="151">
        <f t="shared" si="51"/>
        <v>2019</v>
      </c>
      <c r="AB101" s="152" t="str">
        <f t="shared" si="48"/>
        <v>2-2019</v>
      </c>
      <c r="AC101" s="152" t="str">
        <f t="shared" si="45"/>
        <v>9-2-2019</v>
      </c>
      <c r="AD101" s="62">
        <f t="shared" ref="AD101:AD164" si="53">ROUNDUP(Z101/3,0)</f>
        <v>1</v>
      </c>
      <c r="AE101" s="62">
        <f t="shared" si="49"/>
        <v>6</v>
      </c>
      <c r="AF101" s="152" t="str">
        <f t="shared" si="46"/>
        <v>2019-6</v>
      </c>
      <c r="AG101" s="62">
        <f t="shared" si="44"/>
        <v>6</v>
      </c>
      <c r="AH101" s="152" t="str">
        <f t="shared" si="50"/>
        <v>Weekends</v>
      </c>
      <c r="AI101" s="159">
        <f t="shared" si="37"/>
        <v>7</v>
      </c>
    </row>
    <row r="102" spans="2:35" ht="16.5" x14ac:dyDescent="0.3">
      <c r="B102" s="59" t="s">
        <v>134</v>
      </c>
      <c r="C102" s="60" t="s">
        <v>18</v>
      </c>
      <c r="D102" s="59" t="s">
        <v>19</v>
      </c>
      <c r="E102" s="59" t="s">
        <v>27</v>
      </c>
      <c r="F102" s="59" t="s">
        <v>31</v>
      </c>
      <c r="G102" s="59" t="s">
        <v>44</v>
      </c>
      <c r="H102" s="61">
        <v>52.75</v>
      </c>
      <c r="I102" s="62">
        <v>3</v>
      </c>
      <c r="J102" s="63">
        <v>7.9124999999999996</v>
      </c>
      <c r="K102" s="63">
        <v>166.16249999999999</v>
      </c>
      <c r="L102" s="64">
        <v>43547</v>
      </c>
      <c r="M102" s="65">
        <v>0.42777777777777776</v>
      </c>
      <c r="N102" s="60" t="s">
        <v>23</v>
      </c>
      <c r="O102" s="63">
        <v>158.25</v>
      </c>
      <c r="P102" s="66">
        <v>4.7619047620000003</v>
      </c>
      <c r="Q102" s="63">
        <v>7.9124999999999996</v>
      </c>
      <c r="R102" s="68">
        <v>9.3000000000000007</v>
      </c>
      <c r="S102" s="48">
        <f t="shared" si="38"/>
        <v>7.9124999999999943</v>
      </c>
      <c r="T102" s="49">
        <f t="shared" si="39"/>
        <v>593.43749999999955</v>
      </c>
      <c r="U102" s="49" t="b">
        <f t="shared" si="40"/>
        <v>0</v>
      </c>
      <c r="V102" s="49" t="b">
        <f t="shared" si="41"/>
        <v>1</v>
      </c>
      <c r="W102" s="49" t="str">
        <f t="shared" si="42"/>
        <v>High Value</v>
      </c>
      <c r="X102" s="157">
        <f t="shared" si="47"/>
        <v>5.2750000000000004</v>
      </c>
      <c r="Y102" s="158">
        <f t="shared" si="52"/>
        <v>23</v>
      </c>
      <c r="Z102" s="150">
        <f t="shared" si="43"/>
        <v>3</v>
      </c>
      <c r="AA102" s="151">
        <f t="shared" si="51"/>
        <v>2019</v>
      </c>
      <c r="AB102" s="152" t="str">
        <f t="shared" si="48"/>
        <v>3-2019</v>
      </c>
      <c r="AC102" s="152" t="str">
        <f t="shared" si="45"/>
        <v>23-3-2019</v>
      </c>
      <c r="AD102" s="62">
        <f t="shared" si="53"/>
        <v>1</v>
      </c>
      <c r="AE102" s="62">
        <f t="shared" si="49"/>
        <v>12</v>
      </c>
      <c r="AF102" s="152" t="str">
        <f t="shared" si="46"/>
        <v>2019-12</v>
      </c>
      <c r="AG102" s="62">
        <f t="shared" si="44"/>
        <v>6</v>
      </c>
      <c r="AH102" s="152" t="str">
        <f t="shared" si="50"/>
        <v>Weekends</v>
      </c>
      <c r="AI102" s="159">
        <f t="shared" ref="AI102:AI165" si="54">WEEKDAY(L102,1)</f>
        <v>7</v>
      </c>
    </row>
    <row r="103" spans="2:35" ht="16.5" x14ac:dyDescent="0.3">
      <c r="B103" s="59" t="s">
        <v>135</v>
      </c>
      <c r="C103" s="60" t="s">
        <v>42</v>
      </c>
      <c r="D103" s="59" t="s">
        <v>43</v>
      </c>
      <c r="E103" s="59" t="s">
        <v>27</v>
      </c>
      <c r="F103" s="59" t="s">
        <v>31</v>
      </c>
      <c r="G103" s="59" t="s">
        <v>32</v>
      </c>
      <c r="H103" s="61">
        <v>82.7</v>
      </c>
      <c r="I103" s="62">
        <v>6</v>
      </c>
      <c r="J103" s="63">
        <v>24.81</v>
      </c>
      <c r="K103" s="63">
        <v>521.01</v>
      </c>
      <c r="L103" s="64">
        <v>43529</v>
      </c>
      <c r="M103" s="65">
        <v>0.75972222222222219</v>
      </c>
      <c r="N103" s="60" t="s">
        <v>29</v>
      </c>
      <c r="O103" s="63">
        <v>496.2</v>
      </c>
      <c r="P103" s="66">
        <v>4.7619047620000003</v>
      </c>
      <c r="Q103" s="63">
        <v>24.81</v>
      </c>
      <c r="R103" s="67">
        <v>7.4</v>
      </c>
      <c r="S103" s="48">
        <f t="shared" si="38"/>
        <v>24.810000000000002</v>
      </c>
      <c r="T103" s="49">
        <f t="shared" si="39"/>
        <v>1860.7500000000002</v>
      </c>
      <c r="U103" s="49" t="b">
        <f t="shared" si="40"/>
        <v>1</v>
      </c>
      <c r="V103" s="49" t="b">
        <f t="shared" si="41"/>
        <v>1</v>
      </c>
      <c r="W103" s="49" t="str">
        <f t="shared" si="42"/>
        <v>Low Value</v>
      </c>
      <c r="X103" s="157">
        <f t="shared" si="47"/>
        <v>8.2700000000000014</v>
      </c>
      <c r="Y103" s="158">
        <f t="shared" si="52"/>
        <v>5</v>
      </c>
      <c r="Z103" s="150">
        <f t="shared" si="43"/>
        <v>3</v>
      </c>
      <c r="AA103" s="151">
        <f t="shared" si="51"/>
        <v>2019</v>
      </c>
      <c r="AB103" s="152" t="str">
        <f t="shared" si="48"/>
        <v>3-2019</v>
      </c>
      <c r="AC103" s="152" t="str">
        <f t="shared" si="45"/>
        <v>5-3-2019</v>
      </c>
      <c r="AD103" s="62">
        <f t="shared" si="53"/>
        <v>1</v>
      </c>
      <c r="AE103" s="62">
        <f t="shared" si="49"/>
        <v>10</v>
      </c>
      <c r="AF103" s="152" t="str">
        <f t="shared" si="46"/>
        <v>2019-10</v>
      </c>
      <c r="AG103" s="62">
        <f t="shared" si="44"/>
        <v>2</v>
      </c>
      <c r="AH103" s="152" t="str">
        <f t="shared" si="50"/>
        <v>Weekdays</v>
      </c>
      <c r="AI103" s="159">
        <f t="shared" si="54"/>
        <v>3</v>
      </c>
    </row>
    <row r="104" spans="2:35" ht="16.5" x14ac:dyDescent="0.3">
      <c r="B104" s="59" t="s">
        <v>136</v>
      </c>
      <c r="C104" s="60" t="s">
        <v>25</v>
      </c>
      <c r="D104" s="59" t="s">
        <v>26</v>
      </c>
      <c r="E104" s="59" t="s">
        <v>20</v>
      </c>
      <c r="F104" s="59" t="s">
        <v>31</v>
      </c>
      <c r="G104" s="59" t="s">
        <v>46</v>
      </c>
      <c r="H104" s="61">
        <v>48.71</v>
      </c>
      <c r="I104" s="62">
        <v>1</v>
      </c>
      <c r="J104" s="63">
        <v>2.4355000000000002</v>
      </c>
      <c r="K104" s="63">
        <v>51.145499999999998</v>
      </c>
      <c r="L104" s="64">
        <v>43550</v>
      </c>
      <c r="M104" s="65">
        <v>0.80555555555555558</v>
      </c>
      <c r="N104" s="60" t="s">
        <v>29</v>
      </c>
      <c r="O104" s="63">
        <v>48.71</v>
      </c>
      <c r="P104" s="66">
        <v>4.7619047620000003</v>
      </c>
      <c r="Q104" s="63">
        <v>2.4355000000000002</v>
      </c>
      <c r="R104" s="68">
        <v>4.0999999999999996</v>
      </c>
      <c r="S104" s="48">
        <f t="shared" si="38"/>
        <v>2.4354999999999976</v>
      </c>
      <c r="T104" s="49">
        <f t="shared" si="39"/>
        <v>182.66249999999982</v>
      </c>
      <c r="U104" s="49" t="b">
        <f t="shared" si="40"/>
        <v>0</v>
      </c>
      <c r="V104" s="49" t="b">
        <f t="shared" si="41"/>
        <v>1</v>
      </c>
      <c r="W104" s="49" t="str">
        <f t="shared" si="42"/>
        <v>Low Value</v>
      </c>
      <c r="X104" s="157" t="str">
        <f t="shared" si="47"/>
        <v>Value Not maches</v>
      </c>
      <c r="Y104" s="158">
        <f t="shared" si="52"/>
        <v>26</v>
      </c>
      <c r="Z104" s="150">
        <f t="shared" si="43"/>
        <v>3</v>
      </c>
      <c r="AA104" s="151">
        <f t="shared" si="51"/>
        <v>2019</v>
      </c>
      <c r="AB104" s="152" t="str">
        <f t="shared" si="48"/>
        <v>3-2019</v>
      </c>
      <c r="AC104" s="152" t="str">
        <f t="shared" si="45"/>
        <v>26-3-2019</v>
      </c>
      <c r="AD104" s="62">
        <f t="shared" si="53"/>
        <v>1</v>
      </c>
      <c r="AE104" s="62">
        <f t="shared" si="49"/>
        <v>13</v>
      </c>
      <c r="AF104" s="152" t="str">
        <f t="shared" si="46"/>
        <v>2019-13</v>
      </c>
      <c r="AG104" s="62">
        <f t="shared" si="44"/>
        <v>2</v>
      </c>
      <c r="AH104" s="152" t="str">
        <f t="shared" si="50"/>
        <v>Weekdays</v>
      </c>
      <c r="AI104" s="159">
        <f t="shared" si="54"/>
        <v>3</v>
      </c>
    </row>
    <row r="105" spans="2:35" ht="16.5" x14ac:dyDescent="0.3">
      <c r="B105" s="59" t="s">
        <v>137</v>
      </c>
      <c r="C105" s="60" t="s">
        <v>25</v>
      </c>
      <c r="D105" s="59" t="s">
        <v>26</v>
      </c>
      <c r="E105" s="59" t="s">
        <v>27</v>
      </c>
      <c r="F105" s="59" t="s">
        <v>31</v>
      </c>
      <c r="G105" s="59" t="s">
        <v>46</v>
      </c>
      <c r="H105" s="61">
        <v>78.55</v>
      </c>
      <c r="I105" s="62">
        <v>9</v>
      </c>
      <c r="J105" s="63">
        <v>35.347499999999997</v>
      </c>
      <c r="K105" s="63">
        <v>742.29750000000001</v>
      </c>
      <c r="L105" s="64">
        <v>43525</v>
      </c>
      <c r="M105" s="65">
        <v>0.55694444444444446</v>
      </c>
      <c r="N105" s="60" t="s">
        <v>29</v>
      </c>
      <c r="O105" s="63">
        <v>706.95</v>
      </c>
      <c r="P105" s="66">
        <v>4.7619047620000003</v>
      </c>
      <c r="Q105" s="63">
        <v>35.347499999999997</v>
      </c>
      <c r="R105" s="67">
        <v>7.2</v>
      </c>
      <c r="S105" s="48">
        <f t="shared" si="38"/>
        <v>35.347499999999968</v>
      </c>
      <c r="T105" s="49">
        <f t="shared" si="39"/>
        <v>2651.0624999999977</v>
      </c>
      <c r="U105" s="49" t="b">
        <f t="shared" si="40"/>
        <v>1</v>
      </c>
      <c r="V105" s="49" t="b">
        <f t="shared" si="41"/>
        <v>1</v>
      </c>
      <c r="W105" s="49" t="str">
        <f t="shared" si="42"/>
        <v>Low Value</v>
      </c>
      <c r="X105" s="157">
        <f t="shared" si="47"/>
        <v>7.8550000000000004</v>
      </c>
      <c r="Y105" s="158">
        <f t="shared" si="52"/>
        <v>1</v>
      </c>
      <c r="Z105" s="150">
        <f t="shared" si="43"/>
        <v>3</v>
      </c>
      <c r="AA105" s="151">
        <f t="shared" si="51"/>
        <v>2019</v>
      </c>
      <c r="AB105" s="152" t="str">
        <f t="shared" si="48"/>
        <v>3-2019</v>
      </c>
      <c r="AC105" s="152" t="str">
        <f t="shared" si="45"/>
        <v>1-3-2019</v>
      </c>
      <c r="AD105" s="62">
        <f t="shared" si="53"/>
        <v>1</v>
      </c>
      <c r="AE105" s="62">
        <f t="shared" si="49"/>
        <v>9</v>
      </c>
      <c r="AF105" s="152" t="str">
        <f t="shared" si="46"/>
        <v>2019-9</v>
      </c>
      <c r="AG105" s="62">
        <f t="shared" si="44"/>
        <v>5</v>
      </c>
      <c r="AH105" s="152" t="str">
        <f t="shared" si="50"/>
        <v>Weekdays</v>
      </c>
      <c r="AI105" s="159">
        <f t="shared" si="54"/>
        <v>6</v>
      </c>
    </row>
    <row r="106" spans="2:35" ht="16.5" x14ac:dyDescent="0.3">
      <c r="B106" s="59" t="s">
        <v>138</v>
      </c>
      <c r="C106" s="60" t="s">
        <v>25</v>
      </c>
      <c r="D106" s="59" t="s">
        <v>26</v>
      </c>
      <c r="E106" s="59" t="s">
        <v>27</v>
      </c>
      <c r="F106" s="59" t="s">
        <v>21</v>
      </c>
      <c r="G106" s="59" t="s">
        <v>28</v>
      </c>
      <c r="H106" s="61">
        <v>23.07</v>
      </c>
      <c r="I106" s="62">
        <v>9</v>
      </c>
      <c r="J106" s="63">
        <v>10.381500000000001</v>
      </c>
      <c r="K106" s="63">
        <v>218.01150000000001</v>
      </c>
      <c r="L106" s="64">
        <v>43497</v>
      </c>
      <c r="M106" s="65">
        <v>0.47708333333333336</v>
      </c>
      <c r="N106" s="60" t="s">
        <v>29</v>
      </c>
      <c r="O106" s="63">
        <v>207.63</v>
      </c>
      <c r="P106" s="66">
        <v>4.7619047620000003</v>
      </c>
      <c r="Q106" s="63">
        <v>10.381500000000001</v>
      </c>
      <c r="R106" s="68">
        <v>4.9000000000000004</v>
      </c>
      <c r="S106" s="48">
        <f t="shared" si="38"/>
        <v>10.381500000000017</v>
      </c>
      <c r="T106" s="49">
        <f t="shared" si="39"/>
        <v>778.61250000000132</v>
      </c>
      <c r="U106" s="49" t="b">
        <f t="shared" si="40"/>
        <v>0</v>
      </c>
      <c r="V106" s="49" t="b">
        <f t="shared" si="41"/>
        <v>1</v>
      </c>
      <c r="W106" s="49" t="str">
        <f t="shared" si="42"/>
        <v>Low Value</v>
      </c>
      <c r="X106" s="157" t="str">
        <f t="shared" si="47"/>
        <v>Value Not maches</v>
      </c>
      <c r="Y106" s="158">
        <f t="shared" si="52"/>
        <v>1</v>
      </c>
      <c r="Z106" s="150">
        <f t="shared" si="43"/>
        <v>2</v>
      </c>
      <c r="AA106" s="151">
        <f t="shared" si="51"/>
        <v>2019</v>
      </c>
      <c r="AB106" s="152" t="str">
        <f t="shared" si="48"/>
        <v>2-2019</v>
      </c>
      <c r="AC106" s="152" t="str">
        <f t="shared" si="45"/>
        <v>1-2-2019</v>
      </c>
      <c r="AD106" s="62">
        <f t="shared" si="53"/>
        <v>1</v>
      </c>
      <c r="AE106" s="62">
        <f t="shared" si="49"/>
        <v>5</v>
      </c>
      <c r="AF106" s="152" t="str">
        <f t="shared" si="46"/>
        <v>2019-5</v>
      </c>
      <c r="AG106" s="62">
        <f t="shared" si="44"/>
        <v>5</v>
      </c>
      <c r="AH106" s="152" t="str">
        <f t="shared" si="50"/>
        <v>Weekdays</v>
      </c>
      <c r="AI106" s="159">
        <f t="shared" si="54"/>
        <v>6</v>
      </c>
    </row>
    <row r="107" spans="2:35" ht="16.5" x14ac:dyDescent="0.3">
      <c r="B107" s="59" t="s">
        <v>139</v>
      </c>
      <c r="C107" s="60" t="s">
        <v>18</v>
      </c>
      <c r="D107" s="59" t="s">
        <v>19</v>
      </c>
      <c r="E107" s="59" t="s">
        <v>27</v>
      </c>
      <c r="F107" s="59" t="s">
        <v>31</v>
      </c>
      <c r="G107" s="59" t="s">
        <v>44</v>
      </c>
      <c r="H107" s="61">
        <v>58.26</v>
      </c>
      <c r="I107" s="62">
        <v>6</v>
      </c>
      <c r="J107" s="63">
        <v>17.478000000000002</v>
      </c>
      <c r="K107" s="63">
        <v>367.03800000000001</v>
      </c>
      <c r="L107" s="64">
        <v>43552</v>
      </c>
      <c r="M107" s="65">
        <v>0.69722222222222219</v>
      </c>
      <c r="N107" s="60" t="s">
        <v>29</v>
      </c>
      <c r="O107" s="63">
        <v>349.56</v>
      </c>
      <c r="P107" s="66">
        <v>4.7619047620000003</v>
      </c>
      <c r="Q107" s="63">
        <v>17.478000000000002</v>
      </c>
      <c r="R107" s="67">
        <v>9.9</v>
      </c>
      <c r="S107" s="48">
        <f t="shared" si="38"/>
        <v>17.478000000000009</v>
      </c>
      <c r="T107" s="49">
        <f t="shared" si="39"/>
        <v>1310.8500000000006</v>
      </c>
      <c r="U107" s="49" t="b">
        <f t="shared" si="40"/>
        <v>0</v>
      </c>
      <c r="V107" s="49" t="b">
        <f t="shared" si="41"/>
        <v>1</v>
      </c>
      <c r="W107" s="49" t="str">
        <f t="shared" si="42"/>
        <v>High Value</v>
      </c>
      <c r="X107" s="157">
        <f t="shared" si="47"/>
        <v>5.8260000000000005</v>
      </c>
      <c r="Y107" s="158">
        <f t="shared" si="52"/>
        <v>28</v>
      </c>
      <c r="Z107" s="150">
        <f t="shared" si="43"/>
        <v>3</v>
      </c>
      <c r="AA107" s="151">
        <f t="shared" si="51"/>
        <v>2019</v>
      </c>
      <c r="AB107" s="152" t="str">
        <f t="shared" si="48"/>
        <v>3-2019</v>
      </c>
      <c r="AC107" s="152" t="str">
        <f t="shared" si="45"/>
        <v>28-3-2019</v>
      </c>
      <c r="AD107" s="62">
        <f t="shared" si="53"/>
        <v>1</v>
      </c>
      <c r="AE107" s="62">
        <f t="shared" si="49"/>
        <v>13</v>
      </c>
      <c r="AF107" s="152" t="str">
        <f t="shared" si="46"/>
        <v>2019-13</v>
      </c>
      <c r="AG107" s="62">
        <f t="shared" si="44"/>
        <v>4</v>
      </c>
      <c r="AH107" s="152" t="str">
        <f t="shared" si="50"/>
        <v>Weekdays</v>
      </c>
      <c r="AI107" s="159">
        <f t="shared" si="54"/>
        <v>5</v>
      </c>
    </row>
    <row r="108" spans="2:35" ht="16.5" x14ac:dyDescent="0.3">
      <c r="B108" s="59" t="s">
        <v>140</v>
      </c>
      <c r="C108" s="60" t="s">
        <v>42</v>
      </c>
      <c r="D108" s="59" t="s">
        <v>43</v>
      </c>
      <c r="E108" s="59" t="s">
        <v>27</v>
      </c>
      <c r="F108" s="59" t="s">
        <v>31</v>
      </c>
      <c r="G108" s="59" t="s">
        <v>22</v>
      </c>
      <c r="H108" s="61">
        <v>30.35</v>
      </c>
      <c r="I108" s="62">
        <v>7</v>
      </c>
      <c r="J108" s="63">
        <v>10.6225</v>
      </c>
      <c r="K108" s="63">
        <v>223.07249999999999</v>
      </c>
      <c r="L108" s="64">
        <v>43543</v>
      </c>
      <c r="M108" s="65">
        <v>0.7631944444444444</v>
      </c>
      <c r="N108" s="60" t="s">
        <v>29</v>
      </c>
      <c r="O108" s="63">
        <v>212.45</v>
      </c>
      <c r="P108" s="66">
        <v>4.7619047620000003</v>
      </c>
      <c r="Q108" s="63">
        <v>10.6225</v>
      </c>
      <c r="R108" s="68">
        <v>8</v>
      </c>
      <c r="S108" s="48">
        <f t="shared" si="38"/>
        <v>10.622500000000002</v>
      </c>
      <c r="T108" s="49">
        <f t="shared" si="39"/>
        <v>796.68750000000023</v>
      </c>
      <c r="U108" s="49" t="b">
        <f t="shared" si="40"/>
        <v>0</v>
      </c>
      <c r="V108" s="49" t="b">
        <f t="shared" si="41"/>
        <v>1</v>
      </c>
      <c r="W108" s="49" t="str">
        <f t="shared" si="42"/>
        <v>Low Value</v>
      </c>
      <c r="X108" s="157">
        <f t="shared" si="47"/>
        <v>3.0350000000000001</v>
      </c>
      <c r="Y108" s="158">
        <f t="shared" si="52"/>
        <v>19</v>
      </c>
      <c r="Z108" s="150">
        <f t="shared" si="43"/>
        <v>3</v>
      </c>
      <c r="AA108" s="151">
        <f t="shared" si="51"/>
        <v>2019</v>
      </c>
      <c r="AB108" s="152" t="str">
        <f t="shared" si="48"/>
        <v>3-2019</v>
      </c>
      <c r="AC108" s="152" t="str">
        <f t="shared" si="45"/>
        <v>19-3-2019</v>
      </c>
      <c r="AD108" s="62">
        <f t="shared" si="53"/>
        <v>1</v>
      </c>
      <c r="AE108" s="62">
        <f t="shared" si="49"/>
        <v>12</v>
      </c>
      <c r="AF108" s="152" t="str">
        <f t="shared" si="46"/>
        <v>2019-12</v>
      </c>
      <c r="AG108" s="62">
        <f t="shared" si="44"/>
        <v>2</v>
      </c>
      <c r="AH108" s="152" t="str">
        <f t="shared" si="50"/>
        <v>Weekdays</v>
      </c>
      <c r="AI108" s="159">
        <f t="shared" si="54"/>
        <v>3</v>
      </c>
    </row>
    <row r="109" spans="2:35" ht="16.5" x14ac:dyDescent="0.3">
      <c r="B109" s="59" t="s">
        <v>141</v>
      </c>
      <c r="C109" s="60" t="s">
        <v>18</v>
      </c>
      <c r="D109" s="59" t="s">
        <v>19</v>
      </c>
      <c r="E109" s="59" t="s">
        <v>20</v>
      </c>
      <c r="F109" s="59" t="s">
        <v>31</v>
      </c>
      <c r="G109" s="59" t="s">
        <v>28</v>
      </c>
      <c r="H109" s="61">
        <v>88.67</v>
      </c>
      <c r="I109" s="62">
        <v>10</v>
      </c>
      <c r="J109" s="63">
        <v>44.335000000000001</v>
      </c>
      <c r="K109" s="63">
        <v>931.03499999999997</v>
      </c>
      <c r="L109" s="64">
        <v>43477</v>
      </c>
      <c r="M109" s="65">
        <v>0.61805555555555558</v>
      </c>
      <c r="N109" s="60" t="s">
        <v>23</v>
      </c>
      <c r="O109" s="63">
        <v>886.7</v>
      </c>
      <c r="P109" s="66">
        <v>4.7619047620000003</v>
      </c>
      <c r="Q109" s="63">
        <v>44.335000000000001</v>
      </c>
      <c r="R109" s="67">
        <v>7.3</v>
      </c>
      <c r="S109" s="48">
        <f t="shared" si="38"/>
        <v>44.334999999999923</v>
      </c>
      <c r="T109" s="49">
        <f t="shared" si="39"/>
        <v>3325.1249999999941</v>
      </c>
      <c r="U109" s="49" t="b">
        <f t="shared" si="40"/>
        <v>1</v>
      </c>
      <c r="V109" s="49" t="b">
        <f t="shared" si="41"/>
        <v>1</v>
      </c>
      <c r="W109" s="49" t="str">
        <f t="shared" si="42"/>
        <v>Low Value</v>
      </c>
      <c r="X109" s="157">
        <f t="shared" si="47"/>
        <v>8.8670000000000009</v>
      </c>
      <c r="Y109" s="158">
        <f t="shared" si="52"/>
        <v>12</v>
      </c>
      <c r="Z109" s="150">
        <f t="shared" si="43"/>
        <v>1</v>
      </c>
      <c r="AA109" s="151">
        <f t="shared" si="51"/>
        <v>2019</v>
      </c>
      <c r="AB109" s="152" t="str">
        <f t="shared" si="48"/>
        <v>1-2019</v>
      </c>
      <c r="AC109" s="152" t="str">
        <f t="shared" si="45"/>
        <v>12-1-2019</v>
      </c>
      <c r="AD109" s="62">
        <f t="shared" si="53"/>
        <v>1</v>
      </c>
      <c r="AE109" s="62">
        <f t="shared" si="49"/>
        <v>2</v>
      </c>
      <c r="AF109" s="152" t="str">
        <f t="shared" si="46"/>
        <v>2019-2</v>
      </c>
      <c r="AG109" s="62">
        <f t="shared" si="44"/>
        <v>6</v>
      </c>
      <c r="AH109" s="152" t="str">
        <f t="shared" si="50"/>
        <v>Weekends</v>
      </c>
      <c r="AI109" s="159">
        <f t="shared" si="54"/>
        <v>7</v>
      </c>
    </row>
    <row r="110" spans="2:35" ht="16.5" x14ac:dyDescent="0.3">
      <c r="B110" s="59" t="s">
        <v>142</v>
      </c>
      <c r="C110" s="60" t="s">
        <v>25</v>
      </c>
      <c r="D110" s="59" t="s">
        <v>26</v>
      </c>
      <c r="E110" s="59" t="s">
        <v>27</v>
      </c>
      <c r="F110" s="59" t="s">
        <v>31</v>
      </c>
      <c r="G110" s="59" t="s">
        <v>46</v>
      </c>
      <c r="H110" s="61">
        <v>27.38</v>
      </c>
      <c r="I110" s="62">
        <v>6</v>
      </c>
      <c r="J110" s="63">
        <v>8.2140000000000004</v>
      </c>
      <c r="K110" s="63">
        <v>172.494</v>
      </c>
      <c r="L110" s="64">
        <v>43470</v>
      </c>
      <c r="M110" s="65">
        <v>0.87083333333333335</v>
      </c>
      <c r="N110" s="60" t="s">
        <v>33</v>
      </c>
      <c r="O110" s="63">
        <v>164.28</v>
      </c>
      <c r="P110" s="66">
        <v>4.7619047620000003</v>
      </c>
      <c r="Q110" s="63">
        <v>8.2140000000000004</v>
      </c>
      <c r="R110" s="68">
        <v>7.9</v>
      </c>
      <c r="S110" s="48">
        <f t="shared" si="38"/>
        <v>8.2139999999999986</v>
      </c>
      <c r="T110" s="49">
        <f t="shared" si="39"/>
        <v>616.04999999999995</v>
      </c>
      <c r="U110" s="49" t="b">
        <f t="shared" si="40"/>
        <v>0</v>
      </c>
      <c r="V110" s="49" t="b">
        <f t="shared" si="41"/>
        <v>1</v>
      </c>
      <c r="W110" s="49" t="str">
        <f t="shared" si="42"/>
        <v>Low Value</v>
      </c>
      <c r="X110" s="157">
        <f t="shared" si="47"/>
        <v>2.738</v>
      </c>
      <c r="Y110" s="158">
        <f t="shared" si="52"/>
        <v>5</v>
      </c>
      <c r="Z110" s="150">
        <f t="shared" si="43"/>
        <v>1</v>
      </c>
      <c r="AA110" s="151">
        <f t="shared" si="51"/>
        <v>2019</v>
      </c>
      <c r="AB110" s="152" t="str">
        <f t="shared" si="48"/>
        <v>1-2019</v>
      </c>
      <c r="AC110" s="152" t="str">
        <f t="shared" si="45"/>
        <v>5-1-2019</v>
      </c>
      <c r="AD110" s="62">
        <f t="shared" si="53"/>
        <v>1</v>
      </c>
      <c r="AE110" s="62">
        <f t="shared" si="49"/>
        <v>1</v>
      </c>
      <c r="AF110" s="152" t="str">
        <f t="shared" si="46"/>
        <v>2019-1</v>
      </c>
      <c r="AG110" s="62">
        <f t="shared" si="44"/>
        <v>6</v>
      </c>
      <c r="AH110" s="152" t="str">
        <f t="shared" si="50"/>
        <v>Weekends</v>
      </c>
      <c r="AI110" s="159">
        <f t="shared" si="54"/>
        <v>7</v>
      </c>
    </row>
    <row r="111" spans="2:35" ht="16.5" x14ac:dyDescent="0.3">
      <c r="B111" s="59" t="s">
        <v>143</v>
      </c>
      <c r="C111" s="60" t="s">
        <v>18</v>
      </c>
      <c r="D111" s="59" t="s">
        <v>19</v>
      </c>
      <c r="E111" s="59" t="s">
        <v>27</v>
      </c>
      <c r="F111" s="59" t="s">
        <v>31</v>
      </c>
      <c r="G111" s="59" t="s">
        <v>36</v>
      </c>
      <c r="H111" s="61">
        <v>62.13</v>
      </c>
      <c r="I111" s="62">
        <v>6</v>
      </c>
      <c r="J111" s="63">
        <v>18.638999999999999</v>
      </c>
      <c r="K111" s="63">
        <v>391.41899999999998</v>
      </c>
      <c r="L111" s="64">
        <v>43546</v>
      </c>
      <c r="M111" s="65">
        <v>0.84652777777777777</v>
      </c>
      <c r="N111" s="60" t="s">
        <v>29</v>
      </c>
      <c r="O111" s="63">
        <v>372.78</v>
      </c>
      <c r="P111" s="66">
        <v>4.7619047620000003</v>
      </c>
      <c r="Q111" s="63">
        <v>18.638999999999999</v>
      </c>
      <c r="R111" s="67">
        <v>7.4</v>
      </c>
      <c r="S111" s="48">
        <f t="shared" si="38"/>
        <v>18.63900000000001</v>
      </c>
      <c r="T111" s="49">
        <f t="shared" si="39"/>
        <v>1397.9250000000006</v>
      </c>
      <c r="U111" s="49" t="b">
        <f t="shared" si="40"/>
        <v>0</v>
      </c>
      <c r="V111" s="49" t="b">
        <f t="shared" si="41"/>
        <v>1</v>
      </c>
      <c r="W111" s="49" t="str">
        <f t="shared" si="42"/>
        <v>Low Value</v>
      </c>
      <c r="X111" s="157">
        <f t="shared" si="47"/>
        <v>6.213000000000001</v>
      </c>
      <c r="Y111" s="158">
        <f t="shared" si="52"/>
        <v>22</v>
      </c>
      <c r="Z111" s="150">
        <f t="shared" si="43"/>
        <v>3</v>
      </c>
      <c r="AA111" s="151">
        <f t="shared" si="51"/>
        <v>2019</v>
      </c>
      <c r="AB111" s="152" t="str">
        <f t="shared" si="48"/>
        <v>3-2019</v>
      </c>
      <c r="AC111" s="152" t="str">
        <f t="shared" si="45"/>
        <v>22-3-2019</v>
      </c>
      <c r="AD111" s="62">
        <f t="shared" si="53"/>
        <v>1</v>
      </c>
      <c r="AE111" s="62">
        <f t="shared" si="49"/>
        <v>12</v>
      </c>
      <c r="AF111" s="152" t="str">
        <f t="shared" si="46"/>
        <v>2019-12</v>
      </c>
      <c r="AG111" s="62">
        <f t="shared" si="44"/>
        <v>5</v>
      </c>
      <c r="AH111" s="152" t="str">
        <f t="shared" si="50"/>
        <v>Weekdays</v>
      </c>
      <c r="AI111" s="159">
        <f t="shared" si="54"/>
        <v>6</v>
      </c>
    </row>
    <row r="112" spans="2:35" ht="16.5" x14ac:dyDescent="0.3">
      <c r="B112" s="59" t="s">
        <v>144</v>
      </c>
      <c r="C112" s="60" t="s">
        <v>25</v>
      </c>
      <c r="D112" s="59" t="s">
        <v>26</v>
      </c>
      <c r="E112" s="59" t="s">
        <v>27</v>
      </c>
      <c r="F112" s="59" t="s">
        <v>21</v>
      </c>
      <c r="G112" s="59" t="s">
        <v>44</v>
      </c>
      <c r="H112" s="61">
        <v>33.979999999999997</v>
      </c>
      <c r="I112" s="62">
        <v>9</v>
      </c>
      <c r="J112" s="63">
        <v>15.291</v>
      </c>
      <c r="K112" s="63">
        <v>321.11099999999999</v>
      </c>
      <c r="L112" s="64">
        <v>43548</v>
      </c>
      <c r="M112" s="65">
        <v>0.4465277777777778</v>
      </c>
      <c r="N112" s="60" t="s">
        <v>29</v>
      </c>
      <c r="O112" s="63">
        <v>305.82</v>
      </c>
      <c r="P112" s="66">
        <v>4.7619047620000003</v>
      </c>
      <c r="Q112" s="63">
        <v>15.291</v>
      </c>
      <c r="R112" s="68">
        <v>4.2</v>
      </c>
      <c r="S112" s="48">
        <f t="shared" si="38"/>
        <v>15.290999999999997</v>
      </c>
      <c r="T112" s="49">
        <f t="shared" si="39"/>
        <v>1146.8249999999998</v>
      </c>
      <c r="U112" s="49" t="b">
        <f t="shared" si="40"/>
        <v>0</v>
      </c>
      <c r="V112" s="49" t="b">
        <f t="shared" si="41"/>
        <v>1</v>
      </c>
      <c r="W112" s="49" t="str">
        <f t="shared" si="42"/>
        <v>Low Value</v>
      </c>
      <c r="X112" s="157" t="str">
        <f t="shared" si="47"/>
        <v>Value Not maches</v>
      </c>
      <c r="Y112" s="158">
        <f t="shared" si="52"/>
        <v>24</v>
      </c>
      <c r="Z112" s="150">
        <f t="shared" si="43"/>
        <v>3</v>
      </c>
      <c r="AA112" s="151">
        <f t="shared" si="51"/>
        <v>2019</v>
      </c>
      <c r="AB112" s="152" t="str">
        <f t="shared" si="48"/>
        <v>3-2019</v>
      </c>
      <c r="AC112" s="152" t="str">
        <f t="shared" si="45"/>
        <v>24-3-2019</v>
      </c>
      <c r="AD112" s="62">
        <f t="shared" si="53"/>
        <v>1</v>
      </c>
      <c r="AE112" s="62">
        <f t="shared" si="49"/>
        <v>12</v>
      </c>
      <c r="AF112" s="152" t="str">
        <f t="shared" si="46"/>
        <v>2019-12</v>
      </c>
      <c r="AG112" s="62">
        <f t="shared" si="44"/>
        <v>7</v>
      </c>
      <c r="AH112" s="152" t="str">
        <f t="shared" si="50"/>
        <v>Weekends</v>
      </c>
      <c r="AI112" s="159">
        <f t="shared" si="54"/>
        <v>1</v>
      </c>
    </row>
    <row r="113" spans="2:35" ht="16.5" x14ac:dyDescent="0.3">
      <c r="B113" s="59" t="s">
        <v>145</v>
      </c>
      <c r="C113" s="60" t="s">
        <v>25</v>
      </c>
      <c r="D113" s="59" t="s">
        <v>26</v>
      </c>
      <c r="E113" s="59" t="s">
        <v>20</v>
      </c>
      <c r="F113" s="59" t="s">
        <v>31</v>
      </c>
      <c r="G113" s="59" t="s">
        <v>28</v>
      </c>
      <c r="H113" s="61">
        <v>81.97</v>
      </c>
      <c r="I113" s="62">
        <v>10</v>
      </c>
      <c r="J113" s="63">
        <v>40.984999999999999</v>
      </c>
      <c r="K113" s="63">
        <v>860.68499999999995</v>
      </c>
      <c r="L113" s="64">
        <v>43527</v>
      </c>
      <c r="M113" s="65">
        <v>0.60416666666666663</v>
      </c>
      <c r="N113" s="60" t="s">
        <v>29</v>
      </c>
      <c r="O113" s="63">
        <v>819.7</v>
      </c>
      <c r="P113" s="66">
        <v>4.7619047620000003</v>
      </c>
      <c r="Q113" s="63">
        <v>40.984999999999999</v>
      </c>
      <c r="R113" s="67">
        <v>9.1999999999999993</v>
      </c>
      <c r="S113" s="48">
        <f t="shared" si="38"/>
        <v>40.9849999999999</v>
      </c>
      <c r="T113" s="49">
        <f t="shared" si="39"/>
        <v>3073.8749999999927</v>
      </c>
      <c r="U113" s="49" t="b">
        <f t="shared" si="40"/>
        <v>1</v>
      </c>
      <c r="V113" s="49" t="b">
        <f t="shared" si="41"/>
        <v>1</v>
      </c>
      <c r="W113" s="49" t="str">
        <f t="shared" si="42"/>
        <v>High Value</v>
      </c>
      <c r="X113" s="157">
        <f t="shared" si="47"/>
        <v>8.197000000000001</v>
      </c>
      <c r="Y113" s="158">
        <f t="shared" si="52"/>
        <v>3</v>
      </c>
      <c r="Z113" s="150">
        <f t="shared" si="43"/>
        <v>3</v>
      </c>
      <c r="AA113" s="151">
        <f t="shared" si="51"/>
        <v>2019</v>
      </c>
      <c r="AB113" s="152" t="str">
        <f t="shared" si="48"/>
        <v>3-2019</v>
      </c>
      <c r="AC113" s="152" t="str">
        <f t="shared" si="45"/>
        <v>3-3-2019</v>
      </c>
      <c r="AD113" s="62">
        <f t="shared" si="53"/>
        <v>1</v>
      </c>
      <c r="AE113" s="62">
        <f t="shared" si="49"/>
        <v>9</v>
      </c>
      <c r="AF113" s="152" t="str">
        <f t="shared" si="46"/>
        <v>2019-9</v>
      </c>
      <c r="AG113" s="62">
        <f t="shared" si="44"/>
        <v>7</v>
      </c>
      <c r="AH113" s="152" t="str">
        <f t="shared" si="50"/>
        <v>Weekends</v>
      </c>
      <c r="AI113" s="159">
        <f t="shared" si="54"/>
        <v>1</v>
      </c>
    </row>
    <row r="114" spans="2:35" ht="16.5" x14ac:dyDescent="0.3">
      <c r="B114" s="59" t="s">
        <v>146</v>
      </c>
      <c r="C114" s="60" t="s">
        <v>42</v>
      </c>
      <c r="D114" s="59" t="s">
        <v>43</v>
      </c>
      <c r="E114" s="59" t="s">
        <v>20</v>
      </c>
      <c r="F114" s="59" t="s">
        <v>21</v>
      </c>
      <c r="G114" s="59" t="s">
        <v>36</v>
      </c>
      <c r="H114" s="61">
        <v>16.489999999999998</v>
      </c>
      <c r="I114" s="62">
        <v>2</v>
      </c>
      <c r="J114" s="63">
        <v>1.649</v>
      </c>
      <c r="K114" s="63">
        <v>34.628999999999998</v>
      </c>
      <c r="L114" s="64">
        <v>43501</v>
      </c>
      <c r="M114" s="65">
        <v>0.48055555555555557</v>
      </c>
      <c r="N114" s="60" t="s">
        <v>23</v>
      </c>
      <c r="O114" s="63">
        <v>32.979999999999997</v>
      </c>
      <c r="P114" s="66">
        <v>4.7619047620000003</v>
      </c>
      <c r="Q114" s="63">
        <v>1.649</v>
      </c>
      <c r="R114" s="68">
        <v>4.5999999999999996</v>
      </c>
      <c r="S114" s="48">
        <f t="shared" si="38"/>
        <v>1.6490000000000009</v>
      </c>
      <c r="T114" s="49">
        <f t="shared" si="39"/>
        <v>123.67500000000007</v>
      </c>
      <c r="U114" s="49" t="b">
        <f t="shared" si="40"/>
        <v>0</v>
      </c>
      <c r="V114" s="49" t="b">
        <f t="shared" si="41"/>
        <v>1</v>
      </c>
      <c r="W114" s="49" t="str">
        <f t="shared" si="42"/>
        <v>Low Value</v>
      </c>
      <c r="X114" s="157" t="str">
        <f t="shared" si="47"/>
        <v>Value Not maches</v>
      </c>
      <c r="Y114" s="158">
        <f t="shared" si="52"/>
        <v>5</v>
      </c>
      <c r="Z114" s="150">
        <f t="shared" si="43"/>
        <v>2</v>
      </c>
      <c r="AA114" s="151">
        <f t="shared" si="51"/>
        <v>2019</v>
      </c>
      <c r="AB114" s="152" t="str">
        <f t="shared" si="48"/>
        <v>2-2019</v>
      </c>
      <c r="AC114" s="152" t="str">
        <f t="shared" si="45"/>
        <v>5-2-2019</v>
      </c>
      <c r="AD114" s="62">
        <f t="shared" si="53"/>
        <v>1</v>
      </c>
      <c r="AE114" s="62">
        <f t="shared" si="49"/>
        <v>6</v>
      </c>
      <c r="AF114" s="152" t="str">
        <f t="shared" si="46"/>
        <v>2019-6</v>
      </c>
      <c r="AG114" s="62">
        <f t="shared" si="44"/>
        <v>2</v>
      </c>
      <c r="AH114" s="152" t="str">
        <f t="shared" si="50"/>
        <v>Weekdays</v>
      </c>
      <c r="AI114" s="159">
        <f t="shared" si="54"/>
        <v>3</v>
      </c>
    </row>
    <row r="115" spans="2:35" ht="16.5" x14ac:dyDescent="0.3">
      <c r="B115" s="59" t="s">
        <v>147</v>
      </c>
      <c r="C115" s="60" t="s">
        <v>25</v>
      </c>
      <c r="D115" s="59" t="s">
        <v>26</v>
      </c>
      <c r="E115" s="59" t="s">
        <v>20</v>
      </c>
      <c r="F115" s="59" t="s">
        <v>21</v>
      </c>
      <c r="G115" s="59" t="s">
        <v>22</v>
      </c>
      <c r="H115" s="61">
        <v>98.21</v>
      </c>
      <c r="I115" s="62">
        <v>3</v>
      </c>
      <c r="J115" s="63">
        <v>14.7315</v>
      </c>
      <c r="K115" s="63">
        <v>309.36149999999998</v>
      </c>
      <c r="L115" s="64">
        <v>43501</v>
      </c>
      <c r="M115" s="65">
        <v>0.44513888888888886</v>
      </c>
      <c r="N115" s="60" t="s">
        <v>33</v>
      </c>
      <c r="O115" s="63">
        <v>294.63</v>
      </c>
      <c r="P115" s="66">
        <v>4.7619047620000003</v>
      </c>
      <c r="Q115" s="63">
        <v>14.7315</v>
      </c>
      <c r="R115" s="68">
        <v>7.8</v>
      </c>
      <c r="S115" s="48">
        <f t="shared" si="38"/>
        <v>14.731499999999983</v>
      </c>
      <c r="T115" s="49">
        <f t="shared" si="39"/>
        <v>1104.8624999999988</v>
      </c>
      <c r="U115" s="49" t="b">
        <f t="shared" si="40"/>
        <v>0</v>
      </c>
      <c r="V115" s="49" t="b">
        <f t="shared" si="41"/>
        <v>1</v>
      </c>
      <c r="W115" s="49" t="str">
        <f t="shared" si="42"/>
        <v>Low Value</v>
      </c>
      <c r="X115" s="157">
        <f t="shared" si="47"/>
        <v>9.8209999999999997</v>
      </c>
      <c r="Y115" s="158">
        <f t="shared" si="52"/>
        <v>5</v>
      </c>
      <c r="Z115" s="150">
        <f t="shared" si="43"/>
        <v>2</v>
      </c>
      <c r="AA115" s="151">
        <f t="shared" si="51"/>
        <v>2019</v>
      </c>
      <c r="AB115" s="152" t="str">
        <f t="shared" si="48"/>
        <v>2-2019</v>
      </c>
      <c r="AC115" s="152" t="str">
        <f t="shared" si="45"/>
        <v>5-2-2019</v>
      </c>
      <c r="AD115" s="62">
        <f t="shared" si="53"/>
        <v>1</v>
      </c>
      <c r="AE115" s="62">
        <f t="shared" si="49"/>
        <v>6</v>
      </c>
      <c r="AF115" s="152" t="str">
        <f t="shared" si="46"/>
        <v>2019-6</v>
      </c>
      <c r="AG115" s="62">
        <f t="shared" si="44"/>
        <v>2</v>
      </c>
      <c r="AH115" s="152" t="str">
        <f t="shared" si="50"/>
        <v>Weekdays</v>
      </c>
      <c r="AI115" s="159">
        <f t="shared" si="54"/>
        <v>3</v>
      </c>
    </row>
    <row r="116" spans="2:35" ht="16.5" x14ac:dyDescent="0.3">
      <c r="B116" s="59" t="s">
        <v>148</v>
      </c>
      <c r="C116" s="60" t="s">
        <v>42</v>
      </c>
      <c r="D116" s="59" t="s">
        <v>43</v>
      </c>
      <c r="E116" s="59" t="s">
        <v>27</v>
      </c>
      <c r="F116" s="59" t="s">
        <v>21</v>
      </c>
      <c r="G116" s="59" t="s">
        <v>46</v>
      </c>
      <c r="H116" s="61">
        <v>72.84</v>
      </c>
      <c r="I116" s="62">
        <v>7</v>
      </c>
      <c r="J116" s="63">
        <v>25.494</v>
      </c>
      <c r="K116" s="63">
        <v>535.37400000000002</v>
      </c>
      <c r="L116" s="64">
        <v>43511</v>
      </c>
      <c r="M116" s="65">
        <v>0.53055555555555556</v>
      </c>
      <c r="N116" s="60" t="s">
        <v>29</v>
      </c>
      <c r="O116" s="63">
        <v>509.88</v>
      </c>
      <c r="P116" s="66">
        <v>4.7619047620000003</v>
      </c>
      <c r="Q116" s="63">
        <v>25.494</v>
      </c>
      <c r="R116" s="67">
        <v>8.4</v>
      </c>
      <c r="S116" s="48">
        <f t="shared" si="38"/>
        <v>25.494000000000028</v>
      </c>
      <c r="T116" s="49">
        <f t="shared" si="39"/>
        <v>1912.050000000002</v>
      </c>
      <c r="U116" s="49" t="b">
        <f t="shared" si="40"/>
        <v>1</v>
      </c>
      <c r="V116" s="49" t="b">
        <f t="shared" si="41"/>
        <v>1</v>
      </c>
      <c r="W116" s="49" t="str">
        <f t="shared" si="42"/>
        <v>Low Value</v>
      </c>
      <c r="X116" s="157">
        <f t="shared" si="47"/>
        <v>7.2840000000000007</v>
      </c>
      <c r="Y116" s="158">
        <f t="shared" si="52"/>
        <v>15</v>
      </c>
      <c r="Z116" s="150">
        <f t="shared" si="43"/>
        <v>2</v>
      </c>
      <c r="AA116" s="151">
        <f t="shared" si="51"/>
        <v>2019</v>
      </c>
      <c r="AB116" s="152" t="str">
        <f t="shared" si="48"/>
        <v>2-2019</v>
      </c>
      <c r="AC116" s="152" t="str">
        <f t="shared" si="45"/>
        <v>15-2-2019</v>
      </c>
      <c r="AD116" s="62">
        <f t="shared" si="53"/>
        <v>1</v>
      </c>
      <c r="AE116" s="62">
        <f t="shared" si="49"/>
        <v>7</v>
      </c>
      <c r="AF116" s="152" t="str">
        <f t="shared" si="46"/>
        <v>2019-7</v>
      </c>
      <c r="AG116" s="62">
        <f t="shared" si="44"/>
        <v>5</v>
      </c>
      <c r="AH116" s="152" t="str">
        <f t="shared" si="50"/>
        <v>Weekdays</v>
      </c>
      <c r="AI116" s="159">
        <f t="shared" si="54"/>
        <v>6</v>
      </c>
    </row>
    <row r="117" spans="2:35" ht="16.5" x14ac:dyDescent="0.3">
      <c r="B117" s="59" t="s">
        <v>149</v>
      </c>
      <c r="C117" s="60" t="s">
        <v>18</v>
      </c>
      <c r="D117" s="59" t="s">
        <v>19</v>
      </c>
      <c r="E117" s="59" t="s">
        <v>20</v>
      </c>
      <c r="F117" s="59" t="s">
        <v>31</v>
      </c>
      <c r="G117" s="59" t="s">
        <v>32</v>
      </c>
      <c r="H117" s="61">
        <v>58.07</v>
      </c>
      <c r="I117" s="62">
        <v>9</v>
      </c>
      <c r="J117" s="63">
        <v>26.131499999999999</v>
      </c>
      <c r="K117" s="63">
        <v>548.76149999999996</v>
      </c>
      <c r="L117" s="64">
        <v>43484</v>
      </c>
      <c r="M117" s="65">
        <v>0.83819444444444446</v>
      </c>
      <c r="N117" s="60" t="s">
        <v>23</v>
      </c>
      <c r="O117" s="63">
        <v>522.63</v>
      </c>
      <c r="P117" s="66">
        <v>4.7619047620000003</v>
      </c>
      <c r="Q117" s="63">
        <v>26.131499999999999</v>
      </c>
      <c r="R117" s="67">
        <v>4.3</v>
      </c>
      <c r="S117" s="48">
        <f t="shared" si="38"/>
        <v>26.13149999999996</v>
      </c>
      <c r="T117" s="49">
        <f t="shared" si="39"/>
        <v>1959.862499999997</v>
      </c>
      <c r="U117" s="49" t="b">
        <f t="shared" si="40"/>
        <v>1</v>
      </c>
      <c r="V117" s="49" t="b">
        <f t="shared" si="41"/>
        <v>1</v>
      </c>
      <c r="W117" s="49" t="str">
        <f t="shared" si="42"/>
        <v>Low Value</v>
      </c>
      <c r="X117" s="157" t="str">
        <f t="shared" si="47"/>
        <v>Value Not maches</v>
      </c>
      <c r="Y117" s="158">
        <f t="shared" si="52"/>
        <v>19</v>
      </c>
      <c r="Z117" s="150">
        <f t="shared" si="43"/>
        <v>1</v>
      </c>
      <c r="AA117" s="151">
        <f t="shared" si="51"/>
        <v>2019</v>
      </c>
      <c r="AB117" s="152" t="str">
        <f t="shared" si="48"/>
        <v>1-2019</v>
      </c>
      <c r="AC117" s="152" t="str">
        <f t="shared" si="45"/>
        <v>19-1-2019</v>
      </c>
      <c r="AD117" s="62">
        <f t="shared" si="53"/>
        <v>1</v>
      </c>
      <c r="AE117" s="62">
        <f t="shared" si="49"/>
        <v>3</v>
      </c>
      <c r="AF117" s="152" t="str">
        <f t="shared" si="46"/>
        <v>2019-3</v>
      </c>
      <c r="AG117" s="62">
        <f t="shared" si="44"/>
        <v>6</v>
      </c>
      <c r="AH117" s="152" t="str">
        <f t="shared" si="50"/>
        <v>Weekends</v>
      </c>
      <c r="AI117" s="159">
        <f t="shared" si="54"/>
        <v>7</v>
      </c>
    </row>
    <row r="118" spans="2:35" ht="16.5" x14ac:dyDescent="0.3">
      <c r="B118" s="59" t="s">
        <v>150</v>
      </c>
      <c r="C118" s="60" t="s">
        <v>25</v>
      </c>
      <c r="D118" s="59" t="s">
        <v>26</v>
      </c>
      <c r="E118" s="59" t="s">
        <v>20</v>
      </c>
      <c r="F118" s="59" t="s">
        <v>21</v>
      </c>
      <c r="G118" s="59" t="s">
        <v>32</v>
      </c>
      <c r="H118" s="61">
        <v>80.790000000000006</v>
      </c>
      <c r="I118" s="62">
        <v>9</v>
      </c>
      <c r="J118" s="63">
        <v>36.355499999999999</v>
      </c>
      <c r="K118" s="63">
        <v>763.46550000000002</v>
      </c>
      <c r="L118" s="64">
        <v>43497</v>
      </c>
      <c r="M118" s="65">
        <v>0.85486111111111107</v>
      </c>
      <c r="N118" s="60" t="s">
        <v>33</v>
      </c>
      <c r="O118" s="63">
        <v>727.11</v>
      </c>
      <c r="P118" s="66">
        <v>4.7619047620000003</v>
      </c>
      <c r="Q118" s="63">
        <v>36.355499999999999</v>
      </c>
      <c r="R118" s="67">
        <v>9.5</v>
      </c>
      <c r="S118" s="48">
        <f t="shared" si="38"/>
        <v>36.355500000000006</v>
      </c>
      <c r="T118" s="49">
        <f t="shared" si="39"/>
        <v>2726.6625000000004</v>
      </c>
      <c r="U118" s="49" t="b">
        <f t="shared" si="40"/>
        <v>1</v>
      </c>
      <c r="V118" s="49" t="b">
        <f t="shared" si="41"/>
        <v>1</v>
      </c>
      <c r="W118" s="49" t="str">
        <f t="shared" si="42"/>
        <v>High Value</v>
      </c>
      <c r="X118" s="157">
        <f t="shared" si="47"/>
        <v>8.0790000000000006</v>
      </c>
      <c r="Y118" s="158">
        <f t="shared" si="52"/>
        <v>1</v>
      </c>
      <c r="Z118" s="150">
        <f t="shared" si="43"/>
        <v>2</v>
      </c>
      <c r="AA118" s="151">
        <f t="shared" si="51"/>
        <v>2019</v>
      </c>
      <c r="AB118" s="152" t="str">
        <f t="shared" si="48"/>
        <v>2-2019</v>
      </c>
      <c r="AC118" s="152" t="str">
        <f t="shared" si="45"/>
        <v>1-2-2019</v>
      </c>
      <c r="AD118" s="62">
        <f t="shared" si="53"/>
        <v>1</v>
      </c>
      <c r="AE118" s="62">
        <f t="shared" si="49"/>
        <v>5</v>
      </c>
      <c r="AF118" s="152" t="str">
        <f t="shared" si="46"/>
        <v>2019-5</v>
      </c>
      <c r="AG118" s="62">
        <f t="shared" si="44"/>
        <v>5</v>
      </c>
      <c r="AH118" s="152" t="str">
        <f t="shared" si="50"/>
        <v>Weekdays</v>
      </c>
      <c r="AI118" s="159">
        <f t="shared" si="54"/>
        <v>6</v>
      </c>
    </row>
    <row r="119" spans="2:35" ht="16.5" x14ac:dyDescent="0.3">
      <c r="B119" s="59" t="s">
        <v>151</v>
      </c>
      <c r="C119" s="60" t="s">
        <v>25</v>
      </c>
      <c r="D119" s="59" t="s">
        <v>26</v>
      </c>
      <c r="E119" s="59" t="s">
        <v>27</v>
      </c>
      <c r="F119" s="59" t="s">
        <v>21</v>
      </c>
      <c r="G119" s="59" t="s">
        <v>46</v>
      </c>
      <c r="H119" s="61">
        <v>27.02</v>
      </c>
      <c r="I119" s="62">
        <v>3</v>
      </c>
      <c r="J119" s="63">
        <v>4.0529999999999999</v>
      </c>
      <c r="K119" s="63">
        <v>85.113</v>
      </c>
      <c r="L119" s="64">
        <v>43526</v>
      </c>
      <c r="M119" s="65">
        <v>0.54236111111111107</v>
      </c>
      <c r="N119" s="60" t="s">
        <v>33</v>
      </c>
      <c r="O119" s="63">
        <v>81.06</v>
      </c>
      <c r="P119" s="66">
        <v>4.7619047620000003</v>
      </c>
      <c r="Q119" s="63">
        <v>4.0529999999999999</v>
      </c>
      <c r="R119" s="68">
        <v>7.1</v>
      </c>
      <c r="S119" s="48">
        <f t="shared" si="38"/>
        <v>4.0529999999999973</v>
      </c>
      <c r="T119" s="49">
        <f t="shared" si="39"/>
        <v>303.9749999999998</v>
      </c>
      <c r="U119" s="49" t="b">
        <f t="shared" si="40"/>
        <v>0</v>
      </c>
      <c r="V119" s="49" t="b">
        <f t="shared" si="41"/>
        <v>1</v>
      </c>
      <c r="W119" s="49" t="str">
        <f t="shared" si="42"/>
        <v>Low Value</v>
      </c>
      <c r="X119" s="157">
        <f t="shared" si="47"/>
        <v>2.702</v>
      </c>
      <c r="Y119" s="158">
        <f t="shared" si="52"/>
        <v>2</v>
      </c>
      <c r="Z119" s="150">
        <f t="shared" si="43"/>
        <v>3</v>
      </c>
      <c r="AA119" s="151">
        <f t="shared" si="51"/>
        <v>2019</v>
      </c>
      <c r="AB119" s="152" t="str">
        <f t="shared" si="48"/>
        <v>3-2019</v>
      </c>
      <c r="AC119" s="152" t="str">
        <f t="shared" si="45"/>
        <v>2-3-2019</v>
      </c>
      <c r="AD119" s="62">
        <f t="shared" si="53"/>
        <v>1</v>
      </c>
      <c r="AE119" s="62">
        <f t="shared" si="49"/>
        <v>9</v>
      </c>
      <c r="AF119" s="152" t="str">
        <f t="shared" si="46"/>
        <v>2019-9</v>
      </c>
      <c r="AG119" s="62">
        <f t="shared" si="44"/>
        <v>6</v>
      </c>
      <c r="AH119" s="152" t="str">
        <f t="shared" si="50"/>
        <v>Weekends</v>
      </c>
      <c r="AI119" s="159">
        <f t="shared" si="54"/>
        <v>7</v>
      </c>
    </row>
    <row r="120" spans="2:35" ht="16.5" x14ac:dyDescent="0.3">
      <c r="B120" s="59" t="s">
        <v>152</v>
      </c>
      <c r="C120" s="60" t="s">
        <v>42</v>
      </c>
      <c r="D120" s="59" t="s">
        <v>43</v>
      </c>
      <c r="E120" s="59" t="s">
        <v>20</v>
      </c>
      <c r="F120" s="59" t="s">
        <v>31</v>
      </c>
      <c r="G120" s="59" t="s">
        <v>46</v>
      </c>
      <c r="H120" s="61">
        <v>21.94</v>
      </c>
      <c r="I120" s="62">
        <v>5</v>
      </c>
      <c r="J120" s="63">
        <v>5.4850000000000003</v>
      </c>
      <c r="K120" s="63">
        <v>115.185</v>
      </c>
      <c r="L120" s="64">
        <v>43529</v>
      </c>
      <c r="M120" s="65">
        <v>0.52013888888888893</v>
      </c>
      <c r="N120" s="60" t="s">
        <v>23</v>
      </c>
      <c r="O120" s="63">
        <v>109.7</v>
      </c>
      <c r="P120" s="66">
        <v>4.7619047620000003</v>
      </c>
      <c r="Q120" s="63">
        <v>5.4850000000000003</v>
      </c>
      <c r="R120" s="68">
        <v>5.3</v>
      </c>
      <c r="S120" s="48">
        <f t="shared" si="38"/>
        <v>5.4849999999999994</v>
      </c>
      <c r="T120" s="49">
        <f t="shared" si="39"/>
        <v>411.37499999999994</v>
      </c>
      <c r="U120" s="49" t="b">
        <f t="shared" si="40"/>
        <v>0</v>
      </c>
      <c r="V120" s="49" t="b">
        <f t="shared" si="41"/>
        <v>1</v>
      </c>
      <c r="W120" s="49" t="str">
        <f t="shared" si="42"/>
        <v>Low Value</v>
      </c>
      <c r="X120" s="157" t="str">
        <f t="shared" si="47"/>
        <v>Value Not maches</v>
      </c>
      <c r="Y120" s="158">
        <f t="shared" si="52"/>
        <v>5</v>
      </c>
      <c r="Z120" s="150">
        <f t="shared" si="43"/>
        <v>3</v>
      </c>
      <c r="AA120" s="151">
        <f t="shared" si="51"/>
        <v>2019</v>
      </c>
      <c r="AB120" s="152" t="str">
        <f t="shared" si="48"/>
        <v>3-2019</v>
      </c>
      <c r="AC120" s="152" t="str">
        <f t="shared" si="45"/>
        <v>5-3-2019</v>
      </c>
      <c r="AD120" s="62">
        <f t="shared" si="53"/>
        <v>1</v>
      </c>
      <c r="AE120" s="62">
        <f t="shared" si="49"/>
        <v>10</v>
      </c>
      <c r="AF120" s="152" t="str">
        <f t="shared" si="46"/>
        <v>2019-10</v>
      </c>
      <c r="AG120" s="62">
        <f t="shared" si="44"/>
        <v>2</v>
      </c>
      <c r="AH120" s="152" t="str">
        <f t="shared" si="50"/>
        <v>Weekdays</v>
      </c>
      <c r="AI120" s="159">
        <f t="shared" si="54"/>
        <v>3</v>
      </c>
    </row>
    <row r="121" spans="2:35" ht="16.5" x14ac:dyDescent="0.3">
      <c r="B121" s="59" t="s">
        <v>153</v>
      </c>
      <c r="C121" s="60" t="s">
        <v>42</v>
      </c>
      <c r="D121" s="59" t="s">
        <v>43</v>
      </c>
      <c r="E121" s="59" t="s">
        <v>20</v>
      </c>
      <c r="F121" s="59" t="s">
        <v>31</v>
      </c>
      <c r="G121" s="59" t="s">
        <v>46</v>
      </c>
      <c r="H121" s="61">
        <v>51.36</v>
      </c>
      <c r="I121" s="62">
        <v>1</v>
      </c>
      <c r="J121" s="63">
        <v>2.5680000000000001</v>
      </c>
      <c r="K121" s="63">
        <v>53.927999999999997</v>
      </c>
      <c r="L121" s="64">
        <v>43481</v>
      </c>
      <c r="M121" s="65">
        <v>0.6430555555555556</v>
      </c>
      <c r="N121" s="60" t="s">
        <v>23</v>
      </c>
      <c r="O121" s="63">
        <v>51.36</v>
      </c>
      <c r="P121" s="66">
        <v>4.7619047620000003</v>
      </c>
      <c r="Q121" s="63">
        <v>2.5680000000000001</v>
      </c>
      <c r="R121" s="68">
        <v>5.2</v>
      </c>
      <c r="S121" s="48">
        <f t="shared" si="38"/>
        <v>2.5679999999999978</v>
      </c>
      <c r="T121" s="49">
        <f t="shared" si="39"/>
        <v>192.59999999999985</v>
      </c>
      <c r="U121" s="49" t="b">
        <f t="shared" si="40"/>
        <v>0</v>
      </c>
      <c r="V121" s="49" t="b">
        <f t="shared" si="41"/>
        <v>1</v>
      </c>
      <c r="W121" s="49" t="str">
        <f t="shared" si="42"/>
        <v>Low Value</v>
      </c>
      <c r="X121" s="157" t="str">
        <f t="shared" si="47"/>
        <v>Value Not maches</v>
      </c>
      <c r="Y121" s="158">
        <f t="shared" si="52"/>
        <v>16</v>
      </c>
      <c r="Z121" s="150">
        <f t="shared" si="43"/>
        <v>1</v>
      </c>
      <c r="AA121" s="151">
        <f t="shared" si="51"/>
        <v>2019</v>
      </c>
      <c r="AB121" s="152" t="str">
        <f t="shared" si="48"/>
        <v>1-2019</v>
      </c>
      <c r="AC121" s="152" t="str">
        <f t="shared" si="45"/>
        <v>16-1-2019</v>
      </c>
      <c r="AD121" s="62">
        <f t="shared" si="53"/>
        <v>1</v>
      </c>
      <c r="AE121" s="62">
        <f t="shared" si="49"/>
        <v>3</v>
      </c>
      <c r="AF121" s="152" t="str">
        <f t="shared" si="46"/>
        <v>2019-3</v>
      </c>
      <c r="AG121" s="62">
        <f t="shared" si="44"/>
        <v>3</v>
      </c>
      <c r="AH121" s="152" t="str">
        <f t="shared" si="50"/>
        <v>Weekdays</v>
      </c>
      <c r="AI121" s="159">
        <f t="shared" si="54"/>
        <v>4</v>
      </c>
    </row>
    <row r="122" spans="2:35" ht="16.5" x14ac:dyDescent="0.3">
      <c r="B122" s="59" t="s">
        <v>154</v>
      </c>
      <c r="C122" s="60" t="s">
        <v>18</v>
      </c>
      <c r="D122" s="59" t="s">
        <v>19</v>
      </c>
      <c r="E122" s="59" t="s">
        <v>27</v>
      </c>
      <c r="F122" s="59" t="s">
        <v>21</v>
      </c>
      <c r="G122" s="59" t="s">
        <v>44</v>
      </c>
      <c r="H122" s="61">
        <v>10.96</v>
      </c>
      <c r="I122" s="62">
        <v>10</v>
      </c>
      <c r="J122" s="63">
        <v>5.48</v>
      </c>
      <c r="K122" s="63">
        <v>115.08</v>
      </c>
      <c r="L122" s="64">
        <v>43498</v>
      </c>
      <c r="M122" s="65">
        <v>0.8666666666666667</v>
      </c>
      <c r="N122" s="60" t="s">
        <v>23</v>
      </c>
      <c r="O122" s="63">
        <v>109.6</v>
      </c>
      <c r="P122" s="66">
        <v>4.7619047620000003</v>
      </c>
      <c r="Q122" s="63">
        <v>5.48</v>
      </c>
      <c r="R122" s="68">
        <v>6</v>
      </c>
      <c r="S122" s="48">
        <f t="shared" si="38"/>
        <v>5.480000000000004</v>
      </c>
      <c r="T122" s="49">
        <f t="shared" si="39"/>
        <v>411.00000000000028</v>
      </c>
      <c r="U122" s="49" t="b">
        <f t="shared" si="40"/>
        <v>0</v>
      </c>
      <c r="V122" s="49" t="b">
        <f t="shared" si="41"/>
        <v>1</v>
      </c>
      <c r="W122" s="49" t="str">
        <f t="shared" si="42"/>
        <v>Low Value</v>
      </c>
      <c r="X122" s="157" t="str">
        <f t="shared" si="47"/>
        <v>Value Not maches</v>
      </c>
      <c r="Y122" s="158">
        <f t="shared" si="52"/>
        <v>2</v>
      </c>
      <c r="Z122" s="150">
        <f t="shared" si="43"/>
        <v>2</v>
      </c>
      <c r="AA122" s="151">
        <f t="shared" si="51"/>
        <v>2019</v>
      </c>
      <c r="AB122" s="152" t="str">
        <f t="shared" si="48"/>
        <v>2-2019</v>
      </c>
      <c r="AC122" s="152" t="str">
        <f t="shared" si="45"/>
        <v>2-2-2019</v>
      </c>
      <c r="AD122" s="62">
        <f t="shared" si="53"/>
        <v>1</v>
      </c>
      <c r="AE122" s="62">
        <f t="shared" si="49"/>
        <v>5</v>
      </c>
      <c r="AF122" s="152" t="str">
        <f t="shared" si="46"/>
        <v>2019-5</v>
      </c>
      <c r="AG122" s="62">
        <f t="shared" si="44"/>
        <v>6</v>
      </c>
      <c r="AH122" s="152" t="str">
        <f t="shared" si="50"/>
        <v>Weekends</v>
      </c>
      <c r="AI122" s="159">
        <f t="shared" si="54"/>
        <v>7</v>
      </c>
    </row>
    <row r="123" spans="2:35" ht="16.5" x14ac:dyDescent="0.3">
      <c r="B123" s="59" t="s">
        <v>155</v>
      </c>
      <c r="C123" s="60" t="s">
        <v>42</v>
      </c>
      <c r="D123" s="59" t="s">
        <v>43</v>
      </c>
      <c r="E123" s="59" t="s">
        <v>27</v>
      </c>
      <c r="F123" s="59" t="s">
        <v>31</v>
      </c>
      <c r="G123" s="59" t="s">
        <v>32</v>
      </c>
      <c r="H123" s="61">
        <v>53.44</v>
      </c>
      <c r="I123" s="62">
        <v>2</v>
      </c>
      <c r="J123" s="63">
        <v>5.3440000000000003</v>
      </c>
      <c r="K123" s="63">
        <v>112.224</v>
      </c>
      <c r="L123" s="64">
        <v>43485</v>
      </c>
      <c r="M123" s="65">
        <v>0.85972222222222228</v>
      </c>
      <c r="N123" s="60" t="s">
        <v>23</v>
      </c>
      <c r="O123" s="63">
        <v>106.88</v>
      </c>
      <c r="P123" s="66">
        <v>4.7619047620000003</v>
      </c>
      <c r="Q123" s="63">
        <v>5.3440000000000003</v>
      </c>
      <c r="R123" s="68">
        <v>4.0999999999999996</v>
      </c>
      <c r="S123" s="48">
        <f t="shared" si="38"/>
        <v>5.3440000000000083</v>
      </c>
      <c r="T123" s="49">
        <f t="shared" si="39"/>
        <v>400.80000000000064</v>
      </c>
      <c r="U123" s="49" t="b">
        <f t="shared" si="40"/>
        <v>0</v>
      </c>
      <c r="V123" s="49" t="b">
        <f t="shared" si="41"/>
        <v>1</v>
      </c>
      <c r="W123" s="49" t="str">
        <f t="shared" si="42"/>
        <v>Low Value</v>
      </c>
      <c r="X123" s="157" t="str">
        <f t="shared" si="47"/>
        <v>Value Not maches</v>
      </c>
      <c r="Y123" s="158">
        <f t="shared" si="52"/>
        <v>20</v>
      </c>
      <c r="Z123" s="150">
        <f t="shared" si="43"/>
        <v>1</v>
      </c>
      <c r="AA123" s="151">
        <f t="shared" si="51"/>
        <v>2019</v>
      </c>
      <c r="AB123" s="152" t="str">
        <f t="shared" si="48"/>
        <v>1-2019</v>
      </c>
      <c r="AC123" s="152" t="str">
        <f t="shared" si="45"/>
        <v>20-1-2019</v>
      </c>
      <c r="AD123" s="62">
        <f t="shared" si="53"/>
        <v>1</v>
      </c>
      <c r="AE123" s="62">
        <f t="shared" si="49"/>
        <v>3</v>
      </c>
      <c r="AF123" s="152" t="str">
        <f t="shared" si="46"/>
        <v>2019-3</v>
      </c>
      <c r="AG123" s="62">
        <f t="shared" si="44"/>
        <v>7</v>
      </c>
      <c r="AH123" s="152" t="str">
        <f t="shared" si="50"/>
        <v>Weekends</v>
      </c>
      <c r="AI123" s="159">
        <f t="shared" si="54"/>
        <v>1</v>
      </c>
    </row>
    <row r="124" spans="2:35" ht="16.5" x14ac:dyDescent="0.3">
      <c r="B124" s="59" t="s">
        <v>156</v>
      </c>
      <c r="C124" s="60" t="s">
        <v>18</v>
      </c>
      <c r="D124" s="59" t="s">
        <v>19</v>
      </c>
      <c r="E124" s="59" t="s">
        <v>27</v>
      </c>
      <c r="F124" s="59" t="s">
        <v>21</v>
      </c>
      <c r="G124" s="59" t="s">
        <v>28</v>
      </c>
      <c r="H124" s="61">
        <v>99.56</v>
      </c>
      <c r="I124" s="62">
        <v>8</v>
      </c>
      <c r="J124" s="63">
        <v>39.823999999999998</v>
      </c>
      <c r="K124" s="63">
        <v>836.30399999999997</v>
      </c>
      <c r="L124" s="64">
        <v>43510</v>
      </c>
      <c r="M124" s="65">
        <v>0.7104166666666667</v>
      </c>
      <c r="N124" s="60" t="s">
        <v>33</v>
      </c>
      <c r="O124" s="63">
        <v>796.48</v>
      </c>
      <c r="P124" s="66">
        <v>4.7619047620000003</v>
      </c>
      <c r="Q124" s="63">
        <v>39.823999999999998</v>
      </c>
      <c r="R124" s="67">
        <v>5.2</v>
      </c>
      <c r="S124" s="48">
        <f t="shared" si="38"/>
        <v>39.823999999999955</v>
      </c>
      <c r="T124" s="49">
        <f t="shared" si="39"/>
        <v>2986.7999999999965</v>
      </c>
      <c r="U124" s="49" t="b">
        <f t="shared" si="40"/>
        <v>1</v>
      </c>
      <c r="V124" s="49" t="b">
        <f t="shared" si="41"/>
        <v>1</v>
      </c>
      <c r="W124" s="49" t="str">
        <f t="shared" si="42"/>
        <v>Low Value</v>
      </c>
      <c r="X124" s="157" t="str">
        <f t="shared" si="47"/>
        <v>Value Not maches</v>
      </c>
      <c r="Y124" s="158">
        <f t="shared" si="52"/>
        <v>14</v>
      </c>
      <c r="Z124" s="150">
        <f t="shared" si="43"/>
        <v>2</v>
      </c>
      <c r="AA124" s="151">
        <f t="shared" si="51"/>
        <v>2019</v>
      </c>
      <c r="AB124" s="152" t="str">
        <f t="shared" si="48"/>
        <v>2-2019</v>
      </c>
      <c r="AC124" s="152" t="str">
        <f t="shared" si="45"/>
        <v>14-2-2019</v>
      </c>
      <c r="AD124" s="62">
        <f t="shared" si="53"/>
        <v>1</v>
      </c>
      <c r="AE124" s="62">
        <f t="shared" si="49"/>
        <v>7</v>
      </c>
      <c r="AF124" s="152" t="str">
        <f t="shared" si="46"/>
        <v>2019-7</v>
      </c>
      <c r="AG124" s="62">
        <f t="shared" si="44"/>
        <v>4</v>
      </c>
      <c r="AH124" s="152" t="str">
        <f t="shared" si="50"/>
        <v>Weekdays</v>
      </c>
      <c r="AI124" s="159">
        <f t="shared" si="54"/>
        <v>5</v>
      </c>
    </row>
    <row r="125" spans="2:35" ht="16.5" x14ac:dyDescent="0.3">
      <c r="B125" s="59" t="s">
        <v>157</v>
      </c>
      <c r="C125" s="60" t="s">
        <v>25</v>
      </c>
      <c r="D125" s="59" t="s">
        <v>26</v>
      </c>
      <c r="E125" s="59" t="s">
        <v>20</v>
      </c>
      <c r="F125" s="59" t="s">
        <v>31</v>
      </c>
      <c r="G125" s="59" t="s">
        <v>36</v>
      </c>
      <c r="H125" s="61">
        <v>57.12</v>
      </c>
      <c r="I125" s="62">
        <v>7</v>
      </c>
      <c r="J125" s="63">
        <v>19.992000000000001</v>
      </c>
      <c r="K125" s="63">
        <v>419.83199999999999</v>
      </c>
      <c r="L125" s="64">
        <v>43477</v>
      </c>
      <c r="M125" s="65">
        <v>0.50138888888888888</v>
      </c>
      <c r="N125" s="60" t="s">
        <v>33</v>
      </c>
      <c r="O125" s="63">
        <v>399.84</v>
      </c>
      <c r="P125" s="66">
        <v>4.7619047620000003</v>
      </c>
      <c r="Q125" s="63">
        <v>19.992000000000001</v>
      </c>
      <c r="R125" s="67">
        <v>6.5</v>
      </c>
      <c r="S125" s="48">
        <f t="shared" si="38"/>
        <v>19.992000000000019</v>
      </c>
      <c r="T125" s="49">
        <f t="shared" si="39"/>
        <v>1499.4000000000015</v>
      </c>
      <c r="U125" s="49" t="b">
        <f t="shared" si="40"/>
        <v>0</v>
      </c>
      <c r="V125" s="49" t="b">
        <f t="shared" si="41"/>
        <v>1</v>
      </c>
      <c r="W125" s="49" t="str">
        <f t="shared" si="42"/>
        <v>Low Value</v>
      </c>
      <c r="X125" s="157">
        <f t="shared" si="47"/>
        <v>5.7119999999999997</v>
      </c>
      <c r="Y125" s="158">
        <f t="shared" si="52"/>
        <v>12</v>
      </c>
      <c r="Z125" s="150">
        <f t="shared" si="43"/>
        <v>1</v>
      </c>
      <c r="AA125" s="151">
        <f t="shared" si="51"/>
        <v>2019</v>
      </c>
      <c r="AB125" s="152" t="str">
        <f t="shared" si="48"/>
        <v>1-2019</v>
      </c>
      <c r="AC125" s="152" t="str">
        <f t="shared" si="45"/>
        <v>12-1-2019</v>
      </c>
      <c r="AD125" s="62">
        <f t="shared" si="53"/>
        <v>1</v>
      </c>
      <c r="AE125" s="62">
        <f t="shared" si="49"/>
        <v>2</v>
      </c>
      <c r="AF125" s="152" t="str">
        <f t="shared" si="46"/>
        <v>2019-2</v>
      </c>
      <c r="AG125" s="62">
        <f t="shared" si="44"/>
        <v>6</v>
      </c>
      <c r="AH125" s="152" t="str">
        <f t="shared" si="50"/>
        <v>Weekends</v>
      </c>
      <c r="AI125" s="159">
        <f t="shared" si="54"/>
        <v>7</v>
      </c>
    </row>
    <row r="126" spans="2:35" ht="16.5" x14ac:dyDescent="0.3">
      <c r="B126" s="59" t="s">
        <v>158</v>
      </c>
      <c r="C126" s="60" t="s">
        <v>42</v>
      </c>
      <c r="D126" s="59" t="s">
        <v>43</v>
      </c>
      <c r="E126" s="59" t="s">
        <v>20</v>
      </c>
      <c r="F126" s="59" t="s">
        <v>31</v>
      </c>
      <c r="G126" s="59" t="s">
        <v>36</v>
      </c>
      <c r="H126" s="61">
        <v>99.96</v>
      </c>
      <c r="I126" s="62">
        <v>9</v>
      </c>
      <c r="J126" s="63">
        <v>44.981999999999999</v>
      </c>
      <c r="K126" s="63">
        <v>944.62199999999996</v>
      </c>
      <c r="L126" s="64">
        <v>43533</v>
      </c>
      <c r="M126" s="65">
        <v>0.72638888888888886</v>
      </c>
      <c r="N126" s="60" t="s">
        <v>33</v>
      </c>
      <c r="O126" s="63">
        <v>899.64</v>
      </c>
      <c r="P126" s="66">
        <v>4.7619047620000003</v>
      </c>
      <c r="Q126" s="63">
        <v>44.981999999999999</v>
      </c>
      <c r="R126" s="67">
        <v>4.2</v>
      </c>
      <c r="S126" s="48">
        <f t="shared" si="38"/>
        <v>44.981999999999971</v>
      </c>
      <c r="T126" s="49">
        <f t="shared" si="39"/>
        <v>3373.6499999999978</v>
      </c>
      <c r="U126" s="49" t="b">
        <f t="shared" si="40"/>
        <v>1</v>
      </c>
      <c r="V126" s="49" t="b">
        <f t="shared" si="41"/>
        <v>1</v>
      </c>
      <c r="W126" s="49" t="str">
        <f t="shared" si="42"/>
        <v>Low Value</v>
      </c>
      <c r="X126" s="157" t="str">
        <f t="shared" si="47"/>
        <v>Value Not maches</v>
      </c>
      <c r="Y126" s="158">
        <f t="shared" si="52"/>
        <v>9</v>
      </c>
      <c r="Z126" s="150">
        <f t="shared" si="43"/>
        <v>3</v>
      </c>
      <c r="AA126" s="151">
        <f t="shared" si="51"/>
        <v>2019</v>
      </c>
      <c r="AB126" s="152" t="str">
        <f t="shared" si="48"/>
        <v>3-2019</v>
      </c>
      <c r="AC126" s="152" t="str">
        <f t="shared" si="45"/>
        <v>9-3-2019</v>
      </c>
      <c r="AD126" s="62">
        <f t="shared" si="53"/>
        <v>1</v>
      </c>
      <c r="AE126" s="62">
        <f t="shared" si="49"/>
        <v>10</v>
      </c>
      <c r="AF126" s="152" t="str">
        <f t="shared" si="46"/>
        <v>2019-10</v>
      </c>
      <c r="AG126" s="62">
        <f t="shared" si="44"/>
        <v>6</v>
      </c>
      <c r="AH126" s="152" t="str">
        <f t="shared" si="50"/>
        <v>Weekends</v>
      </c>
      <c r="AI126" s="159">
        <f t="shared" si="54"/>
        <v>7</v>
      </c>
    </row>
    <row r="127" spans="2:35" ht="16.5" x14ac:dyDescent="0.3">
      <c r="B127" s="59" t="s">
        <v>159</v>
      </c>
      <c r="C127" s="60" t="s">
        <v>25</v>
      </c>
      <c r="D127" s="59" t="s">
        <v>26</v>
      </c>
      <c r="E127" s="59" t="s">
        <v>20</v>
      </c>
      <c r="F127" s="59" t="s">
        <v>31</v>
      </c>
      <c r="G127" s="59" t="s">
        <v>32</v>
      </c>
      <c r="H127" s="61">
        <v>63.91</v>
      </c>
      <c r="I127" s="62">
        <v>8</v>
      </c>
      <c r="J127" s="63">
        <v>25.564</v>
      </c>
      <c r="K127" s="63">
        <v>536.84400000000005</v>
      </c>
      <c r="L127" s="64">
        <v>43537</v>
      </c>
      <c r="M127" s="65">
        <v>0.82777777777777772</v>
      </c>
      <c r="N127" s="60" t="s">
        <v>33</v>
      </c>
      <c r="O127" s="63">
        <v>511.28</v>
      </c>
      <c r="P127" s="66">
        <v>4.7619047620000003</v>
      </c>
      <c r="Q127" s="63">
        <v>25.564</v>
      </c>
      <c r="R127" s="67">
        <v>4.5999999999999996</v>
      </c>
      <c r="S127" s="48">
        <f t="shared" si="38"/>
        <v>25.564000000000078</v>
      </c>
      <c r="T127" s="49">
        <f t="shared" si="39"/>
        <v>1917.3000000000059</v>
      </c>
      <c r="U127" s="49" t="b">
        <f t="shared" si="40"/>
        <v>1</v>
      </c>
      <c r="V127" s="49" t="b">
        <f t="shared" si="41"/>
        <v>1</v>
      </c>
      <c r="W127" s="49" t="str">
        <f t="shared" si="42"/>
        <v>Low Value</v>
      </c>
      <c r="X127" s="157" t="str">
        <f t="shared" si="47"/>
        <v>Value Not maches</v>
      </c>
      <c r="Y127" s="158">
        <f t="shared" si="52"/>
        <v>13</v>
      </c>
      <c r="Z127" s="150">
        <f t="shared" si="43"/>
        <v>3</v>
      </c>
      <c r="AA127" s="151">
        <f t="shared" si="51"/>
        <v>2019</v>
      </c>
      <c r="AB127" s="152" t="str">
        <f t="shared" si="48"/>
        <v>3-2019</v>
      </c>
      <c r="AC127" s="152" t="str">
        <f t="shared" si="45"/>
        <v>13-3-2019</v>
      </c>
      <c r="AD127" s="62">
        <f t="shared" si="53"/>
        <v>1</v>
      </c>
      <c r="AE127" s="62">
        <f t="shared" si="49"/>
        <v>11</v>
      </c>
      <c r="AF127" s="152" t="str">
        <f t="shared" si="46"/>
        <v>2019-11</v>
      </c>
      <c r="AG127" s="62">
        <f t="shared" si="44"/>
        <v>3</v>
      </c>
      <c r="AH127" s="152" t="str">
        <f t="shared" si="50"/>
        <v>Weekdays</v>
      </c>
      <c r="AI127" s="159">
        <f t="shared" si="54"/>
        <v>4</v>
      </c>
    </row>
    <row r="128" spans="2:35" ht="16.5" x14ac:dyDescent="0.3">
      <c r="B128" s="59" t="s">
        <v>160</v>
      </c>
      <c r="C128" s="60" t="s">
        <v>42</v>
      </c>
      <c r="D128" s="59" t="s">
        <v>43</v>
      </c>
      <c r="E128" s="59" t="s">
        <v>20</v>
      </c>
      <c r="F128" s="59" t="s">
        <v>21</v>
      </c>
      <c r="G128" s="59" t="s">
        <v>46</v>
      </c>
      <c r="H128" s="61">
        <v>56.47</v>
      </c>
      <c r="I128" s="62">
        <v>8</v>
      </c>
      <c r="J128" s="63">
        <v>22.588000000000001</v>
      </c>
      <c r="K128" s="63">
        <v>474.34800000000001</v>
      </c>
      <c r="L128" s="64">
        <v>43533</v>
      </c>
      <c r="M128" s="65">
        <v>0.62291666666666667</v>
      </c>
      <c r="N128" s="60" t="s">
        <v>23</v>
      </c>
      <c r="O128" s="63">
        <v>451.76</v>
      </c>
      <c r="P128" s="66">
        <v>4.7619047620000003</v>
      </c>
      <c r="Q128" s="63">
        <v>22.588000000000001</v>
      </c>
      <c r="R128" s="67">
        <v>7.3</v>
      </c>
      <c r="S128" s="48">
        <f t="shared" si="38"/>
        <v>22.588000000000022</v>
      </c>
      <c r="T128" s="49">
        <f t="shared" si="39"/>
        <v>1694.1000000000017</v>
      </c>
      <c r="U128" s="49" t="b">
        <f t="shared" si="40"/>
        <v>0</v>
      </c>
      <c r="V128" s="49" t="b">
        <f t="shared" si="41"/>
        <v>1</v>
      </c>
      <c r="W128" s="49" t="str">
        <f t="shared" si="42"/>
        <v>Low Value</v>
      </c>
      <c r="X128" s="157">
        <f t="shared" si="47"/>
        <v>5.6470000000000002</v>
      </c>
      <c r="Y128" s="158">
        <f t="shared" si="52"/>
        <v>9</v>
      </c>
      <c r="Z128" s="150">
        <f t="shared" si="43"/>
        <v>3</v>
      </c>
      <c r="AA128" s="151">
        <f t="shared" si="51"/>
        <v>2019</v>
      </c>
      <c r="AB128" s="152" t="str">
        <f t="shared" si="48"/>
        <v>3-2019</v>
      </c>
      <c r="AC128" s="152" t="str">
        <f t="shared" si="45"/>
        <v>9-3-2019</v>
      </c>
      <c r="AD128" s="62">
        <f t="shared" si="53"/>
        <v>1</v>
      </c>
      <c r="AE128" s="62">
        <f t="shared" si="49"/>
        <v>10</v>
      </c>
      <c r="AF128" s="152" t="str">
        <f t="shared" si="46"/>
        <v>2019-10</v>
      </c>
      <c r="AG128" s="62">
        <f t="shared" si="44"/>
        <v>6</v>
      </c>
      <c r="AH128" s="152" t="str">
        <f t="shared" si="50"/>
        <v>Weekends</v>
      </c>
      <c r="AI128" s="159">
        <f t="shared" si="54"/>
        <v>7</v>
      </c>
    </row>
    <row r="129" spans="2:35" ht="16.5" x14ac:dyDescent="0.3">
      <c r="B129" s="59" t="s">
        <v>161</v>
      </c>
      <c r="C129" s="60" t="s">
        <v>18</v>
      </c>
      <c r="D129" s="59" t="s">
        <v>19</v>
      </c>
      <c r="E129" s="59" t="s">
        <v>27</v>
      </c>
      <c r="F129" s="59" t="s">
        <v>21</v>
      </c>
      <c r="G129" s="59" t="s">
        <v>32</v>
      </c>
      <c r="H129" s="61">
        <v>93.69</v>
      </c>
      <c r="I129" s="62">
        <v>7</v>
      </c>
      <c r="J129" s="63">
        <v>32.791499999999999</v>
      </c>
      <c r="K129" s="63">
        <v>688.62149999999997</v>
      </c>
      <c r="L129" s="64">
        <v>43534</v>
      </c>
      <c r="M129" s="65">
        <v>0.78055555555555556</v>
      </c>
      <c r="N129" s="60" t="s">
        <v>33</v>
      </c>
      <c r="O129" s="63">
        <v>655.83</v>
      </c>
      <c r="P129" s="66">
        <v>4.7619047620000003</v>
      </c>
      <c r="Q129" s="63">
        <v>32.791499999999999</v>
      </c>
      <c r="R129" s="67">
        <v>4.5</v>
      </c>
      <c r="S129" s="48">
        <f t="shared" si="38"/>
        <v>32.791499999999928</v>
      </c>
      <c r="T129" s="49">
        <f t="shared" si="39"/>
        <v>2459.3624999999947</v>
      </c>
      <c r="U129" s="49" t="b">
        <f t="shared" si="40"/>
        <v>1</v>
      </c>
      <c r="V129" s="49" t="b">
        <f t="shared" si="41"/>
        <v>1</v>
      </c>
      <c r="W129" s="49" t="str">
        <f t="shared" si="42"/>
        <v>Low Value</v>
      </c>
      <c r="X129" s="157" t="str">
        <f t="shared" si="47"/>
        <v>Value Not maches</v>
      </c>
      <c r="Y129" s="158">
        <f t="shared" si="52"/>
        <v>10</v>
      </c>
      <c r="Z129" s="150">
        <f t="shared" si="43"/>
        <v>3</v>
      </c>
      <c r="AA129" s="151">
        <f t="shared" si="51"/>
        <v>2019</v>
      </c>
      <c r="AB129" s="152" t="str">
        <f t="shared" si="48"/>
        <v>3-2019</v>
      </c>
      <c r="AC129" s="152" t="str">
        <f t="shared" si="45"/>
        <v>10-3-2019</v>
      </c>
      <c r="AD129" s="62">
        <f t="shared" si="53"/>
        <v>1</v>
      </c>
      <c r="AE129" s="62">
        <f t="shared" si="49"/>
        <v>10</v>
      </c>
      <c r="AF129" s="152" t="str">
        <f t="shared" si="46"/>
        <v>2019-10</v>
      </c>
      <c r="AG129" s="62">
        <f t="shared" si="44"/>
        <v>7</v>
      </c>
      <c r="AH129" s="152" t="str">
        <f t="shared" si="50"/>
        <v>Weekends</v>
      </c>
      <c r="AI129" s="159">
        <f t="shared" si="54"/>
        <v>1</v>
      </c>
    </row>
    <row r="130" spans="2:35" ht="16.5" x14ac:dyDescent="0.3">
      <c r="B130" s="59" t="s">
        <v>162</v>
      </c>
      <c r="C130" s="60" t="s">
        <v>18</v>
      </c>
      <c r="D130" s="59" t="s">
        <v>19</v>
      </c>
      <c r="E130" s="59" t="s">
        <v>27</v>
      </c>
      <c r="F130" s="59" t="s">
        <v>21</v>
      </c>
      <c r="G130" s="59" t="s">
        <v>36</v>
      </c>
      <c r="H130" s="61">
        <v>32.25</v>
      </c>
      <c r="I130" s="62">
        <v>5</v>
      </c>
      <c r="J130" s="63">
        <v>8.0625</v>
      </c>
      <c r="K130" s="63">
        <v>169.3125</v>
      </c>
      <c r="L130" s="64">
        <v>43492</v>
      </c>
      <c r="M130" s="65">
        <v>0.55972222222222223</v>
      </c>
      <c r="N130" s="60" t="s">
        <v>29</v>
      </c>
      <c r="O130" s="63">
        <v>161.25</v>
      </c>
      <c r="P130" s="66">
        <v>4.7619047620000003</v>
      </c>
      <c r="Q130" s="63">
        <v>8.0625</v>
      </c>
      <c r="R130" s="68">
        <v>9</v>
      </c>
      <c r="S130" s="48">
        <f t="shared" si="38"/>
        <v>8.0625</v>
      </c>
      <c r="T130" s="49">
        <f t="shared" si="39"/>
        <v>604.6875</v>
      </c>
      <c r="U130" s="49" t="b">
        <f t="shared" si="40"/>
        <v>0</v>
      </c>
      <c r="V130" s="49" t="b">
        <f t="shared" si="41"/>
        <v>1</v>
      </c>
      <c r="W130" s="49" t="str">
        <f t="shared" si="42"/>
        <v>High Value</v>
      </c>
      <c r="X130" s="157">
        <f t="shared" si="47"/>
        <v>3.2250000000000001</v>
      </c>
      <c r="Y130" s="158">
        <f t="shared" si="52"/>
        <v>27</v>
      </c>
      <c r="Z130" s="150">
        <f t="shared" si="43"/>
        <v>1</v>
      </c>
      <c r="AA130" s="151">
        <f t="shared" si="51"/>
        <v>2019</v>
      </c>
      <c r="AB130" s="152" t="str">
        <f t="shared" si="48"/>
        <v>1-2019</v>
      </c>
      <c r="AC130" s="152" t="str">
        <f t="shared" si="45"/>
        <v>27-1-2019</v>
      </c>
      <c r="AD130" s="62">
        <f t="shared" si="53"/>
        <v>1</v>
      </c>
      <c r="AE130" s="62">
        <f t="shared" si="49"/>
        <v>4</v>
      </c>
      <c r="AF130" s="152" t="str">
        <f t="shared" si="46"/>
        <v>2019-4</v>
      </c>
      <c r="AG130" s="62">
        <f t="shared" si="44"/>
        <v>7</v>
      </c>
      <c r="AH130" s="152" t="str">
        <f t="shared" si="50"/>
        <v>Weekends</v>
      </c>
      <c r="AI130" s="159">
        <f t="shared" si="54"/>
        <v>1</v>
      </c>
    </row>
    <row r="131" spans="2:35" ht="16.5" x14ac:dyDescent="0.3">
      <c r="B131" s="59" t="s">
        <v>163</v>
      </c>
      <c r="C131" s="60" t="s">
        <v>25</v>
      </c>
      <c r="D131" s="59" t="s">
        <v>26</v>
      </c>
      <c r="E131" s="59" t="s">
        <v>27</v>
      </c>
      <c r="F131" s="59" t="s">
        <v>21</v>
      </c>
      <c r="G131" s="59" t="s">
        <v>46</v>
      </c>
      <c r="H131" s="61">
        <v>31.73</v>
      </c>
      <c r="I131" s="62">
        <v>9</v>
      </c>
      <c r="J131" s="63">
        <v>14.278499999999999</v>
      </c>
      <c r="K131" s="63">
        <v>299.8485</v>
      </c>
      <c r="L131" s="64">
        <v>43473</v>
      </c>
      <c r="M131" s="65">
        <v>0.67847222222222225</v>
      </c>
      <c r="N131" s="60" t="s">
        <v>33</v>
      </c>
      <c r="O131" s="63">
        <v>285.57</v>
      </c>
      <c r="P131" s="66">
        <v>4.7619047620000003</v>
      </c>
      <c r="Q131" s="63">
        <v>14.278499999999999</v>
      </c>
      <c r="R131" s="68">
        <v>5.9</v>
      </c>
      <c r="S131" s="48">
        <f t="shared" si="38"/>
        <v>14.278500000000008</v>
      </c>
      <c r="T131" s="49">
        <f t="shared" si="39"/>
        <v>1070.8875000000007</v>
      </c>
      <c r="U131" s="49" t="b">
        <f t="shared" si="40"/>
        <v>0</v>
      </c>
      <c r="V131" s="49" t="b">
        <f t="shared" si="41"/>
        <v>1</v>
      </c>
      <c r="W131" s="49" t="str">
        <f t="shared" si="42"/>
        <v>Low Value</v>
      </c>
      <c r="X131" s="157" t="str">
        <f t="shared" si="47"/>
        <v>Value Not maches</v>
      </c>
      <c r="Y131" s="158">
        <f t="shared" si="52"/>
        <v>8</v>
      </c>
      <c r="Z131" s="150">
        <f t="shared" si="43"/>
        <v>1</v>
      </c>
      <c r="AA131" s="151">
        <f t="shared" si="51"/>
        <v>2019</v>
      </c>
      <c r="AB131" s="152" t="str">
        <f t="shared" si="48"/>
        <v>1-2019</v>
      </c>
      <c r="AC131" s="152" t="str">
        <f t="shared" si="45"/>
        <v>8-1-2019</v>
      </c>
      <c r="AD131" s="62">
        <f t="shared" si="53"/>
        <v>1</v>
      </c>
      <c r="AE131" s="62">
        <f t="shared" si="49"/>
        <v>2</v>
      </c>
      <c r="AF131" s="152" t="str">
        <f t="shared" si="46"/>
        <v>2019-2</v>
      </c>
      <c r="AG131" s="62">
        <f t="shared" si="44"/>
        <v>2</v>
      </c>
      <c r="AH131" s="152" t="str">
        <f t="shared" si="50"/>
        <v>Weekdays</v>
      </c>
      <c r="AI131" s="159">
        <f t="shared" si="54"/>
        <v>3</v>
      </c>
    </row>
    <row r="132" spans="2:35" ht="16.5" x14ac:dyDescent="0.3">
      <c r="B132" s="59" t="s">
        <v>164</v>
      </c>
      <c r="C132" s="60" t="s">
        <v>25</v>
      </c>
      <c r="D132" s="59" t="s">
        <v>26</v>
      </c>
      <c r="E132" s="59" t="s">
        <v>20</v>
      </c>
      <c r="F132" s="59" t="s">
        <v>21</v>
      </c>
      <c r="G132" s="59" t="s">
        <v>44</v>
      </c>
      <c r="H132" s="61">
        <v>68.540000000000006</v>
      </c>
      <c r="I132" s="62">
        <v>8</v>
      </c>
      <c r="J132" s="63">
        <v>27.416</v>
      </c>
      <c r="K132" s="63">
        <v>575.73599999999999</v>
      </c>
      <c r="L132" s="64">
        <v>43473</v>
      </c>
      <c r="M132" s="65">
        <v>0.6645833333333333</v>
      </c>
      <c r="N132" s="60" t="s">
        <v>23</v>
      </c>
      <c r="O132" s="63">
        <v>548.32000000000005</v>
      </c>
      <c r="P132" s="66">
        <v>4.7619047620000003</v>
      </c>
      <c r="Q132" s="63">
        <v>27.416</v>
      </c>
      <c r="R132" s="67">
        <v>8.5</v>
      </c>
      <c r="S132" s="48">
        <f t="shared" ref="S132:S195" si="55">K132-O132</f>
        <v>27.41599999999994</v>
      </c>
      <c r="T132" s="49">
        <f t="shared" ref="T132:T195" si="56">$S132*$S$2</f>
        <v>2056.1999999999953</v>
      </c>
      <c r="U132" s="49" t="b">
        <f t="shared" si="40"/>
        <v>1</v>
      </c>
      <c r="V132" s="49" t="b">
        <f t="shared" si="41"/>
        <v>1</v>
      </c>
      <c r="W132" s="49" t="str">
        <f t="shared" si="42"/>
        <v>Low Value</v>
      </c>
      <c r="X132" s="157">
        <f t="shared" si="47"/>
        <v>6.854000000000001</v>
      </c>
      <c r="Y132" s="158">
        <f t="shared" si="52"/>
        <v>8</v>
      </c>
      <c r="Z132" s="150">
        <f t="shared" si="43"/>
        <v>1</v>
      </c>
      <c r="AA132" s="151">
        <f t="shared" si="51"/>
        <v>2019</v>
      </c>
      <c r="AB132" s="152" t="str">
        <f t="shared" si="48"/>
        <v>1-2019</v>
      </c>
      <c r="AC132" s="152" t="str">
        <f t="shared" si="45"/>
        <v>8-1-2019</v>
      </c>
      <c r="AD132" s="62">
        <f t="shared" si="53"/>
        <v>1</v>
      </c>
      <c r="AE132" s="62">
        <f t="shared" si="49"/>
        <v>2</v>
      </c>
      <c r="AF132" s="152" t="str">
        <f t="shared" si="46"/>
        <v>2019-2</v>
      </c>
      <c r="AG132" s="62">
        <f t="shared" si="44"/>
        <v>2</v>
      </c>
      <c r="AH132" s="152" t="str">
        <f t="shared" si="50"/>
        <v>Weekdays</v>
      </c>
      <c r="AI132" s="159">
        <f t="shared" si="54"/>
        <v>3</v>
      </c>
    </row>
    <row r="133" spans="2:35" ht="16.5" x14ac:dyDescent="0.3">
      <c r="B133" s="59" t="s">
        <v>165</v>
      </c>
      <c r="C133" s="60" t="s">
        <v>42</v>
      </c>
      <c r="D133" s="59" t="s">
        <v>43</v>
      </c>
      <c r="E133" s="59" t="s">
        <v>27</v>
      </c>
      <c r="F133" s="59" t="s">
        <v>21</v>
      </c>
      <c r="G133" s="59" t="s">
        <v>36</v>
      </c>
      <c r="H133" s="61">
        <v>90.28</v>
      </c>
      <c r="I133" s="62">
        <v>9</v>
      </c>
      <c r="J133" s="63">
        <v>40.625999999999998</v>
      </c>
      <c r="K133" s="63">
        <v>853.14599999999996</v>
      </c>
      <c r="L133" s="64">
        <v>43504</v>
      </c>
      <c r="M133" s="65">
        <v>0.46875</v>
      </c>
      <c r="N133" s="60" t="s">
        <v>23</v>
      </c>
      <c r="O133" s="63">
        <v>812.52</v>
      </c>
      <c r="P133" s="66">
        <v>4.7619047620000003</v>
      </c>
      <c r="Q133" s="63">
        <v>40.625999999999998</v>
      </c>
      <c r="R133" s="67">
        <v>7.2</v>
      </c>
      <c r="S133" s="48">
        <f t="shared" si="55"/>
        <v>40.625999999999976</v>
      </c>
      <c r="T133" s="49">
        <f t="shared" si="56"/>
        <v>3046.949999999998</v>
      </c>
      <c r="U133" s="49" t="b">
        <f t="shared" ref="U133:U196" si="57">AND(S133&gt;8,O133&gt;480)</f>
        <v>1</v>
      </c>
      <c r="V133" s="49" t="b">
        <f t="shared" ref="V133:V196" si="58">OR(R$4&gt;8.4,$Q133&gt;67)</f>
        <v>1</v>
      </c>
      <c r="W133" s="49" t="str">
        <f t="shared" ref="W133:W196" si="59">IF(R133&gt;8.6,"High Value", "Low Value")</f>
        <v>Low Value</v>
      </c>
      <c r="X133" s="157">
        <f t="shared" si="47"/>
        <v>9.0280000000000005</v>
      </c>
      <c r="Y133" s="158">
        <f t="shared" si="52"/>
        <v>8</v>
      </c>
      <c r="Z133" s="150">
        <f t="shared" ref="Z133:Z196" si="60">MONTH(L133)</f>
        <v>2</v>
      </c>
      <c r="AA133" s="151">
        <f t="shared" si="51"/>
        <v>2019</v>
      </c>
      <c r="AB133" s="152" t="str">
        <f t="shared" si="48"/>
        <v>2-2019</v>
      </c>
      <c r="AC133" s="152" t="str">
        <f t="shared" si="45"/>
        <v>8-2-2019</v>
      </c>
      <c r="AD133" s="62">
        <f t="shared" si="53"/>
        <v>1</v>
      </c>
      <c r="AE133" s="62">
        <f t="shared" si="49"/>
        <v>6</v>
      </c>
      <c r="AF133" s="152" t="str">
        <f t="shared" si="46"/>
        <v>2019-6</v>
      </c>
      <c r="AG133" s="62">
        <f t="shared" si="44"/>
        <v>5</v>
      </c>
      <c r="AH133" s="152" t="str">
        <f t="shared" si="50"/>
        <v>Weekdays</v>
      </c>
      <c r="AI133" s="159">
        <f t="shared" si="54"/>
        <v>6</v>
      </c>
    </row>
    <row r="134" spans="2:35" ht="16.5" x14ac:dyDescent="0.3">
      <c r="B134" s="59" t="s">
        <v>166</v>
      </c>
      <c r="C134" s="60" t="s">
        <v>42</v>
      </c>
      <c r="D134" s="59" t="s">
        <v>43</v>
      </c>
      <c r="E134" s="59" t="s">
        <v>27</v>
      </c>
      <c r="F134" s="59" t="s">
        <v>21</v>
      </c>
      <c r="G134" s="59" t="s">
        <v>46</v>
      </c>
      <c r="H134" s="61">
        <v>39.619999999999997</v>
      </c>
      <c r="I134" s="62">
        <v>7</v>
      </c>
      <c r="J134" s="63">
        <v>13.867000000000001</v>
      </c>
      <c r="K134" s="63">
        <v>291.20699999999999</v>
      </c>
      <c r="L134" s="64">
        <v>43490</v>
      </c>
      <c r="M134" s="65">
        <v>0.5541666666666667</v>
      </c>
      <c r="N134" s="60" t="s">
        <v>29</v>
      </c>
      <c r="O134" s="63">
        <v>277.33999999999997</v>
      </c>
      <c r="P134" s="66">
        <v>4.7619047620000003</v>
      </c>
      <c r="Q134" s="63">
        <v>13.867000000000001</v>
      </c>
      <c r="R134" s="68">
        <v>7.5</v>
      </c>
      <c r="S134" s="48">
        <f t="shared" si="55"/>
        <v>13.867000000000019</v>
      </c>
      <c r="T134" s="49">
        <f t="shared" si="56"/>
        <v>1040.0250000000015</v>
      </c>
      <c r="U134" s="49" t="b">
        <f t="shared" si="57"/>
        <v>0</v>
      </c>
      <c r="V134" s="49" t="b">
        <f t="shared" si="58"/>
        <v>1</v>
      </c>
      <c r="W134" s="49" t="str">
        <f t="shared" si="59"/>
        <v>Low Value</v>
      </c>
      <c r="X134" s="157">
        <f t="shared" si="47"/>
        <v>3.9619999999999997</v>
      </c>
      <c r="Y134" s="158">
        <f t="shared" si="52"/>
        <v>25</v>
      </c>
      <c r="Z134" s="150">
        <f t="shared" si="60"/>
        <v>1</v>
      </c>
      <c r="AA134" s="151">
        <f t="shared" si="51"/>
        <v>2019</v>
      </c>
      <c r="AB134" s="152" t="str">
        <f t="shared" si="48"/>
        <v>1-2019</v>
      </c>
      <c r="AC134" s="152" t="str">
        <f t="shared" si="45"/>
        <v>25-1-2019</v>
      </c>
      <c r="AD134" s="62">
        <f t="shared" si="53"/>
        <v>1</v>
      </c>
      <c r="AE134" s="62">
        <f t="shared" si="49"/>
        <v>4</v>
      </c>
      <c r="AF134" s="152" t="str">
        <f t="shared" si="46"/>
        <v>2019-4</v>
      </c>
      <c r="AG134" s="62">
        <f t="shared" ref="AG134:AG197" si="61">WEEKDAY(L134,2)</f>
        <v>5</v>
      </c>
      <c r="AH134" s="152" t="str">
        <f t="shared" si="50"/>
        <v>Weekdays</v>
      </c>
      <c r="AI134" s="159">
        <f t="shared" si="54"/>
        <v>6</v>
      </c>
    </row>
    <row r="135" spans="2:35" ht="16.5" x14ac:dyDescent="0.3">
      <c r="B135" s="59" t="s">
        <v>167</v>
      </c>
      <c r="C135" s="60" t="s">
        <v>18</v>
      </c>
      <c r="D135" s="59" t="s">
        <v>19</v>
      </c>
      <c r="E135" s="59" t="s">
        <v>20</v>
      </c>
      <c r="F135" s="59" t="s">
        <v>21</v>
      </c>
      <c r="G135" s="59" t="s">
        <v>36</v>
      </c>
      <c r="H135" s="61">
        <v>92.13</v>
      </c>
      <c r="I135" s="62">
        <v>6</v>
      </c>
      <c r="J135" s="63">
        <v>27.638999999999999</v>
      </c>
      <c r="K135" s="63">
        <v>580.41899999999998</v>
      </c>
      <c r="L135" s="64">
        <v>43530</v>
      </c>
      <c r="M135" s="65">
        <v>0.8569444444444444</v>
      </c>
      <c r="N135" s="60" t="s">
        <v>29</v>
      </c>
      <c r="O135" s="63">
        <v>552.78</v>
      </c>
      <c r="P135" s="66">
        <v>4.7619047620000003</v>
      </c>
      <c r="Q135" s="63">
        <v>27.638999999999999</v>
      </c>
      <c r="R135" s="67">
        <v>8.3000000000000007</v>
      </c>
      <c r="S135" s="48">
        <f t="shared" si="55"/>
        <v>27.63900000000001</v>
      </c>
      <c r="T135" s="49">
        <f t="shared" si="56"/>
        <v>2072.9250000000006</v>
      </c>
      <c r="U135" s="49" t="b">
        <f t="shared" si="57"/>
        <v>1</v>
      </c>
      <c r="V135" s="49" t="b">
        <f t="shared" si="58"/>
        <v>1</v>
      </c>
      <c r="W135" s="49" t="str">
        <f t="shared" si="59"/>
        <v>Low Value</v>
      </c>
      <c r="X135" s="157">
        <f t="shared" si="47"/>
        <v>9.2129999999999992</v>
      </c>
      <c r="Y135" s="158">
        <f t="shared" si="52"/>
        <v>6</v>
      </c>
      <c r="Z135" s="150">
        <f t="shared" si="60"/>
        <v>3</v>
      </c>
      <c r="AA135" s="151">
        <f t="shared" si="51"/>
        <v>2019</v>
      </c>
      <c r="AB135" s="152" t="str">
        <f t="shared" si="48"/>
        <v>3-2019</v>
      </c>
      <c r="AC135" s="152" t="str">
        <f t="shared" si="45"/>
        <v>6-3-2019</v>
      </c>
      <c r="AD135" s="62">
        <f t="shared" si="53"/>
        <v>1</v>
      </c>
      <c r="AE135" s="62">
        <f t="shared" si="49"/>
        <v>10</v>
      </c>
      <c r="AF135" s="152" t="str">
        <f t="shared" si="46"/>
        <v>2019-10</v>
      </c>
      <c r="AG135" s="62">
        <f t="shared" si="61"/>
        <v>3</v>
      </c>
      <c r="AH135" s="152" t="str">
        <f t="shared" si="50"/>
        <v>Weekdays</v>
      </c>
      <c r="AI135" s="159">
        <f t="shared" si="54"/>
        <v>4</v>
      </c>
    </row>
    <row r="136" spans="2:35" ht="16.5" x14ac:dyDescent="0.3">
      <c r="B136" s="59" t="s">
        <v>168</v>
      </c>
      <c r="C136" s="60" t="s">
        <v>42</v>
      </c>
      <c r="D136" s="59" t="s">
        <v>43</v>
      </c>
      <c r="E136" s="59" t="s">
        <v>27</v>
      </c>
      <c r="F136" s="59" t="s">
        <v>21</v>
      </c>
      <c r="G136" s="59" t="s">
        <v>36</v>
      </c>
      <c r="H136" s="61">
        <v>34.840000000000003</v>
      </c>
      <c r="I136" s="62">
        <v>4</v>
      </c>
      <c r="J136" s="63">
        <v>6.968</v>
      </c>
      <c r="K136" s="63">
        <v>146.328</v>
      </c>
      <c r="L136" s="64">
        <v>43506</v>
      </c>
      <c r="M136" s="65">
        <v>0.77500000000000002</v>
      </c>
      <c r="N136" s="60" t="s">
        <v>29</v>
      </c>
      <c r="O136" s="63">
        <v>139.36000000000001</v>
      </c>
      <c r="P136" s="66">
        <v>4.7619047620000003</v>
      </c>
      <c r="Q136" s="63">
        <v>6.968</v>
      </c>
      <c r="R136" s="68">
        <v>7.4</v>
      </c>
      <c r="S136" s="48">
        <f t="shared" si="55"/>
        <v>6.9679999999999893</v>
      </c>
      <c r="T136" s="49">
        <f t="shared" si="56"/>
        <v>522.59999999999923</v>
      </c>
      <c r="U136" s="49" t="b">
        <f t="shared" si="57"/>
        <v>0</v>
      </c>
      <c r="V136" s="49" t="b">
        <f t="shared" si="58"/>
        <v>1</v>
      </c>
      <c r="W136" s="49" t="str">
        <f t="shared" si="59"/>
        <v>Low Value</v>
      </c>
      <c r="X136" s="157">
        <f t="shared" si="47"/>
        <v>3.4840000000000004</v>
      </c>
      <c r="Y136" s="158">
        <f t="shared" si="52"/>
        <v>10</v>
      </c>
      <c r="Z136" s="150">
        <f t="shared" si="60"/>
        <v>2</v>
      </c>
      <c r="AA136" s="151">
        <f t="shared" si="51"/>
        <v>2019</v>
      </c>
      <c r="AB136" s="152" t="str">
        <f t="shared" si="48"/>
        <v>2-2019</v>
      </c>
      <c r="AC136" s="152" t="str">
        <f t="shared" si="45"/>
        <v>10-2-2019</v>
      </c>
      <c r="AD136" s="62">
        <f t="shared" si="53"/>
        <v>1</v>
      </c>
      <c r="AE136" s="62">
        <f t="shared" si="49"/>
        <v>6</v>
      </c>
      <c r="AF136" s="152" t="str">
        <f t="shared" si="46"/>
        <v>2019-6</v>
      </c>
      <c r="AG136" s="62">
        <f t="shared" si="61"/>
        <v>7</v>
      </c>
      <c r="AH136" s="152" t="str">
        <f t="shared" si="50"/>
        <v>Weekends</v>
      </c>
      <c r="AI136" s="159">
        <f t="shared" si="54"/>
        <v>1</v>
      </c>
    </row>
    <row r="137" spans="2:35" ht="16.5" x14ac:dyDescent="0.3">
      <c r="B137" s="59" t="s">
        <v>169</v>
      </c>
      <c r="C137" s="60" t="s">
        <v>42</v>
      </c>
      <c r="D137" s="59" t="s">
        <v>43</v>
      </c>
      <c r="E137" s="59" t="s">
        <v>20</v>
      </c>
      <c r="F137" s="59" t="s">
        <v>31</v>
      </c>
      <c r="G137" s="59" t="s">
        <v>28</v>
      </c>
      <c r="H137" s="61">
        <v>87.45</v>
      </c>
      <c r="I137" s="62">
        <v>6</v>
      </c>
      <c r="J137" s="63">
        <v>26.234999999999999</v>
      </c>
      <c r="K137" s="63">
        <v>550.93499999999995</v>
      </c>
      <c r="L137" s="64">
        <v>43513</v>
      </c>
      <c r="M137" s="65">
        <v>0.61111111111111116</v>
      </c>
      <c r="N137" s="60" t="s">
        <v>33</v>
      </c>
      <c r="O137" s="63">
        <v>524.70000000000005</v>
      </c>
      <c r="P137" s="66">
        <v>4.7619047620000003</v>
      </c>
      <c r="Q137" s="63">
        <v>26.234999999999999</v>
      </c>
      <c r="R137" s="67">
        <v>8.8000000000000007</v>
      </c>
      <c r="S137" s="48">
        <f t="shared" si="55"/>
        <v>26.2349999999999</v>
      </c>
      <c r="T137" s="49">
        <f t="shared" si="56"/>
        <v>1967.6249999999925</v>
      </c>
      <c r="U137" s="49" t="b">
        <f t="shared" si="57"/>
        <v>1</v>
      </c>
      <c r="V137" s="49" t="b">
        <f t="shared" si="58"/>
        <v>1</v>
      </c>
      <c r="W137" s="49" t="str">
        <f t="shared" si="59"/>
        <v>High Value</v>
      </c>
      <c r="X137" s="157">
        <f t="shared" si="47"/>
        <v>8.745000000000001</v>
      </c>
      <c r="Y137" s="158">
        <f t="shared" si="52"/>
        <v>17</v>
      </c>
      <c r="Z137" s="150">
        <f t="shared" si="60"/>
        <v>2</v>
      </c>
      <c r="AA137" s="151">
        <f t="shared" si="51"/>
        <v>2019</v>
      </c>
      <c r="AB137" s="152" t="str">
        <f t="shared" si="48"/>
        <v>2-2019</v>
      </c>
      <c r="AC137" s="152" t="str">
        <f t="shared" si="45"/>
        <v>17-2-2019</v>
      </c>
      <c r="AD137" s="62">
        <f t="shared" si="53"/>
        <v>1</v>
      </c>
      <c r="AE137" s="62">
        <f t="shared" si="49"/>
        <v>7</v>
      </c>
      <c r="AF137" s="152" t="str">
        <f t="shared" si="46"/>
        <v>2019-7</v>
      </c>
      <c r="AG137" s="62">
        <f t="shared" si="61"/>
        <v>7</v>
      </c>
      <c r="AH137" s="152" t="str">
        <f t="shared" si="50"/>
        <v>Weekends</v>
      </c>
      <c r="AI137" s="159">
        <f t="shared" si="54"/>
        <v>1</v>
      </c>
    </row>
    <row r="138" spans="2:35" ht="16.5" x14ac:dyDescent="0.3">
      <c r="B138" s="59" t="s">
        <v>170</v>
      </c>
      <c r="C138" s="60" t="s">
        <v>25</v>
      </c>
      <c r="D138" s="59" t="s">
        <v>26</v>
      </c>
      <c r="E138" s="59" t="s">
        <v>27</v>
      </c>
      <c r="F138" s="59" t="s">
        <v>21</v>
      </c>
      <c r="G138" s="59" t="s">
        <v>22</v>
      </c>
      <c r="H138" s="61">
        <v>81.3</v>
      </c>
      <c r="I138" s="62">
        <v>6</v>
      </c>
      <c r="J138" s="63">
        <v>24.39</v>
      </c>
      <c r="K138" s="63">
        <v>512.19000000000005</v>
      </c>
      <c r="L138" s="64">
        <v>43532</v>
      </c>
      <c r="M138" s="65">
        <v>0.69652777777777775</v>
      </c>
      <c r="N138" s="60" t="s">
        <v>23</v>
      </c>
      <c r="O138" s="63">
        <v>487.8</v>
      </c>
      <c r="P138" s="66">
        <v>4.7619047620000003</v>
      </c>
      <c r="Q138" s="63">
        <v>24.39</v>
      </c>
      <c r="R138" s="67">
        <v>5.3</v>
      </c>
      <c r="S138" s="48">
        <f t="shared" si="55"/>
        <v>24.390000000000043</v>
      </c>
      <c r="T138" s="49">
        <f t="shared" si="56"/>
        <v>1829.2500000000032</v>
      </c>
      <c r="U138" s="49" t="b">
        <f t="shared" si="57"/>
        <v>1</v>
      </c>
      <c r="V138" s="49" t="b">
        <f t="shared" si="58"/>
        <v>1</v>
      </c>
      <c r="W138" s="49" t="str">
        <f t="shared" si="59"/>
        <v>Low Value</v>
      </c>
      <c r="X138" s="157" t="str">
        <f t="shared" si="47"/>
        <v>Value Not maches</v>
      </c>
      <c r="Y138" s="158">
        <f t="shared" si="52"/>
        <v>8</v>
      </c>
      <c r="Z138" s="150">
        <f t="shared" si="60"/>
        <v>3</v>
      </c>
      <c r="AA138" s="151">
        <f t="shared" si="51"/>
        <v>2019</v>
      </c>
      <c r="AB138" s="152" t="str">
        <f t="shared" si="48"/>
        <v>3-2019</v>
      </c>
      <c r="AC138" s="152" t="str">
        <f t="shared" si="45"/>
        <v>8-3-2019</v>
      </c>
      <c r="AD138" s="62">
        <f t="shared" si="53"/>
        <v>1</v>
      </c>
      <c r="AE138" s="62">
        <f t="shared" si="49"/>
        <v>10</v>
      </c>
      <c r="AF138" s="152" t="str">
        <f t="shared" si="46"/>
        <v>2019-10</v>
      </c>
      <c r="AG138" s="62">
        <f t="shared" si="61"/>
        <v>5</v>
      </c>
      <c r="AH138" s="152" t="str">
        <f t="shared" si="50"/>
        <v>Weekdays</v>
      </c>
      <c r="AI138" s="159">
        <f t="shared" si="54"/>
        <v>6</v>
      </c>
    </row>
    <row r="139" spans="2:35" ht="16.5" x14ac:dyDescent="0.3">
      <c r="B139" s="59" t="s">
        <v>171</v>
      </c>
      <c r="C139" s="60" t="s">
        <v>25</v>
      </c>
      <c r="D139" s="59" t="s">
        <v>26</v>
      </c>
      <c r="E139" s="59" t="s">
        <v>27</v>
      </c>
      <c r="F139" s="59" t="s">
        <v>31</v>
      </c>
      <c r="G139" s="59" t="s">
        <v>46</v>
      </c>
      <c r="H139" s="61">
        <v>90.22</v>
      </c>
      <c r="I139" s="62">
        <v>3</v>
      </c>
      <c r="J139" s="63">
        <v>13.532999999999999</v>
      </c>
      <c r="K139" s="63">
        <v>284.19299999999998</v>
      </c>
      <c r="L139" s="64">
        <v>43514</v>
      </c>
      <c r="M139" s="65">
        <v>0.81874999999999998</v>
      </c>
      <c r="N139" s="60" t="s">
        <v>29</v>
      </c>
      <c r="O139" s="63">
        <v>270.66000000000003</v>
      </c>
      <c r="P139" s="66">
        <v>4.7619047620000003</v>
      </c>
      <c r="Q139" s="63">
        <v>13.532999999999999</v>
      </c>
      <c r="R139" s="68">
        <v>6.2</v>
      </c>
      <c r="S139" s="48">
        <f t="shared" si="55"/>
        <v>13.532999999999959</v>
      </c>
      <c r="T139" s="49">
        <f t="shared" si="56"/>
        <v>1014.974999999997</v>
      </c>
      <c r="U139" s="49" t="b">
        <f t="shared" si="57"/>
        <v>0</v>
      </c>
      <c r="V139" s="49" t="b">
        <f t="shared" si="58"/>
        <v>1</v>
      </c>
      <c r="W139" s="49" t="str">
        <f t="shared" si="59"/>
        <v>Low Value</v>
      </c>
      <c r="X139" s="157">
        <f t="shared" si="47"/>
        <v>9.0220000000000002</v>
      </c>
      <c r="Y139" s="158">
        <f t="shared" si="52"/>
        <v>18</v>
      </c>
      <c r="Z139" s="150">
        <f t="shared" si="60"/>
        <v>2</v>
      </c>
      <c r="AA139" s="151">
        <f t="shared" si="51"/>
        <v>2019</v>
      </c>
      <c r="AB139" s="152" t="str">
        <f t="shared" si="48"/>
        <v>2-2019</v>
      </c>
      <c r="AC139" s="152" t="str">
        <f t="shared" si="45"/>
        <v>18-2-2019</v>
      </c>
      <c r="AD139" s="62">
        <f t="shared" si="53"/>
        <v>1</v>
      </c>
      <c r="AE139" s="62">
        <f t="shared" si="49"/>
        <v>8</v>
      </c>
      <c r="AF139" s="152" t="str">
        <f t="shared" si="46"/>
        <v>2019-8</v>
      </c>
      <c r="AG139" s="62">
        <f t="shared" si="61"/>
        <v>1</v>
      </c>
      <c r="AH139" s="152" t="str">
        <f t="shared" si="50"/>
        <v>Weekdays</v>
      </c>
      <c r="AI139" s="159">
        <f t="shared" si="54"/>
        <v>2</v>
      </c>
    </row>
    <row r="140" spans="2:35" ht="16.5" x14ac:dyDescent="0.3">
      <c r="B140" s="59" t="s">
        <v>172</v>
      </c>
      <c r="C140" s="60" t="s">
        <v>18</v>
      </c>
      <c r="D140" s="59" t="s">
        <v>19</v>
      </c>
      <c r="E140" s="59" t="s">
        <v>27</v>
      </c>
      <c r="F140" s="59" t="s">
        <v>21</v>
      </c>
      <c r="G140" s="59" t="s">
        <v>28</v>
      </c>
      <c r="H140" s="61">
        <v>26.31</v>
      </c>
      <c r="I140" s="62">
        <v>5</v>
      </c>
      <c r="J140" s="63">
        <v>6.5774999999999997</v>
      </c>
      <c r="K140" s="63">
        <v>138.1275</v>
      </c>
      <c r="L140" s="64">
        <v>43483</v>
      </c>
      <c r="M140" s="65">
        <v>0.87430555555555556</v>
      </c>
      <c r="N140" s="60" t="s">
        <v>33</v>
      </c>
      <c r="O140" s="63">
        <v>131.55000000000001</v>
      </c>
      <c r="P140" s="66">
        <v>4.7619047620000003</v>
      </c>
      <c r="Q140" s="63">
        <v>6.5774999999999997</v>
      </c>
      <c r="R140" s="68">
        <v>8.8000000000000007</v>
      </c>
      <c r="S140" s="48">
        <f t="shared" si="55"/>
        <v>6.5774999999999864</v>
      </c>
      <c r="T140" s="49">
        <f t="shared" si="56"/>
        <v>493.31249999999898</v>
      </c>
      <c r="U140" s="49" t="b">
        <f t="shared" si="57"/>
        <v>0</v>
      </c>
      <c r="V140" s="49" t="b">
        <f t="shared" si="58"/>
        <v>1</v>
      </c>
      <c r="W140" s="49" t="str">
        <f t="shared" si="59"/>
        <v>High Value</v>
      </c>
      <c r="X140" s="157">
        <f t="shared" si="47"/>
        <v>2.6310000000000002</v>
      </c>
      <c r="Y140" s="158">
        <f t="shared" si="52"/>
        <v>18</v>
      </c>
      <c r="Z140" s="150">
        <f t="shared" si="60"/>
        <v>1</v>
      </c>
      <c r="AA140" s="151">
        <f t="shared" si="51"/>
        <v>2019</v>
      </c>
      <c r="AB140" s="152" t="str">
        <f t="shared" si="48"/>
        <v>1-2019</v>
      </c>
      <c r="AC140" s="152" t="str">
        <f t="shared" si="45"/>
        <v>18-1-2019</v>
      </c>
      <c r="AD140" s="62">
        <f t="shared" si="53"/>
        <v>1</v>
      </c>
      <c r="AE140" s="62">
        <f t="shared" si="49"/>
        <v>3</v>
      </c>
      <c r="AF140" s="152" t="str">
        <f t="shared" si="46"/>
        <v>2019-3</v>
      </c>
      <c r="AG140" s="62">
        <f t="shared" si="61"/>
        <v>5</v>
      </c>
      <c r="AH140" s="152" t="str">
        <f t="shared" si="50"/>
        <v>Weekdays</v>
      </c>
      <c r="AI140" s="159">
        <f t="shared" si="54"/>
        <v>6</v>
      </c>
    </row>
    <row r="141" spans="2:35" ht="16.5" x14ac:dyDescent="0.3">
      <c r="B141" s="59" t="s">
        <v>173</v>
      </c>
      <c r="C141" s="60" t="s">
        <v>18</v>
      </c>
      <c r="D141" s="59" t="s">
        <v>19</v>
      </c>
      <c r="E141" s="59" t="s">
        <v>20</v>
      </c>
      <c r="F141" s="59" t="s">
        <v>21</v>
      </c>
      <c r="G141" s="59" t="s">
        <v>32</v>
      </c>
      <c r="H141" s="61">
        <v>34.42</v>
      </c>
      <c r="I141" s="62">
        <v>6</v>
      </c>
      <c r="J141" s="63">
        <v>10.326000000000001</v>
      </c>
      <c r="K141" s="63">
        <v>216.846</v>
      </c>
      <c r="L141" s="64">
        <v>43514</v>
      </c>
      <c r="M141" s="65">
        <v>0.65208333333333335</v>
      </c>
      <c r="N141" s="60" t="s">
        <v>29</v>
      </c>
      <c r="O141" s="63">
        <v>206.52</v>
      </c>
      <c r="P141" s="66">
        <v>4.7619047620000003</v>
      </c>
      <c r="Q141" s="63">
        <v>10.326000000000001</v>
      </c>
      <c r="R141" s="68">
        <v>9.8000000000000007</v>
      </c>
      <c r="S141" s="48">
        <f t="shared" si="55"/>
        <v>10.325999999999993</v>
      </c>
      <c r="T141" s="49">
        <f t="shared" si="56"/>
        <v>774.44999999999948</v>
      </c>
      <c r="U141" s="49" t="b">
        <f t="shared" si="57"/>
        <v>0</v>
      </c>
      <c r="V141" s="49" t="b">
        <f t="shared" si="58"/>
        <v>1</v>
      </c>
      <c r="W141" s="49" t="str">
        <f t="shared" si="59"/>
        <v>High Value</v>
      </c>
      <c r="X141" s="157">
        <f t="shared" si="47"/>
        <v>3.4420000000000002</v>
      </c>
      <c r="Y141" s="158">
        <f t="shared" si="52"/>
        <v>18</v>
      </c>
      <c r="Z141" s="150">
        <f t="shared" si="60"/>
        <v>2</v>
      </c>
      <c r="AA141" s="151">
        <f t="shared" si="51"/>
        <v>2019</v>
      </c>
      <c r="AB141" s="152" t="str">
        <f t="shared" si="48"/>
        <v>2-2019</v>
      </c>
      <c r="AC141" s="152" t="str">
        <f t="shared" si="45"/>
        <v>18-2-2019</v>
      </c>
      <c r="AD141" s="62">
        <f t="shared" si="53"/>
        <v>1</v>
      </c>
      <c r="AE141" s="62">
        <f t="shared" si="49"/>
        <v>8</v>
      </c>
      <c r="AF141" s="152" t="str">
        <f t="shared" si="46"/>
        <v>2019-8</v>
      </c>
      <c r="AG141" s="62">
        <f t="shared" si="61"/>
        <v>1</v>
      </c>
      <c r="AH141" s="152" t="str">
        <f t="shared" si="50"/>
        <v>Weekdays</v>
      </c>
      <c r="AI141" s="159">
        <f t="shared" si="54"/>
        <v>2</v>
      </c>
    </row>
    <row r="142" spans="2:35" ht="16.5" x14ac:dyDescent="0.3">
      <c r="B142" s="59" t="s">
        <v>174</v>
      </c>
      <c r="C142" s="60" t="s">
        <v>42</v>
      </c>
      <c r="D142" s="59" t="s">
        <v>43</v>
      </c>
      <c r="E142" s="59" t="s">
        <v>27</v>
      </c>
      <c r="F142" s="59" t="s">
        <v>31</v>
      </c>
      <c r="G142" s="59" t="s">
        <v>36</v>
      </c>
      <c r="H142" s="61">
        <v>51.91</v>
      </c>
      <c r="I142" s="62">
        <v>10</v>
      </c>
      <c r="J142" s="63">
        <v>25.954999999999998</v>
      </c>
      <c r="K142" s="63">
        <v>545.05499999999995</v>
      </c>
      <c r="L142" s="64">
        <v>43512</v>
      </c>
      <c r="M142" s="65">
        <v>0.51458333333333328</v>
      </c>
      <c r="N142" s="60" t="s">
        <v>29</v>
      </c>
      <c r="O142" s="63">
        <v>519.1</v>
      </c>
      <c r="P142" s="66">
        <v>4.7619047620000003</v>
      </c>
      <c r="Q142" s="63">
        <v>25.954999999999998</v>
      </c>
      <c r="R142" s="67">
        <v>8.1999999999999993</v>
      </c>
      <c r="S142" s="48">
        <f t="shared" si="55"/>
        <v>25.954999999999927</v>
      </c>
      <c r="T142" s="49">
        <f t="shared" si="56"/>
        <v>1946.6249999999945</v>
      </c>
      <c r="U142" s="49" t="b">
        <f t="shared" si="57"/>
        <v>1</v>
      </c>
      <c r="V142" s="49" t="b">
        <f t="shared" si="58"/>
        <v>1</v>
      </c>
      <c r="W142" s="49" t="str">
        <f t="shared" si="59"/>
        <v>Low Value</v>
      </c>
      <c r="X142" s="157">
        <f t="shared" si="47"/>
        <v>5.1909999999999998</v>
      </c>
      <c r="Y142" s="158">
        <f t="shared" si="52"/>
        <v>16</v>
      </c>
      <c r="Z142" s="150">
        <f t="shared" si="60"/>
        <v>2</v>
      </c>
      <c r="AA142" s="151">
        <f t="shared" si="51"/>
        <v>2019</v>
      </c>
      <c r="AB142" s="152" t="str">
        <f t="shared" si="48"/>
        <v>2-2019</v>
      </c>
      <c r="AC142" s="152" t="str">
        <f t="shared" si="45"/>
        <v>16-2-2019</v>
      </c>
      <c r="AD142" s="62">
        <f t="shared" si="53"/>
        <v>1</v>
      </c>
      <c r="AE142" s="62">
        <f t="shared" si="49"/>
        <v>7</v>
      </c>
      <c r="AF142" s="152" t="str">
        <f t="shared" si="46"/>
        <v>2019-7</v>
      </c>
      <c r="AG142" s="62">
        <f t="shared" si="61"/>
        <v>6</v>
      </c>
      <c r="AH142" s="152" t="str">
        <f t="shared" si="50"/>
        <v>Weekends</v>
      </c>
      <c r="AI142" s="159">
        <f t="shared" si="54"/>
        <v>7</v>
      </c>
    </row>
    <row r="143" spans="2:35" ht="16.5" x14ac:dyDescent="0.3">
      <c r="B143" s="59" t="s">
        <v>175</v>
      </c>
      <c r="C143" s="60" t="s">
        <v>18</v>
      </c>
      <c r="D143" s="59" t="s">
        <v>19</v>
      </c>
      <c r="E143" s="59" t="s">
        <v>27</v>
      </c>
      <c r="F143" s="59" t="s">
        <v>31</v>
      </c>
      <c r="G143" s="59" t="s">
        <v>36</v>
      </c>
      <c r="H143" s="61">
        <v>72.5</v>
      </c>
      <c r="I143" s="62">
        <v>8</v>
      </c>
      <c r="J143" s="63">
        <v>29</v>
      </c>
      <c r="K143" s="63">
        <v>609</v>
      </c>
      <c r="L143" s="64">
        <v>43540</v>
      </c>
      <c r="M143" s="65">
        <v>0.80902777777777779</v>
      </c>
      <c r="N143" s="60" t="s">
        <v>23</v>
      </c>
      <c r="O143" s="63">
        <v>580</v>
      </c>
      <c r="P143" s="66">
        <v>4.7619047620000003</v>
      </c>
      <c r="Q143" s="63">
        <v>29</v>
      </c>
      <c r="R143" s="67">
        <v>9.1999999999999993</v>
      </c>
      <c r="S143" s="48">
        <f t="shared" si="55"/>
        <v>29</v>
      </c>
      <c r="T143" s="49">
        <f t="shared" si="56"/>
        <v>2175</v>
      </c>
      <c r="U143" s="49" t="b">
        <f t="shared" si="57"/>
        <v>1</v>
      </c>
      <c r="V143" s="49" t="b">
        <f t="shared" si="58"/>
        <v>1</v>
      </c>
      <c r="W143" s="49" t="str">
        <f t="shared" si="59"/>
        <v>High Value</v>
      </c>
      <c r="X143" s="157">
        <f t="shared" si="47"/>
        <v>7.25</v>
      </c>
      <c r="Y143" s="158">
        <f t="shared" si="52"/>
        <v>16</v>
      </c>
      <c r="Z143" s="150">
        <f t="shared" si="60"/>
        <v>3</v>
      </c>
      <c r="AA143" s="151">
        <f t="shared" si="51"/>
        <v>2019</v>
      </c>
      <c r="AB143" s="152" t="str">
        <f t="shared" si="48"/>
        <v>3-2019</v>
      </c>
      <c r="AC143" s="152" t="str">
        <f t="shared" si="45"/>
        <v>16-3-2019</v>
      </c>
      <c r="AD143" s="62">
        <f t="shared" si="53"/>
        <v>1</v>
      </c>
      <c r="AE143" s="62">
        <f t="shared" si="49"/>
        <v>11</v>
      </c>
      <c r="AF143" s="152" t="str">
        <f t="shared" si="46"/>
        <v>2019-11</v>
      </c>
      <c r="AG143" s="62">
        <f t="shared" si="61"/>
        <v>6</v>
      </c>
      <c r="AH143" s="152" t="str">
        <f t="shared" si="50"/>
        <v>Weekends</v>
      </c>
      <c r="AI143" s="159">
        <f t="shared" si="54"/>
        <v>7</v>
      </c>
    </row>
    <row r="144" spans="2:35" ht="16.5" x14ac:dyDescent="0.3">
      <c r="B144" s="59" t="s">
        <v>176</v>
      </c>
      <c r="C144" s="60" t="s">
        <v>25</v>
      </c>
      <c r="D144" s="59" t="s">
        <v>26</v>
      </c>
      <c r="E144" s="59" t="s">
        <v>20</v>
      </c>
      <c r="F144" s="59" t="s">
        <v>21</v>
      </c>
      <c r="G144" s="59" t="s">
        <v>36</v>
      </c>
      <c r="H144" s="61">
        <v>89.8</v>
      </c>
      <c r="I144" s="62">
        <v>10</v>
      </c>
      <c r="J144" s="63">
        <v>44.9</v>
      </c>
      <c r="K144" s="63">
        <v>942.9</v>
      </c>
      <c r="L144" s="64">
        <v>43488</v>
      </c>
      <c r="M144" s="65">
        <v>0.54166666666666663</v>
      </c>
      <c r="N144" s="60" t="s">
        <v>33</v>
      </c>
      <c r="O144" s="63">
        <v>898</v>
      </c>
      <c r="P144" s="66">
        <v>4.7619047620000003</v>
      </c>
      <c r="Q144" s="63">
        <v>44.9</v>
      </c>
      <c r="R144" s="67">
        <v>5.4</v>
      </c>
      <c r="S144" s="48">
        <f t="shared" si="55"/>
        <v>44.899999999999977</v>
      </c>
      <c r="T144" s="49">
        <f t="shared" si="56"/>
        <v>3367.4999999999982</v>
      </c>
      <c r="U144" s="49" t="b">
        <f t="shared" si="57"/>
        <v>1</v>
      </c>
      <c r="V144" s="49" t="b">
        <f t="shared" si="58"/>
        <v>1</v>
      </c>
      <c r="W144" s="49" t="str">
        <f t="shared" si="59"/>
        <v>Low Value</v>
      </c>
      <c r="X144" s="157" t="str">
        <f t="shared" si="47"/>
        <v>Value Not maches</v>
      </c>
      <c r="Y144" s="158">
        <f t="shared" si="52"/>
        <v>23</v>
      </c>
      <c r="Z144" s="150">
        <f t="shared" si="60"/>
        <v>1</v>
      </c>
      <c r="AA144" s="151">
        <f t="shared" si="51"/>
        <v>2019</v>
      </c>
      <c r="AB144" s="152" t="str">
        <f t="shared" si="48"/>
        <v>1-2019</v>
      </c>
      <c r="AC144" s="152" t="str">
        <f t="shared" si="45"/>
        <v>23-1-2019</v>
      </c>
      <c r="AD144" s="62">
        <f t="shared" si="53"/>
        <v>1</v>
      </c>
      <c r="AE144" s="62">
        <f t="shared" si="49"/>
        <v>4</v>
      </c>
      <c r="AF144" s="152" t="str">
        <f t="shared" si="46"/>
        <v>2019-4</v>
      </c>
      <c r="AG144" s="62">
        <f t="shared" si="61"/>
        <v>3</v>
      </c>
      <c r="AH144" s="152" t="str">
        <f t="shared" si="50"/>
        <v>Weekdays</v>
      </c>
      <c r="AI144" s="159">
        <f t="shared" si="54"/>
        <v>4</v>
      </c>
    </row>
    <row r="145" spans="2:35" ht="16.5" x14ac:dyDescent="0.3">
      <c r="B145" s="59" t="s">
        <v>177</v>
      </c>
      <c r="C145" s="60" t="s">
        <v>25</v>
      </c>
      <c r="D145" s="59" t="s">
        <v>26</v>
      </c>
      <c r="E145" s="59" t="s">
        <v>20</v>
      </c>
      <c r="F145" s="59" t="s">
        <v>31</v>
      </c>
      <c r="G145" s="59" t="s">
        <v>22</v>
      </c>
      <c r="H145" s="61">
        <v>90.5</v>
      </c>
      <c r="I145" s="62">
        <v>10</v>
      </c>
      <c r="J145" s="63">
        <v>45.25</v>
      </c>
      <c r="K145" s="63">
        <v>950.25</v>
      </c>
      <c r="L145" s="64">
        <v>43490</v>
      </c>
      <c r="M145" s="65">
        <v>0.57499999999999996</v>
      </c>
      <c r="N145" s="60" t="s">
        <v>29</v>
      </c>
      <c r="O145" s="63">
        <v>905</v>
      </c>
      <c r="P145" s="66">
        <v>4.7619047620000003</v>
      </c>
      <c r="Q145" s="63">
        <v>45.25</v>
      </c>
      <c r="R145" s="67">
        <v>8.1</v>
      </c>
      <c r="S145" s="48">
        <f t="shared" si="55"/>
        <v>45.25</v>
      </c>
      <c r="T145" s="49">
        <f t="shared" si="56"/>
        <v>3393.75</v>
      </c>
      <c r="U145" s="49" t="b">
        <f t="shared" si="57"/>
        <v>1</v>
      </c>
      <c r="V145" s="49" t="b">
        <f t="shared" si="58"/>
        <v>1</v>
      </c>
      <c r="W145" s="49" t="str">
        <f t="shared" si="59"/>
        <v>Low Value</v>
      </c>
      <c r="X145" s="157">
        <f t="shared" si="47"/>
        <v>9.0500000000000007</v>
      </c>
      <c r="Y145" s="158">
        <f t="shared" si="52"/>
        <v>25</v>
      </c>
      <c r="Z145" s="150">
        <f t="shared" si="60"/>
        <v>1</v>
      </c>
      <c r="AA145" s="151">
        <f t="shared" si="51"/>
        <v>2019</v>
      </c>
      <c r="AB145" s="152" t="str">
        <f t="shared" si="48"/>
        <v>1-2019</v>
      </c>
      <c r="AC145" s="152" t="str">
        <f t="shared" si="45"/>
        <v>25-1-2019</v>
      </c>
      <c r="AD145" s="62">
        <f t="shared" si="53"/>
        <v>1</v>
      </c>
      <c r="AE145" s="62">
        <f t="shared" si="49"/>
        <v>4</v>
      </c>
      <c r="AF145" s="152" t="str">
        <f t="shared" si="46"/>
        <v>2019-4</v>
      </c>
      <c r="AG145" s="62">
        <f t="shared" si="61"/>
        <v>5</v>
      </c>
      <c r="AH145" s="152" t="str">
        <f t="shared" si="50"/>
        <v>Weekdays</v>
      </c>
      <c r="AI145" s="159">
        <f t="shared" si="54"/>
        <v>6</v>
      </c>
    </row>
    <row r="146" spans="2:35" ht="16.5" x14ac:dyDescent="0.3">
      <c r="B146" s="59" t="s">
        <v>178</v>
      </c>
      <c r="C146" s="60" t="s">
        <v>25</v>
      </c>
      <c r="D146" s="59" t="s">
        <v>26</v>
      </c>
      <c r="E146" s="59" t="s">
        <v>20</v>
      </c>
      <c r="F146" s="59" t="s">
        <v>21</v>
      </c>
      <c r="G146" s="59" t="s">
        <v>22</v>
      </c>
      <c r="H146" s="61">
        <v>68.599999999999994</v>
      </c>
      <c r="I146" s="62">
        <v>10</v>
      </c>
      <c r="J146" s="63">
        <v>34.299999999999997</v>
      </c>
      <c r="K146" s="63">
        <v>720.3</v>
      </c>
      <c r="L146" s="64">
        <v>43501</v>
      </c>
      <c r="M146" s="65">
        <v>0.83125000000000004</v>
      </c>
      <c r="N146" s="60" t="s">
        <v>29</v>
      </c>
      <c r="O146" s="63">
        <v>686</v>
      </c>
      <c r="P146" s="66">
        <v>4.7619047620000003</v>
      </c>
      <c r="Q146" s="63">
        <v>34.299999999999997</v>
      </c>
      <c r="R146" s="67">
        <v>9.1</v>
      </c>
      <c r="S146" s="48">
        <f t="shared" si="55"/>
        <v>34.299999999999955</v>
      </c>
      <c r="T146" s="49">
        <f t="shared" si="56"/>
        <v>2572.4999999999964</v>
      </c>
      <c r="U146" s="49" t="b">
        <f t="shared" si="57"/>
        <v>1</v>
      </c>
      <c r="V146" s="49" t="b">
        <f t="shared" si="58"/>
        <v>1</v>
      </c>
      <c r="W146" s="49" t="str">
        <f t="shared" si="59"/>
        <v>High Value</v>
      </c>
      <c r="X146" s="157">
        <f t="shared" si="47"/>
        <v>6.8599999999999994</v>
      </c>
      <c r="Y146" s="158">
        <f t="shared" si="52"/>
        <v>5</v>
      </c>
      <c r="Z146" s="150">
        <f t="shared" si="60"/>
        <v>2</v>
      </c>
      <c r="AA146" s="151">
        <f t="shared" si="51"/>
        <v>2019</v>
      </c>
      <c r="AB146" s="152" t="str">
        <f t="shared" si="48"/>
        <v>2-2019</v>
      </c>
      <c r="AC146" s="152" t="str">
        <f t="shared" si="45"/>
        <v>5-2-2019</v>
      </c>
      <c r="AD146" s="62">
        <f t="shared" si="53"/>
        <v>1</v>
      </c>
      <c r="AE146" s="62">
        <f t="shared" si="49"/>
        <v>6</v>
      </c>
      <c r="AF146" s="152" t="str">
        <f t="shared" si="46"/>
        <v>2019-6</v>
      </c>
      <c r="AG146" s="62">
        <f t="shared" si="61"/>
        <v>2</v>
      </c>
      <c r="AH146" s="152" t="str">
        <f t="shared" si="50"/>
        <v>Weekdays</v>
      </c>
      <c r="AI146" s="159">
        <f t="shared" si="54"/>
        <v>3</v>
      </c>
    </row>
    <row r="147" spans="2:35" ht="16.5" x14ac:dyDescent="0.3">
      <c r="B147" s="59" t="s">
        <v>179</v>
      </c>
      <c r="C147" s="60" t="s">
        <v>25</v>
      </c>
      <c r="D147" s="59" t="s">
        <v>26</v>
      </c>
      <c r="E147" s="59" t="s">
        <v>20</v>
      </c>
      <c r="F147" s="59" t="s">
        <v>21</v>
      </c>
      <c r="G147" s="59" t="s">
        <v>44</v>
      </c>
      <c r="H147" s="61">
        <v>30.41</v>
      </c>
      <c r="I147" s="62">
        <v>1</v>
      </c>
      <c r="J147" s="63">
        <v>1.5205</v>
      </c>
      <c r="K147" s="63">
        <v>31.930499999999999</v>
      </c>
      <c r="L147" s="64">
        <v>43518</v>
      </c>
      <c r="M147" s="65">
        <v>0.44166666666666665</v>
      </c>
      <c r="N147" s="60" t="s">
        <v>33</v>
      </c>
      <c r="O147" s="63">
        <v>30.41</v>
      </c>
      <c r="P147" s="66">
        <v>4.7619047620000003</v>
      </c>
      <c r="Q147" s="63">
        <v>1.5205</v>
      </c>
      <c r="R147" s="68">
        <v>8.4</v>
      </c>
      <c r="S147" s="48">
        <f t="shared" si="55"/>
        <v>1.5204999999999984</v>
      </c>
      <c r="T147" s="49">
        <f t="shared" si="56"/>
        <v>114.03749999999988</v>
      </c>
      <c r="U147" s="49" t="b">
        <f t="shared" si="57"/>
        <v>0</v>
      </c>
      <c r="V147" s="49" t="b">
        <f t="shared" si="58"/>
        <v>1</v>
      </c>
      <c r="W147" s="49" t="str">
        <f t="shared" si="59"/>
        <v>Low Value</v>
      </c>
      <c r="X147" s="157">
        <f t="shared" si="47"/>
        <v>3.0410000000000004</v>
      </c>
      <c r="Y147" s="158">
        <f t="shared" si="52"/>
        <v>22</v>
      </c>
      <c r="Z147" s="150">
        <f t="shared" si="60"/>
        <v>2</v>
      </c>
      <c r="AA147" s="151">
        <f t="shared" si="51"/>
        <v>2019</v>
      </c>
      <c r="AB147" s="152" t="str">
        <f t="shared" si="48"/>
        <v>2-2019</v>
      </c>
      <c r="AC147" s="152" t="str">
        <f t="shared" si="45"/>
        <v>22-2-2019</v>
      </c>
      <c r="AD147" s="62">
        <f t="shared" si="53"/>
        <v>1</v>
      </c>
      <c r="AE147" s="62">
        <f t="shared" si="49"/>
        <v>8</v>
      </c>
      <c r="AF147" s="152" t="str">
        <f t="shared" si="46"/>
        <v>2019-8</v>
      </c>
      <c r="AG147" s="62">
        <f t="shared" si="61"/>
        <v>5</v>
      </c>
      <c r="AH147" s="152" t="str">
        <f t="shared" si="50"/>
        <v>Weekdays</v>
      </c>
      <c r="AI147" s="159">
        <f t="shared" si="54"/>
        <v>6</v>
      </c>
    </row>
    <row r="148" spans="2:35" ht="16.5" x14ac:dyDescent="0.3">
      <c r="B148" s="59" t="s">
        <v>180</v>
      </c>
      <c r="C148" s="60" t="s">
        <v>18</v>
      </c>
      <c r="D148" s="59" t="s">
        <v>19</v>
      </c>
      <c r="E148" s="59" t="s">
        <v>27</v>
      </c>
      <c r="F148" s="59" t="s">
        <v>21</v>
      </c>
      <c r="G148" s="59" t="s">
        <v>32</v>
      </c>
      <c r="H148" s="61">
        <v>77.95</v>
      </c>
      <c r="I148" s="62">
        <v>6</v>
      </c>
      <c r="J148" s="63">
        <v>23.385000000000002</v>
      </c>
      <c r="K148" s="63">
        <v>491.08499999999998</v>
      </c>
      <c r="L148" s="64">
        <v>43486</v>
      </c>
      <c r="M148" s="65">
        <v>0.69236111111111109</v>
      </c>
      <c r="N148" s="60" t="s">
        <v>23</v>
      </c>
      <c r="O148" s="63">
        <v>467.7</v>
      </c>
      <c r="P148" s="66">
        <v>4.7619047620000003</v>
      </c>
      <c r="Q148" s="63">
        <v>23.385000000000002</v>
      </c>
      <c r="R148" s="67">
        <v>8</v>
      </c>
      <c r="S148" s="48">
        <f t="shared" si="55"/>
        <v>23.384999999999991</v>
      </c>
      <c r="T148" s="49">
        <f t="shared" si="56"/>
        <v>1753.8749999999993</v>
      </c>
      <c r="U148" s="49" t="b">
        <f t="shared" si="57"/>
        <v>0</v>
      </c>
      <c r="V148" s="49" t="b">
        <f t="shared" si="58"/>
        <v>1</v>
      </c>
      <c r="W148" s="49" t="str">
        <f t="shared" si="59"/>
        <v>Low Value</v>
      </c>
      <c r="X148" s="157">
        <f t="shared" si="47"/>
        <v>7.7950000000000008</v>
      </c>
      <c r="Y148" s="158">
        <f t="shared" si="52"/>
        <v>21</v>
      </c>
      <c r="Z148" s="150">
        <f t="shared" si="60"/>
        <v>1</v>
      </c>
      <c r="AA148" s="151">
        <f t="shared" si="51"/>
        <v>2019</v>
      </c>
      <c r="AB148" s="152" t="str">
        <f t="shared" si="48"/>
        <v>1-2019</v>
      </c>
      <c r="AC148" s="152" t="str">
        <f t="shared" ref="AC148:AC211" si="62">CONCATENATE(Y148,"-",Z148,"-",AA148)</f>
        <v>21-1-2019</v>
      </c>
      <c r="AD148" s="62">
        <f t="shared" si="53"/>
        <v>1</v>
      </c>
      <c r="AE148" s="62">
        <f t="shared" si="49"/>
        <v>4</v>
      </c>
      <c r="AF148" s="152" t="str">
        <f t="shared" ref="AF148:AF211" si="63">_xlfn.CONCAT(AA148,"-",AE148)</f>
        <v>2019-4</v>
      </c>
      <c r="AG148" s="62">
        <f t="shared" si="61"/>
        <v>1</v>
      </c>
      <c r="AH148" s="152" t="str">
        <f t="shared" si="50"/>
        <v>Weekdays</v>
      </c>
      <c r="AI148" s="159">
        <f t="shared" si="54"/>
        <v>2</v>
      </c>
    </row>
    <row r="149" spans="2:35" ht="16.5" x14ac:dyDescent="0.3">
      <c r="B149" s="59" t="s">
        <v>181</v>
      </c>
      <c r="C149" s="60" t="s">
        <v>25</v>
      </c>
      <c r="D149" s="59" t="s">
        <v>26</v>
      </c>
      <c r="E149" s="59" t="s">
        <v>27</v>
      </c>
      <c r="F149" s="59" t="s">
        <v>21</v>
      </c>
      <c r="G149" s="59" t="s">
        <v>22</v>
      </c>
      <c r="H149" s="61">
        <v>46.26</v>
      </c>
      <c r="I149" s="62">
        <v>6</v>
      </c>
      <c r="J149" s="63">
        <v>13.878</v>
      </c>
      <c r="K149" s="63">
        <v>291.43799999999999</v>
      </c>
      <c r="L149" s="64">
        <v>43532</v>
      </c>
      <c r="M149" s="65">
        <v>0.71597222222222223</v>
      </c>
      <c r="N149" s="60" t="s">
        <v>33</v>
      </c>
      <c r="O149" s="63">
        <v>277.56</v>
      </c>
      <c r="P149" s="66">
        <v>4.7619047620000003</v>
      </c>
      <c r="Q149" s="63">
        <v>13.878</v>
      </c>
      <c r="R149" s="68">
        <v>9.5</v>
      </c>
      <c r="S149" s="48">
        <f t="shared" si="55"/>
        <v>13.877999999999986</v>
      </c>
      <c r="T149" s="49">
        <f t="shared" si="56"/>
        <v>1040.849999999999</v>
      </c>
      <c r="U149" s="49" t="b">
        <f t="shared" si="57"/>
        <v>0</v>
      </c>
      <c r="V149" s="49" t="b">
        <f t="shared" si="58"/>
        <v>1</v>
      </c>
      <c r="W149" s="49" t="str">
        <f t="shared" si="59"/>
        <v>High Value</v>
      </c>
      <c r="X149" s="157">
        <f t="shared" ref="X149:X212" si="64">IF(R149&gt;6.1,H149*0.1,"Value Not maches")</f>
        <v>4.6260000000000003</v>
      </c>
      <c r="Y149" s="158">
        <f t="shared" si="52"/>
        <v>8</v>
      </c>
      <c r="Z149" s="150">
        <f t="shared" si="60"/>
        <v>3</v>
      </c>
      <c r="AA149" s="151">
        <f t="shared" si="51"/>
        <v>2019</v>
      </c>
      <c r="AB149" s="152" t="str">
        <f t="shared" si="48"/>
        <v>3-2019</v>
      </c>
      <c r="AC149" s="152" t="str">
        <f t="shared" si="62"/>
        <v>8-3-2019</v>
      </c>
      <c r="AD149" s="62">
        <f t="shared" si="53"/>
        <v>1</v>
      </c>
      <c r="AE149" s="62">
        <f t="shared" si="49"/>
        <v>10</v>
      </c>
      <c r="AF149" s="152" t="str">
        <f t="shared" si="63"/>
        <v>2019-10</v>
      </c>
      <c r="AG149" s="62">
        <f t="shared" si="61"/>
        <v>5</v>
      </c>
      <c r="AH149" s="152" t="str">
        <f t="shared" si="50"/>
        <v>Weekdays</v>
      </c>
      <c r="AI149" s="159">
        <f t="shared" si="54"/>
        <v>6</v>
      </c>
    </row>
    <row r="150" spans="2:35" ht="16.5" x14ac:dyDescent="0.3">
      <c r="B150" s="59" t="s">
        <v>182</v>
      </c>
      <c r="C150" s="60" t="s">
        <v>18</v>
      </c>
      <c r="D150" s="59" t="s">
        <v>19</v>
      </c>
      <c r="E150" s="59" t="s">
        <v>20</v>
      </c>
      <c r="F150" s="59" t="s">
        <v>21</v>
      </c>
      <c r="G150" s="59" t="s">
        <v>46</v>
      </c>
      <c r="H150" s="61">
        <v>30.14</v>
      </c>
      <c r="I150" s="62">
        <v>10</v>
      </c>
      <c r="J150" s="63">
        <v>15.07</v>
      </c>
      <c r="K150" s="63">
        <v>316.47000000000003</v>
      </c>
      <c r="L150" s="64">
        <v>43506</v>
      </c>
      <c r="M150" s="65">
        <v>0.51944444444444449</v>
      </c>
      <c r="N150" s="60" t="s">
        <v>23</v>
      </c>
      <c r="O150" s="63">
        <v>301.39999999999998</v>
      </c>
      <c r="P150" s="66">
        <v>4.7619047620000003</v>
      </c>
      <c r="Q150" s="63">
        <v>15.07</v>
      </c>
      <c r="R150" s="68">
        <v>9.1999999999999993</v>
      </c>
      <c r="S150" s="48">
        <f t="shared" si="55"/>
        <v>15.07000000000005</v>
      </c>
      <c r="T150" s="49">
        <f t="shared" si="56"/>
        <v>1130.2500000000036</v>
      </c>
      <c r="U150" s="49" t="b">
        <f t="shared" si="57"/>
        <v>0</v>
      </c>
      <c r="V150" s="49" t="b">
        <f t="shared" si="58"/>
        <v>1</v>
      </c>
      <c r="W150" s="49" t="str">
        <f t="shared" si="59"/>
        <v>High Value</v>
      </c>
      <c r="X150" s="157">
        <f t="shared" si="64"/>
        <v>3.0140000000000002</v>
      </c>
      <c r="Y150" s="158">
        <f t="shared" si="52"/>
        <v>10</v>
      </c>
      <c r="Z150" s="150">
        <f t="shared" si="60"/>
        <v>2</v>
      </c>
      <c r="AA150" s="151">
        <f t="shared" si="51"/>
        <v>2019</v>
      </c>
      <c r="AB150" s="152" t="str">
        <f t="shared" ref="AB150:AB213" si="65">CONCATENATE(Z150,"-",AA150)</f>
        <v>2-2019</v>
      </c>
      <c r="AC150" s="152" t="str">
        <f t="shared" si="62"/>
        <v>10-2-2019</v>
      </c>
      <c r="AD150" s="62">
        <f t="shared" si="53"/>
        <v>1</v>
      </c>
      <c r="AE150" s="62">
        <f t="shared" si="49"/>
        <v>6</v>
      </c>
      <c r="AF150" s="152" t="str">
        <f t="shared" si="63"/>
        <v>2019-6</v>
      </c>
      <c r="AG150" s="62">
        <f t="shared" si="61"/>
        <v>7</v>
      </c>
      <c r="AH150" s="152" t="str">
        <f t="shared" si="50"/>
        <v>Weekends</v>
      </c>
      <c r="AI150" s="159">
        <f t="shared" si="54"/>
        <v>1</v>
      </c>
    </row>
    <row r="151" spans="2:35" ht="16.5" x14ac:dyDescent="0.3">
      <c r="B151" s="59" t="s">
        <v>183</v>
      </c>
      <c r="C151" s="60" t="s">
        <v>25</v>
      </c>
      <c r="D151" s="59" t="s">
        <v>26</v>
      </c>
      <c r="E151" s="59" t="s">
        <v>27</v>
      </c>
      <c r="F151" s="59" t="s">
        <v>31</v>
      </c>
      <c r="G151" s="59" t="s">
        <v>22</v>
      </c>
      <c r="H151" s="61">
        <v>66.14</v>
      </c>
      <c r="I151" s="62">
        <v>4</v>
      </c>
      <c r="J151" s="63">
        <v>13.228</v>
      </c>
      <c r="K151" s="63">
        <v>277.78800000000001</v>
      </c>
      <c r="L151" s="64">
        <v>43543</v>
      </c>
      <c r="M151" s="65">
        <v>0.53194444444444444</v>
      </c>
      <c r="N151" s="60" t="s">
        <v>33</v>
      </c>
      <c r="O151" s="63">
        <v>264.56</v>
      </c>
      <c r="P151" s="66">
        <v>4.7619047620000003</v>
      </c>
      <c r="Q151" s="63">
        <v>13.228</v>
      </c>
      <c r="R151" s="68">
        <v>5.6</v>
      </c>
      <c r="S151" s="48">
        <f t="shared" si="55"/>
        <v>13.228000000000009</v>
      </c>
      <c r="T151" s="49">
        <f t="shared" si="56"/>
        <v>992.10000000000059</v>
      </c>
      <c r="U151" s="49" t="b">
        <f t="shared" si="57"/>
        <v>0</v>
      </c>
      <c r="V151" s="49" t="b">
        <f t="shared" si="58"/>
        <v>1</v>
      </c>
      <c r="W151" s="49" t="str">
        <f t="shared" si="59"/>
        <v>Low Value</v>
      </c>
      <c r="X151" s="157" t="str">
        <f t="shared" si="64"/>
        <v>Value Not maches</v>
      </c>
      <c r="Y151" s="158">
        <f t="shared" si="52"/>
        <v>19</v>
      </c>
      <c r="Z151" s="150">
        <f t="shared" si="60"/>
        <v>3</v>
      </c>
      <c r="AA151" s="151">
        <f t="shared" si="51"/>
        <v>2019</v>
      </c>
      <c r="AB151" s="152" t="str">
        <f t="shared" si="65"/>
        <v>3-2019</v>
      </c>
      <c r="AC151" s="152" t="str">
        <f t="shared" si="62"/>
        <v>19-3-2019</v>
      </c>
      <c r="AD151" s="62">
        <f t="shared" si="53"/>
        <v>1</v>
      </c>
      <c r="AE151" s="62">
        <f t="shared" ref="AE151:AE214" si="66">WEEKNUM(L151,2)</f>
        <v>12</v>
      </c>
      <c r="AF151" s="152" t="str">
        <f t="shared" si="63"/>
        <v>2019-12</v>
      </c>
      <c r="AG151" s="62">
        <f t="shared" si="61"/>
        <v>2</v>
      </c>
      <c r="AH151" s="152" t="str">
        <f t="shared" ref="AH151:AH214" si="67">IF(AG151&gt;=6,"Weekends","Weekdays")</f>
        <v>Weekdays</v>
      </c>
      <c r="AI151" s="159">
        <f t="shared" si="54"/>
        <v>3</v>
      </c>
    </row>
    <row r="152" spans="2:35" ht="16.5" x14ac:dyDescent="0.3">
      <c r="B152" s="59" t="s">
        <v>184</v>
      </c>
      <c r="C152" s="60" t="s">
        <v>42</v>
      </c>
      <c r="D152" s="59" t="s">
        <v>43</v>
      </c>
      <c r="E152" s="59" t="s">
        <v>20</v>
      </c>
      <c r="F152" s="59" t="s">
        <v>31</v>
      </c>
      <c r="G152" s="59" t="s">
        <v>32</v>
      </c>
      <c r="H152" s="61">
        <v>71.86</v>
      </c>
      <c r="I152" s="62">
        <v>8</v>
      </c>
      <c r="J152" s="63">
        <v>28.744</v>
      </c>
      <c r="K152" s="63">
        <v>603.62400000000002</v>
      </c>
      <c r="L152" s="64">
        <v>43530</v>
      </c>
      <c r="M152" s="65">
        <v>0.62986111111111109</v>
      </c>
      <c r="N152" s="60" t="s">
        <v>33</v>
      </c>
      <c r="O152" s="63">
        <v>574.88</v>
      </c>
      <c r="P152" s="66">
        <v>4.7619047620000003</v>
      </c>
      <c r="Q152" s="63">
        <v>28.744</v>
      </c>
      <c r="R152" s="67">
        <v>6.2</v>
      </c>
      <c r="S152" s="48">
        <f t="shared" si="55"/>
        <v>28.744000000000028</v>
      </c>
      <c r="T152" s="49">
        <f t="shared" si="56"/>
        <v>2155.800000000002</v>
      </c>
      <c r="U152" s="49" t="b">
        <f t="shared" si="57"/>
        <v>1</v>
      </c>
      <c r="V152" s="49" t="b">
        <f t="shared" si="58"/>
        <v>1</v>
      </c>
      <c r="W152" s="49" t="str">
        <f t="shared" si="59"/>
        <v>Low Value</v>
      </c>
      <c r="X152" s="157">
        <f t="shared" si="64"/>
        <v>7.1859999999999999</v>
      </c>
      <c r="Y152" s="158">
        <f t="shared" si="52"/>
        <v>6</v>
      </c>
      <c r="Z152" s="150">
        <f t="shared" si="60"/>
        <v>3</v>
      </c>
      <c r="AA152" s="151">
        <f t="shared" si="51"/>
        <v>2019</v>
      </c>
      <c r="AB152" s="152" t="str">
        <f t="shared" si="65"/>
        <v>3-2019</v>
      </c>
      <c r="AC152" s="152" t="str">
        <f t="shared" si="62"/>
        <v>6-3-2019</v>
      </c>
      <c r="AD152" s="62">
        <f t="shared" si="53"/>
        <v>1</v>
      </c>
      <c r="AE152" s="62">
        <f t="shared" si="66"/>
        <v>10</v>
      </c>
      <c r="AF152" s="152" t="str">
        <f t="shared" si="63"/>
        <v>2019-10</v>
      </c>
      <c r="AG152" s="62">
        <f t="shared" si="61"/>
        <v>3</v>
      </c>
      <c r="AH152" s="152" t="str">
        <f t="shared" si="67"/>
        <v>Weekdays</v>
      </c>
      <c r="AI152" s="159">
        <f t="shared" si="54"/>
        <v>4</v>
      </c>
    </row>
    <row r="153" spans="2:35" ht="16.5" x14ac:dyDescent="0.3">
      <c r="B153" s="59" t="s">
        <v>185</v>
      </c>
      <c r="C153" s="60" t="s">
        <v>18</v>
      </c>
      <c r="D153" s="59" t="s">
        <v>19</v>
      </c>
      <c r="E153" s="59" t="s">
        <v>27</v>
      </c>
      <c r="F153" s="59" t="s">
        <v>31</v>
      </c>
      <c r="G153" s="59" t="s">
        <v>22</v>
      </c>
      <c r="H153" s="61">
        <v>32.46</v>
      </c>
      <c r="I153" s="62">
        <v>8</v>
      </c>
      <c r="J153" s="63">
        <v>12.984</v>
      </c>
      <c r="K153" s="63">
        <v>272.66399999999999</v>
      </c>
      <c r="L153" s="64">
        <v>43551</v>
      </c>
      <c r="M153" s="65">
        <v>0.57499999999999996</v>
      </c>
      <c r="N153" s="60" t="s">
        <v>33</v>
      </c>
      <c r="O153" s="63">
        <v>259.68</v>
      </c>
      <c r="P153" s="66">
        <v>4.7619047620000003</v>
      </c>
      <c r="Q153" s="63">
        <v>12.984</v>
      </c>
      <c r="R153" s="68">
        <v>4.9000000000000004</v>
      </c>
      <c r="S153" s="48">
        <f t="shared" si="55"/>
        <v>12.98399999999998</v>
      </c>
      <c r="T153" s="49">
        <f t="shared" si="56"/>
        <v>973.79999999999859</v>
      </c>
      <c r="U153" s="49" t="b">
        <f t="shared" si="57"/>
        <v>0</v>
      </c>
      <c r="V153" s="49" t="b">
        <f t="shared" si="58"/>
        <v>1</v>
      </c>
      <c r="W153" s="49" t="str">
        <f t="shared" si="59"/>
        <v>Low Value</v>
      </c>
      <c r="X153" s="157" t="str">
        <f t="shared" si="64"/>
        <v>Value Not maches</v>
      </c>
      <c r="Y153" s="158">
        <f t="shared" si="52"/>
        <v>27</v>
      </c>
      <c r="Z153" s="150">
        <f t="shared" si="60"/>
        <v>3</v>
      </c>
      <c r="AA153" s="151">
        <f t="shared" si="51"/>
        <v>2019</v>
      </c>
      <c r="AB153" s="152" t="str">
        <f t="shared" si="65"/>
        <v>3-2019</v>
      </c>
      <c r="AC153" s="152" t="str">
        <f t="shared" si="62"/>
        <v>27-3-2019</v>
      </c>
      <c r="AD153" s="62">
        <f t="shared" si="53"/>
        <v>1</v>
      </c>
      <c r="AE153" s="62">
        <f t="shared" si="66"/>
        <v>13</v>
      </c>
      <c r="AF153" s="152" t="str">
        <f t="shared" si="63"/>
        <v>2019-13</v>
      </c>
      <c r="AG153" s="62">
        <f t="shared" si="61"/>
        <v>3</v>
      </c>
      <c r="AH153" s="152" t="str">
        <f t="shared" si="67"/>
        <v>Weekdays</v>
      </c>
      <c r="AI153" s="159">
        <f t="shared" si="54"/>
        <v>4</v>
      </c>
    </row>
    <row r="154" spans="2:35" ht="16.5" x14ac:dyDescent="0.3">
      <c r="B154" s="59" t="s">
        <v>186</v>
      </c>
      <c r="C154" s="60" t="s">
        <v>42</v>
      </c>
      <c r="D154" s="59" t="s">
        <v>43</v>
      </c>
      <c r="E154" s="59" t="s">
        <v>20</v>
      </c>
      <c r="F154" s="59" t="s">
        <v>21</v>
      </c>
      <c r="G154" s="59" t="s">
        <v>46</v>
      </c>
      <c r="H154" s="61">
        <v>91.54</v>
      </c>
      <c r="I154" s="62">
        <v>4</v>
      </c>
      <c r="J154" s="63">
        <v>18.308</v>
      </c>
      <c r="K154" s="63">
        <v>384.46800000000002</v>
      </c>
      <c r="L154" s="64">
        <v>43547</v>
      </c>
      <c r="M154" s="65">
        <v>0.80555555555555558</v>
      </c>
      <c r="N154" s="60" t="s">
        <v>33</v>
      </c>
      <c r="O154" s="63">
        <v>366.16</v>
      </c>
      <c r="P154" s="66">
        <v>4.7619047620000003</v>
      </c>
      <c r="Q154" s="63">
        <v>18.308</v>
      </c>
      <c r="R154" s="67">
        <v>4.8</v>
      </c>
      <c r="S154" s="48">
        <f t="shared" si="55"/>
        <v>18.307999999999993</v>
      </c>
      <c r="T154" s="49">
        <f t="shared" si="56"/>
        <v>1373.0999999999995</v>
      </c>
      <c r="U154" s="49" t="b">
        <f t="shared" si="57"/>
        <v>0</v>
      </c>
      <c r="V154" s="49" t="b">
        <f t="shared" si="58"/>
        <v>1</v>
      </c>
      <c r="W154" s="49" t="str">
        <f t="shared" si="59"/>
        <v>Low Value</v>
      </c>
      <c r="X154" s="157" t="str">
        <f t="shared" si="64"/>
        <v>Value Not maches</v>
      </c>
      <c r="Y154" s="158">
        <f t="shared" si="52"/>
        <v>23</v>
      </c>
      <c r="Z154" s="150">
        <f t="shared" si="60"/>
        <v>3</v>
      </c>
      <c r="AA154" s="151">
        <f t="shared" si="51"/>
        <v>2019</v>
      </c>
      <c r="AB154" s="152" t="str">
        <f t="shared" si="65"/>
        <v>3-2019</v>
      </c>
      <c r="AC154" s="152" t="str">
        <f t="shared" si="62"/>
        <v>23-3-2019</v>
      </c>
      <c r="AD154" s="62">
        <f t="shared" si="53"/>
        <v>1</v>
      </c>
      <c r="AE154" s="62">
        <f t="shared" si="66"/>
        <v>12</v>
      </c>
      <c r="AF154" s="152" t="str">
        <f t="shared" si="63"/>
        <v>2019-12</v>
      </c>
      <c r="AG154" s="62">
        <f t="shared" si="61"/>
        <v>6</v>
      </c>
      <c r="AH154" s="152" t="str">
        <f t="shared" si="67"/>
        <v>Weekends</v>
      </c>
      <c r="AI154" s="159">
        <f t="shared" si="54"/>
        <v>7</v>
      </c>
    </row>
    <row r="155" spans="2:35" ht="16.5" x14ac:dyDescent="0.3">
      <c r="B155" s="59" t="s">
        <v>187</v>
      </c>
      <c r="C155" s="60" t="s">
        <v>25</v>
      </c>
      <c r="D155" s="59" t="s">
        <v>26</v>
      </c>
      <c r="E155" s="59" t="s">
        <v>20</v>
      </c>
      <c r="F155" s="59" t="s">
        <v>31</v>
      </c>
      <c r="G155" s="59" t="s">
        <v>36</v>
      </c>
      <c r="H155" s="61">
        <v>34.56</v>
      </c>
      <c r="I155" s="62">
        <v>7</v>
      </c>
      <c r="J155" s="63">
        <v>12.096</v>
      </c>
      <c r="K155" s="63">
        <v>254.01599999999999</v>
      </c>
      <c r="L155" s="64">
        <v>43535</v>
      </c>
      <c r="M155" s="65">
        <v>0.67152777777777772</v>
      </c>
      <c r="N155" s="60" t="s">
        <v>33</v>
      </c>
      <c r="O155" s="63">
        <v>241.92</v>
      </c>
      <c r="P155" s="66">
        <v>4.7619047620000003</v>
      </c>
      <c r="Q155" s="63">
        <v>12.096</v>
      </c>
      <c r="R155" s="68">
        <v>7.3</v>
      </c>
      <c r="S155" s="48">
        <f t="shared" si="55"/>
        <v>12.096000000000004</v>
      </c>
      <c r="T155" s="49">
        <f t="shared" si="56"/>
        <v>907.20000000000027</v>
      </c>
      <c r="U155" s="49" t="b">
        <f t="shared" si="57"/>
        <v>0</v>
      </c>
      <c r="V155" s="49" t="b">
        <f t="shared" si="58"/>
        <v>1</v>
      </c>
      <c r="W155" s="49" t="str">
        <f t="shared" si="59"/>
        <v>Low Value</v>
      </c>
      <c r="X155" s="157">
        <f t="shared" si="64"/>
        <v>3.4560000000000004</v>
      </c>
      <c r="Y155" s="158">
        <f t="shared" si="52"/>
        <v>11</v>
      </c>
      <c r="Z155" s="150">
        <f t="shared" si="60"/>
        <v>3</v>
      </c>
      <c r="AA155" s="151">
        <f t="shared" ref="AA155:AA218" si="68">YEAR(L155)</f>
        <v>2019</v>
      </c>
      <c r="AB155" s="152" t="str">
        <f t="shared" si="65"/>
        <v>3-2019</v>
      </c>
      <c r="AC155" s="152" t="str">
        <f t="shared" si="62"/>
        <v>11-3-2019</v>
      </c>
      <c r="AD155" s="62">
        <f t="shared" si="53"/>
        <v>1</v>
      </c>
      <c r="AE155" s="62">
        <f t="shared" si="66"/>
        <v>11</v>
      </c>
      <c r="AF155" s="152" t="str">
        <f t="shared" si="63"/>
        <v>2019-11</v>
      </c>
      <c r="AG155" s="62">
        <f t="shared" si="61"/>
        <v>1</v>
      </c>
      <c r="AH155" s="152" t="str">
        <f t="shared" si="67"/>
        <v>Weekdays</v>
      </c>
      <c r="AI155" s="159">
        <f t="shared" si="54"/>
        <v>2</v>
      </c>
    </row>
    <row r="156" spans="2:35" ht="16.5" x14ac:dyDescent="0.3">
      <c r="B156" s="59" t="s">
        <v>188</v>
      </c>
      <c r="C156" s="60" t="s">
        <v>18</v>
      </c>
      <c r="D156" s="59" t="s">
        <v>19</v>
      </c>
      <c r="E156" s="59" t="s">
        <v>27</v>
      </c>
      <c r="F156" s="59" t="s">
        <v>31</v>
      </c>
      <c r="G156" s="59" t="s">
        <v>46</v>
      </c>
      <c r="H156" s="61">
        <v>83.24</v>
      </c>
      <c r="I156" s="62">
        <v>9</v>
      </c>
      <c r="J156" s="63">
        <v>37.457999999999998</v>
      </c>
      <c r="K156" s="63">
        <v>786.61800000000005</v>
      </c>
      <c r="L156" s="64">
        <v>43494</v>
      </c>
      <c r="M156" s="65">
        <v>0.49722222222222223</v>
      </c>
      <c r="N156" s="60" t="s">
        <v>33</v>
      </c>
      <c r="O156" s="63">
        <v>749.16</v>
      </c>
      <c r="P156" s="66">
        <v>4.7619047620000003</v>
      </c>
      <c r="Q156" s="63">
        <v>37.457999999999998</v>
      </c>
      <c r="R156" s="67">
        <v>7.4</v>
      </c>
      <c r="S156" s="48">
        <f t="shared" si="55"/>
        <v>37.458000000000084</v>
      </c>
      <c r="T156" s="49">
        <f t="shared" si="56"/>
        <v>2809.3500000000063</v>
      </c>
      <c r="U156" s="49" t="b">
        <f t="shared" si="57"/>
        <v>1</v>
      </c>
      <c r="V156" s="49" t="b">
        <f t="shared" si="58"/>
        <v>1</v>
      </c>
      <c r="W156" s="49" t="str">
        <f t="shared" si="59"/>
        <v>Low Value</v>
      </c>
      <c r="X156" s="157">
        <f t="shared" si="64"/>
        <v>8.3239999999999998</v>
      </c>
      <c r="Y156" s="158">
        <f t="shared" si="52"/>
        <v>29</v>
      </c>
      <c r="Z156" s="150">
        <f t="shared" si="60"/>
        <v>1</v>
      </c>
      <c r="AA156" s="151">
        <f t="shared" si="68"/>
        <v>2019</v>
      </c>
      <c r="AB156" s="152" t="str">
        <f t="shared" si="65"/>
        <v>1-2019</v>
      </c>
      <c r="AC156" s="152" t="str">
        <f t="shared" si="62"/>
        <v>29-1-2019</v>
      </c>
      <c r="AD156" s="62">
        <f t="shared" si="53"/>
        <v>1</v>
      </c>
      <c r="AE156" s="62">
        <f t="shared" si="66"/>
        <v>5</v>
      </c>
      <c r="AF156" s="152" t="str">
        <f t="shared" si="63"/>
        <v>2019-5</v>
      </c>
      <c r="AG156" s="62">
        <f t="shared" si="61"/>
        <v>2</v>
      </c>
      <c r="AH156" s="152" t="str">
        <f t="shared" si="67"/>
        <v>Weekdays</v>
      </c>
      <c r="AI156" s="159">
        <f t="shared" si="54"/>
        <v>3</v>
      </c>
    </row>
    <row r="157" spans="2:35" ht="16.5" x14ac:dyDescent="0.3">
      <c r="B157" s="59" t="s">
        <v>189</v>
      </c>
      <c r="C157" s="60" t="s">
        <v>25</v>
      </c>
      <c r="D157" s="59" t="s">
        <v>26</v>
      </c>
      <c r="E157" s="59" t="s">
        <v>27</v>
      </c>
      <c r="F157" s="59" t="s">
        <v>21</v>
      </c>
      <c r="G157" s="59" t="s">
        <v>44</v>
      </c>
      <c r="H157" s="61">
        <v>16.48</v>
      </c>
      <c r="I157" s="62">
        <v>6</v>
      </c>
      <c r="J157" s="63">
        <v>4.944</v>
      </c>
      <c r="K157" s="63">
        <v>103.824</v>
      </c>
      <c r="L157" s="64">
        <v>43503</v>
      </c>
      <c r="M157" s="65">
        <v>0.76597222222222228</v>
      </c>
      <c r="N157" s="60" t="s">
        <v>23</v>
      </c>
      <c r="O157" s="63">
        <v>98.88</v>
      </c>
      <c r="P157" s="66">
        <v>4.7619047620000003</v>
      </c>
      <c r="Q157" s="63">
        <v>4.944</v>
      </c>
      <c r="R157" s="68">
        <v>9.9</v>
      </c>
      <c r="S157" s="48">
        <f t="shared" si="55"/>
        <v>4.9440000000000026</v>
      </c>
      <c r="T157" s="49">
        <f t="shared" si="56"/>
        <v>370.80000000000018</v>
      </c>
      <c r="U157" s="49" t="b">
        <f t="shared" si="57"/>
        <v>0</v>
      </c>
      <c r="V157" s="49" t="b">
        <f t="shared" si="58"/>
        <v>1</v>
      </c>
      <c r="W157" s="49" t="str">
        <f t="shared" si="59"/>
        <v>High Value</v>
      </c>
      <c r="X157" s="157">
        <f t="shared" si="64"/>
        <v>1.6480000000000001</v>
      </c>
      <c r="Y157" s="158">
        <f t="shared" si="52"/>
        <v>7</v>
      </c>
      <c r="Z157" s="150">
        <f t="shared" si="60"/>
        <v>2</v>
      </c>
      <c r="AA157" s="151">
        <f t="shared" si="68"/>
        <v>2019</v>
      </c>
      <c r="AB157" s="152" t="str">
        <f t="shared" si="65"/>
        <v>2-2019</v>
      </c>
      <c r="AC157" s="152" t="str">
        <f t="shared" si="62"/>
        <v>7-2-2019</v>
      </c>
      <c r="AD157" s="62">
        <f t="shared" si="53"/>
        <v>1</v>
      </c>
      <c r="AE157" s="62">
        <f t="shared" si="66"/>
        <v>6</v>
      </c>
      <c r="AF157" s="152" t="str">
        <f t="shared" si="63"/>
        <v>2019-6</v>
      </c>
      <c r="AG157" s="62">
        <f t="shared" si="61"/>
        <v>4</v>
      </c>
      <c r="AH157" s="152" t="str">
        <f t="shared" si="67"/>
        <v>Weekdays</v>
      </c>
      <c r="AI157" s="159">
        <f t="shared" si="54"/>
        <v>5</v>
      </c>
    </row>
    <row r="158" spans="2:35" ht="16.5" x14ac:dyDescent="0.3">
      <c r="B158" s="59" t="s">
        <v>190</v>
      </c>
      <c r="C158" s="60" t="s">
        <v>25</v>
      </c>
      <c r="D158" s="59" t="s">
        <v>26</v>
      </c>
      <c r="E158" s="59" t="s">
        <v>27</v>
      </c>
      <c r="F158" s="59" t="s">
        <v>21</v>
      </c>
      <c r="G158" s="59" t="s">
        <v>36</v>
      </c>
      <c r="H158" s="61">
        <v>80.97</v>
      </c>
      <c r="I158" s="62">
        <v>8</v>
      </c>
      <c r="J158" s="63">
        <v>32.387999999999998</v>
      </c>
      <c r="K158" s="63">
        <v>680.14800000000002</v>
      </c>
      <c r="L158" s="64">
        <v>43493</v>
      </c>
      <c r="M158" s="65">
        <v>0.54513888888888884</v>
      </c>
      <c r="N158" s="60" t="s">
        <v>29</v>
      </c>
      <c r="O158" s="63">
        <v>647.76</v>
      </c>
      <c r="P158" s="66">
        <v>4.7619047620000003</v>
      </c>
      <c r="Q158" s="63">
        <v>32.387999999999998</v>
      </c>
      <c r="R158" s="67">
        <v>9.3000000000000007</v>
      </c>
      <c r="S158" s="48">
        <f t="shared" si="55"/>
        <v>32.388000000000034</v>
      </c>
      <c r="T158" s="49">
        <f t="shared" si="56"/>
        <v>2429.1000000000026</v>
      </c>
      <c r="U158" s="49" t="b">
        <f t="shared" si="57"/>
        <v>1</v>
      </c>
      <c r="V158" s="49" t="b">
        <f t="shared" si="58"/>
        <v>1</v>
      </c>
      <c r="W158" s="49" t="str">
        <f t="shared" si="59"/>
        <v>High Value</v>
      </c>
      <c r="X158" s="157">
        <f t="shared" si="64"/>
        <v>8.0969999999999995</v>
      </c>
      <c r="Y158" s="158">
        <f t="shared" si="52"/>
        <v>28</v>
      </c>
      <c r="Z158" s="150">
        <f t="shared" si="60"/>
        <v>1</v>
      </c>
      <c r="AA158" s="151">
        <f t="shared" si="68"/>
        <v>2019</v>
      </c>
      <c r="AB158" s="152" t="str">
        <f t="shared" si="65"/>
        <v>1-2019</v>
      </c>
      <c r="AC158" s="152" t="str">
        <f t="shared" si="62"/>
        <v>28-1-2019</v>
      </c>
      <c r="AD158" s="62">
        <f t="shared" si="53"/>
        <v>1</v>
      </c>
      <c r="AE158" s="62">
        <f t="shared" si="66"/>
        <v>5</v>
      </c>
      <c r="AF158" s="152" t="str">
        <f t="shared" si="63"/>
        <v>2019-5</v>
      </c>
      <c r="AG158" s="62">
        <f t="shared" si="61"/>
        <v>1</v>
      </c>
      <c r="AH158" s="152" t="str">
        <f t="shared" si="67"/>
        <v>Weekdays</v>
      </c>
      <c r="AI158" s="159">
        <f t="shared" si="54"/>
        <v>2</v>
      </c>
    </row>
    <row r="159" spans="2:35" ht="16.5" x14ac:dyDescent="0.3">
      <c r="B159" s="59" t="s">
        <v>191</v>
      </c>
      <c r="C159" s="60" t="s">
        <v>18</v>
      </c>
      <c r="D159" s="59" t="s">
        <v>19</v>
      </c>
      <c r="E159" s="59" t="s">
        <v>20</v>
      </c>
      <c r="F159" s="59" t="s">
        <v>31</v>
      </c>
      <c r="G159" s="59" t="s">
        <v>44</v>
      </c>
      <c r="H159" s="61">
        <v>92.29</v>
      </c>
      <c r="I159" s="62">
        <v>5</v>
      </c>
      <c r="J159" s="63">
        <v>23.072500000000002</v>
      </c>
      <c r="K159" s="63">
        <v>484.52249999999998</v>
      </c>
      <c r="L159" s="64">
        <v>43516</v>
      </c>
      <c r="M159" s="65">
        <v>0.66319444444444442</v>
      </c>
      <c r="N159" s="60" t="s">
        <v>33</v>
      </c>
      <c r="O159" s="63">
        <v>461.45</v>
      </c>
      <c r="P159" s="66">
        <v>4.7619047620000003</v>
      </c>
      <c r="Q159" s="63">
        <v>23.072500000000002</v>
      </c>
      <c r="R159" s="67">
        <v>9</v>
      </c>
      <c r="S159" s="48">
        <f t="shared" si="55"/>
        <v>23.072499999999991</v>
      </c>
      <c r="T159" s="49">
        <f t="shared" si="56"/>
        <v>1730.4374999999993</v>
      </c>
      <c r="U159" s="49" t="b">
        <f t="shared" si="57"/>
        <v>0</v>
      </c>
      <c r="V159" s="49" t="b">
        <f t="shared" si="58"/>
        <v>1</v>
      </c>
      <c r="W159" s="49" t="str">
        <f t="shared" si="59"/>
        <v>High Value</v>
      </c>
      <c r="X159" s="157">
        <f t="shared" si="64"/>
        <v>9.229000000000001</v>
      </c>
      <c r="Y159" s="158">
        <f t="shared" si="52"/>
        <v>20</v>
      </c>
      <c r="Z159" s="150">
        <f t="shared" si="60"/>
        <v>2</v>
      </c>
      <c r="AA159" s="151">
        <f t="shared" si="68"/>
        <v>2019</v>
      </c>
      <c r="AB159" s="152" t="str">
        <f t="shared" si="65"/>
        <v>2-2019</v>
      </c>
      <c r="AC159" s="152" t="str">
        <f t="shared" si="62"/>
        <v>20-2-2019</v>
      </c>
      <c r="AD159" s="62">
        <f t="shared" si="53"/>
        <v>1</v>
      </c>
      <c r="AE159" s="62">
        <f t="shared" si="66"/>
        <v>8</v>
      </c>
      <c r="AF159" s="152" t="str">
        <f t="shared" si="63"/>
        <v>2019-8</v>
      </c>
      <c r="AG159" s="62">
        <f t="shared" si="61"/>
        <v>3</v>
      </c>
      <c r="AH159" s="152" t="str">
        <f t="shared" si="67"/>
        <v>Weekdays</v>
      </c>
      <c r="AI159" s="159">
        <f t="shared" si="54"/>
        <v>4</v>
      </c>
    </row>
    <row r="160" spans="2:35" ht="16.5" x14ac:dyDescent="0.3">
      <c r="B160" s="59" t="s">
        <v>192</v>
      </c>
      <c r="C160" s="60" t="s">
        <v>42</v>
      </c>
      <c r="D160" s="59" t="s">
        <v>43</v>
      </c>
      <c r="E160" s="59" t="s">
        <v>20</v>
      </c>
      <c r="F160" s="59" t="s">
        <v>31</v>
      </c>
      <c r="G160" s="59" t="s">
        <v>28</v>
      </c>
      <c r="H160" s="61">
        <v>72.17</v>
      </c>
      <c r="I160" s="62">
        <v>1</v>
      </c>
      <c r="J160" s="63">
        <v>3.6084999999999998</v>
      </c>
      <c r="K160" s="63">
        <v>75.778499999999994</v>
      </c>
      <c r="L160" s="64">
        <v>43469</v>
      </c>
      <c r="M160" s="65">
        <v>0.81944444444444442</v>
      </c>
      <c r="N160" s="60" t="s">
        <v>29</v>
      </c>
      <c r="O160" s="63">
        <v>72.17</v>
      </c>
      <c r="P160" s="66">
        <v>4.7619047620000003</v>
      </c>
      <c r="Q160" s="63">
        <v>3.6084999999999998</v>
      </c>
      <c r="R160" s="68">
        <v>6.1</v>
      </c>
      <c r="S160" s="48">
        <f t="shared" si="55"/>
        <v>3.6084999999999923</v>
      </c>
      <c r="T160" s="49">
        <f t="shared" si="56"/>
        <v>270.63749999999942</v>
      </c>
      <c r="U160" s="49" t="b">
        <f t="shared" si="57"/>
        <v>0</v>
      </c>
      <c r="V160" s="49" t="b">
        <f t="shared" si="58"/>
        <v>1</v>
      </c>
      <c r="W160" s="49" t="str">
        <f t="shared" si="59"/>
        <v>Low Value</v>
      </c>
      <c r="X160" s="157" t="str">
        <f t="shared" si="64"/>
        <v>Value Not maches</v>
      </c>
      <c r="Y160" s="158">
        <f t="shared" si="52"/>
        <v>4</v>
      </c>
      <c r="Z160" s="150">
        <f t="shared" si="60"/>
        <v>1</v>
      </c>
      <c r="AA160" s="151">
        <f t="shared" si="68"/>
        <v>2019</v>
      </c>
      <c r="AB160" s="152" t="str">
        <f t="shared" si="65"/>
        <v>1-2019</v>
      </c>
      <c r="AC160" s="152" t="str">
        <f t="shared" si="62"/>
        <v>4-1-2019</v>
      </c>
      <c r="AD160" s="62">
        <f t="shared" si="53"/>
        <v>1</v>
      </c>
      <c r="AE160" s="62">
        <f t="shared" si="66"/>
        <v>1</v>
      </c>
      <c r="AF160" s="152" t="str">
        <f t="shared" si="63"/>
        <v>2019-1</v>
      </c>
      <c r="AG160" s="62">
        <f t="shared" si="61"/>
        <v>5</v>
      </c>
      <c r="AH160" s="152" t="str">
        <f t="shared" si="67"/>
        <v>Weekdays</v>
      </c>
      <c r="AI160" s="159">
        <f t="shared" si="54"/>
        <v>6</v>
      </c>
    </row>
    <row r="161" spans="2:35" ht="16.5" x14ac:dyDescent="0.3">
      <c r="B161" s="59" t="s">
        <v>193</v>
      </c>
      <c r="C161" s="60" t="s">
        <v>42</v>
      </c>
      <c r="D161" s="59" t="s">
        <v>43</v>
      </c>
      <c r="E161" s="59" t="s">
        <v>27</v>
      </c>
      <c r="F161" s="59" t="s">
        <v>31</v>
      </c>
      <c r="G161" s="59" t="s">
        <v>32</v>
      </c>
      <c r="H161" s="61">
        <v>50.28</v>
      </c>
      <c r="I161" s="62">
        <v>5</v>
      </c>
      <c r="J161" s="63">
        <v>12.57</v>
      </c>
      <c r="K161" s="63">
        <v>263.97000000000003</v>
      </c>
      <c r="L161" s="64">
        <v>43531</v>
      </c>
      <c r="M161" s="65">
        <v>0.58194444444444449</v>
      </c>
      <c r="N161" s="60" t="s">
        <v>23</v>
      </c>
      <c r="O161" s="63">
        <v>251.4</v>
      </c>
      <c r="P161" s="66">
        <v>4.7619047620000003</v>
      </c>
      <c r="Q161" s="63">
        <v>12.57</v>
      </c>
      <c r="R161" s="68">
        <v>9.6999999999999993</v>
      </c>
      <c r="S161" s="48">
        <f t="shared" si="55"/>
        <v>12.570000000000022</v>
      </c>
      <c r="T161" s="49">
        <f t="shared" si="56"/>
        <v>942.75000000000159</v>
      </c>
      <c r="U161" s="49" t="b">
        <f t="shared" si="57"/>
        <v>0</v>
      </c>
      <c r="V161" s="49" t="b">
        <f t="shared" si="58"/>
        <v>1</v>
      </c>
      <c r="W161" s="49" t="str">
        <f t="shared" si="59"/>
        <v>High Value</v>
      </c>
      <c r="X161" s="157">
        <f t="shared" si="64"/>
        <v>5.0280000000000005</v>
      </c>
      <c r="Y161" s="158">
        <f t="shared" ref="Y161:Y224" si="69">DAY(L161)</f>
        <v>7</v>
      </c>
      <c r="Z161" s="150">
        <f t="shared" si="60"/>
        <v>3</v>
      </c>
      <c r="AA161" s="151">
        <f t="shared" si="68"/>
        <v>2019</v>
      </c>
      <c r="AB161" s="152" t="str">
        <f t="shared" si="65"/>
        <v>3-2019</v>
      </c>
      <c r="AC161" s="152" t="str">
        <f t="shared" si="62"/>
        <v>7-3-2019</v>
      </c>
      <c r="AD161" s="62">
        <f t="shared" si="53"/>
        <v>1</v>
      </c>
      <c r="AE161" s="62">
        <f t="shared" si="66"/>
        <v>10</v>
      </c>
      <c r="AF161" s="152" t="str">
        <f t="shared" si="63"/>
        <v>2019-10</v>
      </c>
      <c r="AG161" s="62">
        <f t="shared" si="61"/>
        <v>4</v>
      </c>
      <c r="AH161" s="152" t="str">
        <f t="shared" si="67"/>
        <v>Weekdays</v>
      </c>
      <c r="AI161" s="159">
        <f t="shared" si="54"/>
        <v>5</v>
      </c>
    </row>
    <row r="162" spans="2:35" ht="16.5" x14ac:dyDescent="0.3">
      <c r="B162" s="59" t="s">
        <v>194</v>
      </c>
      <c r="C162" s="60" t="s">
        <v>42</v>
      </c>
      <c r="D162" s="59" t="s">
        <v>43</v>
      </c>
      <c r="E162" s="59" t="s">
        <v>20</v>
      </c>
      <c r="F162" s="59" t="s">
        <v>31</v>
      </c>
      <c r="G162" s="59" t="s">
        <v>22</v>
      </c>
      <c r="H162" s="61">
        <v>97.22</v>
      </c>
      <c r="I162" s="62">
        <v>9</v>
      </c>
      <c r="J162" s="63">
        <v>43.749000000000002</v>
      </c>
      <c r="K162" s="63">
        <v>918.72900000000004</v>
      </c>
      <c r="L162" s="64">
        <v>43554</v>
      </c>
      <c r="M162" s="65">
        <v>0.61319444444444449</v>
      </c>
      <c r="N162" s="60" t="s">
        <v>23</v>
      </c>
      <c r="O162" s="63">
        <v>874.98</v>
      </c>
      <c r="P162" s="66">
        <v>4.7619047620000003</v>
      </c>
      <c r="Q162" s="63">
        <v>43.749000000000002</v>
      </c>
      <c r="R162" s="67">
        <v>6</v>
      </c>
      <c r="S162" s="48">
        <f t="shared" si="55"/>
        <v>43.749000000000024</v>
      </c>
      <c r="T162" s="49">
        <f t="shared" si="56"/>
        <v>3281.175000000002</v>
      </c>
      <c r="U162" s="49" t="b">
        <f t="shared" si="57"/>
        <v>1</v>
      </c>
      <c r="V162" s="49" t="b">
        <f t="shared" si="58"/>
        <v>1</v>
      </c>
      <c r="W162" s="49" t="str">
        <f t="shared" si="59"/>
        <v>Low Value</v>
      </c>
      <c r="X162" s="157" t="str">
        <f t="shared" si="64"/>
        <v>Value Not maches</v>
      </c>
      <c r="Y162" s="158">
        <f t="shared" si="69"/>
        <v>30</v>
      </c>
      <c r="Z162" s="150">
        <f t="shared" si="60"/>
        <v>3</v>
      </c>
      <c r="AA162" s="151">
        <f t="shared" si="68"/>
        <v>2019</v>
      </c>
      <c r="AB162" s="152" t="str">
        <f t="shared" si="65"/>
        <v>3-2019</v>
      </c>
      <c r="AC162" s="152" t="str">
        <f t="shared" si="62"/>
        <v>30-3-2019</v>
      </c>
      <c r="AD162" s="62">
        <f t="shared" si="53"/>
        <v>1</v>
      </c>
      <c r="AE162" s="62">
        <f t="shared" si="66"/>
        <v>13</v>
      </c>
      <c r="AF162" s="152" t="str">
        <f t="shared" si="63"/>
        <v>2019-13</v>
      </c>
      <c r="AG162" s="62">
        <f t="shared" si="61"/>
        <v>6</v>
      </c>
      <c r="AH162" s="152" t="str">
        <f t="shared" si="67"/>
        <v>Weekends</v>
      </c>
      <c r="AI162" s="159">
        <f t="shared" si="54"/>
        <v>7</v>
      </c>
    </row>
    <row r="163" spans="2:35" ht="16.5" x14ac:dyDescent="0.3">
      <c r="B163" s="59" t="s">
        <v>195</v>
      </c>
      <c r="C163" s="60" t="s">
        <v>42</v>
      </c>
      <c r="D163" s="59" t="s">
        <v>43</v>
      </c>
      <c r="E163" s="59" t="s">
        <v>27</v>
      </c>
      <c r="F163" s="59" t="s">
        <v>31</v>
      </c>
      <c r="G163" s="59" t="s">
        <v>36</v>
      </c>
      <c r="H163" s="61">
        <v>93.39</v>
      </c>
      <c r="I163" s="62">
        <v>6</v>
      </c>
      <c r="J163" s="63">
        <v>28.016999999999999</v>
      </c>
      <c r="K163" s="63">
        <v>588.35699999999997</v>
      </c>
      <c r="L163" s="64">
        <v>43551</v>
      </c>
      <c r="M163" s="65">
        <v>0.8041666666666667</v>
      </c>
      <c r="N163" s="60" t="s">
        <v>23</v>
      </c>
      <c r="O163" s="63">
        <v>560.34</v>
      </c>
      <c r="P163" s="66">
        <v>4.7619047620000003</v>
      </c>
      <c r="Q163" s="63">
        <v>28.016999999999999</v>
      </c>
      <c r="R163" s="67">
        <v>10</v>
      </c>
      <c r="S163" s="48">
        <f t="shared" si="55"/>
        <v>28.016999999999939</v>
      </c>
      <c r="T163" s="49">
        <f t="shared" si="56"/>
        <v>2101.2749999999955</v>
      </c>
      <c r="U163" s="49" t="b">
        <f t="shared" si="57"/>
        <v>1</v>
      </c>
      <c r="V163" s="49" t="b">
        <f t="shared" si="58"/>
        <v>1</v>
      </c>
      <c r="W163" s="49" t="str">
        <f t="shared" si="59"/>
        <v>High Value</v>
      </c>
      <c r="X163" s="157">
        <f t="shared" si="64"/>
        <v>9.3390000000000004</v>
      </c>
      <c r="Y163" s="158">
        <f t="shared" si="69"/>
        <v>27</v>
      </c>
      <c r="Z163" s="150">
        <f t="shared" si="60"/>
        <v>3</v>
      </c>
      <c r="AA163" s="151">
        <f t="shared" si="68"/>
        <v>2019</v>
      </c>
      <c r="AB163" s="152" t="str">
        <f t="shared" si="65"/>
        <v>3-2019</v>
      </c>
      <c r="AC163" s="152" t="str">
        <f t="shared" si="62"/>
        <v>27-3-2019</v>
      </c>
      <c r="AD163" s="62">
        <f t="shared" si="53"/>
        <v>1</v>
      </c>
      <c r="AE163" s="62">
        <f t="shared" si="66"/>
        <v>13</v>
      </c>
      <c r="AF163" s="152" t="str">
        <f t="shared" si="63"/>
        <v>2019-13</v>
      </c>
      <c r="AG163" s="62">
        <f t="shared" si="61"/>
        <v>3</v>
      </c>
      <c r="AH163" s="152" t="str">
        <f t="shared" si="67"/>
        <v>Weekdays</v>
      </c>
      <c r="AI163" s="159">
        <f t="shared" si="54"/>
        <v>4</v>
      </c>
    </row>
    <row r="164" spans="2:35" ht="16.5" x14ac:dyDescent="0.3">
      <c r="B164" s="59" t="s">
        <v>196</v>
      </c>
      <c r="C164" s="60" t="s">
        <v>25</v>
      </c>
      <c r="D164" s="59" t="s">
        <v>26</v>
      </c>
      <c r="E164" s="59" t="s">
        <v>27</v>
      </c>
      <c r="F164" s="59" t="s">
        <v>21</v>
      </c>
      <c r="G164" s="59" t="s">
        <v>44</v>
      </c>
      <c r="H164" s="61">
        <v>43.18</v>
      </c>
      <c r="I164" s="62">
        <v>8</v>
      </c>
      <c r="J164" s="63">
        <v>17.271999999999998</v>
      </c>
      <c r="K164" s="63">
        <v>362.71199999999999</v>
      </c>
      <c r="L164" s="64">
        <v>43484</v>
      </c>
      <c r="M164" s="65">
        <v>0.81874999999999998</v>
      </c>
      <c r="N164" s="60" t="s">
        <v>33</v>
      </c>
      <c r="O164" s="63">
        <v>345.44</v>
      </c>
      <c r="P164" s="66">
        <v>4.7619047620000003</v>
      </c>
      <c r="Q164" s="63">
        <v>17.271999999999998</v>
      </c>
      <c r="R164" s="67">
        <v>8.3000000000000007</v>
      </c>
      <c r="S164" s="48">
        <f t="shared" si="55"/>
        <v>17.271999999999991</v>
      </c>
      <c r="T164" s="49">
        <f t="shared" si="56"/>
        <v>1295.3999999999994</v>
      </c>
      <c r="U164" s="49" t="b">
        <f t="shared" si="57"/>
        <v>0</v>
      </c>
      <c r="V164" s="49" t="b">
        <f t="shared" si="58"/>
        <v>1</v>
      </c>
      <c r="W164" s="49" t="str">
        <f t="shared" si="59"/>
        <v>Low Value</v>
      </c>
      <c r="X164" s="157">
        <f t="shared" si="64"/>
        <v>4.3180000000000005</v>
      </c>
      <c r="Y164" s="158">
        <f t="shared" si="69"/>
        <v>19</v>
      </c>
      <c r="Z164" s="150">
        <f t="shared" si="60"/>
        <v>1</v>
      </c>
      <c r="AA164" s="151">
        <f t="shared" si="68"/>
        <v>2019</v>
      </c>
      <c r="AB164" s="152" t="str">
        <f t="shared" si="65"/>
        <v>1-2019</v>
      </c>
      <c r="AC164" s="152" t="str">
        <f t="shared" si="62"/>
        <v>19-1-2019</v>
      </c>
      <c r="AD164" s="62">
        <f t="shared" si="53"/>
        <v>1</v>
      </c>
      <c r="AE164" s="62">
        <f t="shared" si="66"/>
        <v>3</v>
      </c>
      <c r="AF164" s="152" t="str">
        <f t="shared" si="63"/>
        <v>2019-3</v>
      </c>
      <c r="AG164" s="62">
        <f t="shared" si="61"/>
        <v>6</v>
      </c>
      <c r="AH164" s="152" t="str">
        <f t="shared" si="67"/>
        <v>Weekends</v>
      </c>
      <c r="AI164" s="159">
        <f t="shared" si="54"/>
        <v>7</v>
      </c>
    </row>
    <row r="165" spans="2:35" ht="16.5" x14ac:dyDescent="0.3">
      <c r="B165" s="59" t="s">
        <v>197</v>
      </c>
      <c r="C165" s="60" t="s">
        <v>18</v>
      </c>
      <c r="D165" s="59" t="s">
        <v>19</v>
      </c>
      <c r="E165" s="59" t="s">
        <v>27</v>
      </c>
      <c r="F165" s="59" t="s">
        <v>31</v>
      </c>
      <c r="G165" s="59" t="s">
        <v>36</v>
      </c>
      <c r="H165" s="61">
        <v>63.69</v>
      </c>
      <c r="I165" s="62">
        <v>1</v>
      </c>
      <c r="J165" s="63">
        <v>3.1844999999999999</v>
      </c>
      <c r="K165" s="63">
        <v>66.874499999999998</v>
      </c>
      <c r="L165" s="64">
        <v>43521</v>
      </c>
      <c r="M165" s="65">
        <v>0.68125000000000002</v>
      </c>
      <c r="N165" s="60" t="s">
        <v>29</v>
      </c>
      <c r="O165" s="63">
        <v>63.69</v>
      </c>
      <c r="P165" s="66">
        <v>4.7619047620000003</v>
      </c>
      <c r="Q165" s="63">
        <v>3.1844999999999999</v>
      </c>
      <c r="R165" s="68">
        <v>6</v>
      </c>
      <c r="S165" s="48">
        <f t="shared" si="55"/>
        <v>3.1844999999999999</v>
      </c>
      <c r="T165" s="49">
        <f t="shared" si="56"/>
        <v>238.83749999999998</v>
      </c>
      <c r="U165" s="49" t="b">
        <f t="shared" si="57"/>
        <v>0</v>
      </c>
      <c r="V165" s="49" t="b">
        <f t="shared" si="58"/>
        <v>1</v>
      </c>
      <c r="W165" s="49" t="str">
        <f t="shared" si="59"/>
        <v>Low Value</v>
      </c>
      <c r="X165" s="157" t="str">
        <f t="shared" si="64"/>
        <v>Value Not maches</v>
      </c>
      <c r="Y165" s="158">
        <f t="shared" si="69"/>
        <v>25</v>
      </c>
      <c r="Z165" s="150">
        <f t="shared" si="60"/>
        <v>2</v>
      </c>
      <c r="AA165" s="151">
        <f t="shared" si="68"/>
        <v>2019</v>
      </c>
      <c r="AB165" s="152" t="str">
        <f t="shared" si="65"/>
        <v>2-2019</v>
      </c>
      <c r="AC165" s="152" t="str">
        <f t="shared" si="62"/>
        <v>25-2-2019</v>
      </c>
      <c r="AD165" s="62">
        <f t="shared" ref="AD165:AD228" si="70">ROUNDUP(Z165/3,0)</f>
        <v>1</v>
      </c>
      <c r="AE165" s="62">
        <f t="shared" si="66"/>
        <v>9</v>
      </c>
      <c r="AF165" s="152" t="str">
        <f t="shared" si="63"/>
        <v>2019-9</v>
      </c>
      <c r="AG165" s="62">
        <f t="shared" si="61"/>
        <v>1</v>
      </c>
      <c r="AH165" s="152" t="str">
        <f t="shared" si="67"/>
        <v>Weekdays</v>
      </c>
      <c r="AI165" s="159">
        <f t="shared" si="54"/>
        <v>2</v>
      </c>
    </row>
    <row r="166" spans="2:35" ht="16.5" x14ac:dyDescent="0.3">
      <c r="B166" s="59" t="s">
        <v>198</v>
      </c>
      <c r="C166" s="60" t="s">
        <v>18</v>
      </c>
      <c r="D166" s="59" t="s">
        <v>19</v>
      </c>
      <c r="E166" s="59" t="s">
        <v>27</v>
      </c>
      <c r="F166" s="59" t="s">
        <v>31</v>
      </c>
      <c r="G166" s="59" t="s">
        <v>44</v>
      </c>
      <c r="H166" s="61">
        <v>45.79</v>
      </c>
      <c r="I166" s="62">
        <v>7</v>
      </c>
      <c r="J166" s="63">
        <v>16.026499999999999</v>
      </c>
      <c r="K166" s="63">
        <v>336.55650000000003</v>
      </c>
      <c r="L166" s="64">
        <v>43537</v>
      </c>
      <c r="M166" s="65">
        <v>0.82222222222222219</v>
      </c>
      <c r="N166" s="60" t="s">
        <v>33</v>
      </c>
      <c r="O166" s="63">
        <v>320.52999999999997</v>
      </c>
      <c r="P166" s="66">
        <v>4.7619047620000003</v>
      </c>
      <c r="Q166" s="63">
        <v>16.026499999999999</v>
      </c>
      <c r="R166" s="67">
        <v>7</v>
      </c>
      <c r="S166" s="48">
        <f t="shared" si="55"/>
        <v>16.026500000000055</v>
      </c>
      <c r="T166" s="49">
        <f t="shared" si="56"/>
        <v>1201.9875000000043</v>
      </c>
      <c r="U166" s="49" t="b">
        <f t="shared" si="57"/>
        <v>0</v>
      </c>
      <c r="V166" s="49" t="b">
        <f t="shared" si="58"/>
        <v>1</v>
      </c>
      <c r="W166" s="49" t="str">
        <f t="shared" si="59"/>
        <v>Low Value</v>
      </c>
      <c r="X166" s="157">
        <f t="shared" si="64"/>
        <v>4.5789999999999997</v>
      </c>
      <c r="Y166" s="158">
        <f t="shared" si="69"/>
        <v>13</v>
      </c>
      <c r="Z166" s="150">
        <f t="shared" si="60"/>
        <v>3</v>
      </c>
      <c r="AA166" s="151">
        <f t="shared" si="68"/>
        <v>2019</v>
      </c>
      <c r="AB166" s="152" t="str">
        <f t="shared" si="65"/>
        <v>3-2019</v>
      </c>
      <c r="AC166" s="152" t="str">
        <f t="shared" si="62"/>
        <v>13-3-2019</v>
      </c>
      <c r="AD166" s="62">
        <f t="shared" si="70"/>
        <v>1</v>
      </c>
      <c r="AE166" s="62">
        <f t="shared" si="66"/>
        <v>11</v>
      </c>
      <c r="AF166" s="152" t="str">
        <f t="shared" si="63"/>
        <v>2019-11</v>
      </c>
      <c r="AG166" s="62">
        <f t="shared" si="61"/>
        <v>3</v>
      </c>
      <c r="AH166" s="152" t="str">
        <f t="shared" si="67"/>
        <v>Weekdays</v>
      </c>
      <c r="AI166" s="159">
        <f t="shared" ref="AI166:AI229" si="71">WEEKDAY(L166,1)</f>
        <v>4</v>
      </c>
    </row>
    <row r="167" spans="2:35" ht="16.5" x14ac:dyDescent="0.3">
      <c r="B167" s="59" t="s">
        <v>199</v>
      </c>
      <c r="C167" s="60" t="s">
        <v>25</v>
      </c>
      <c r="D167" s="59" t="s">
        <v>26</v>
      </c>
      <c r="E167" s="59" t="s">
        <v>27</v>
      </c>
      <c r="F167" s="59" t="s">
        <v>31</v>
      </c>
      <c r="G167" s="59" t="s">
        <v>36</v>
      </c>
      <c r="H167" s="61">
        <v>76.400000000000006</v>
      </c>
      <c r="I167" s="62">
        <v>2</v>
      </c>
      <c r="J167" s="63">
        <v>7.64</v>
      </c>
      <c r="K167" s="63">
        <v>160.44</v>
      </c>
      <c r="L167" s="64">
        <v>43495</v>
      </c>
      <c r="M167" s="65">
        <v>0.8208333333333333</v>
      </c>
      <c r="N167" s="60" t="s">
        <v>23</v>
      </c>
      <c r="O167" s="63">
        <v>152.80000000000001</v>
      </c>
      <c r="P167" s="66">
        <v>4.7619047620000003</v>
      </c>
      <c r="Q167" s="63">
        <v>7.64</v>
      </c>
      <c r="R167" s="68">
        <v>6.5</v>
      </c>
      <c r="S167" s="48">
        <f t="shared" si="55"/>
        <v>7.6399999999999864</v>
      </c>
      <c r="T167" s="49">
        <f t="shared" si="56"/>
        <v>572.99999999999898</v>
      </c>
      <c r="U167" s="49" t="b">
        <f t="shared" si="57"/>
        <v>0</v>
      </c>
      <c r="V167" s="49" t="b">
        <f t="shared" si="58"/>
        <v>1</v>
      </c>
      <c r="W167" s="49" t="str">
        <f t="shared" si="59"/>
        <v>Low Value</v>
      </c>
      <c r="X167" s="157">
        <f t="shared" si="64"/>
        <v>7.6400000000000006</v>
      </c>
      <c r="Y167" s="158">
        <f t="shared" si="69"/>
        <v>30</v>
      </c>
      <c r="Z167" s="150">
        <f t="shared" si="60"/>
        <v>1</v>
      </c>
      <c r="AA167" s="151">
        <f t="shared" si="68"/>
        <v>2019</v>
      </c>
      <c r="AB167" s="152" t="str">
        <f t="shared" si="65"/>
        <v>1-2019</v>
      </c>
      <c r="AC167" s="152" t="str">
        <f t="shared" si="62"/>
        <v>30-1-2019</v>
      </c>
      <c r="AD167" s="62">
        <f t="shared" si="70"/>
        <v>1</v>
      </c>
      <c r="AE167" s="62">
        <f t="shared" si="66"/>
        <v>5</v>
      </c>
      <c r="AF167" s="152" t="str">
        <f t="shared" si="63"/>
        <v>2019-5</v>
      </c>
      <c r="AG167" s="62">
        <f t="shared" si="61"/>
        <v>3</v>
      </c>
      <c r="AH167" s="152" t="str">
        <f t="shared" si="67"/>
        <v>Weekdays</v>
      </c>
      <c r="AI167" s="159">
        <f t="shared" si="71"/>
        <v>4</v>
      </c>
    </row>
    <row r="168" spans="2:35" ht="16.5" x14ac:dyDescent="0.3">
      <c r="B168" s="59" t="s">
        <v>200</v>
      </c>
      <c r="C168" s="60" t="s">
        <v>42</v>
      </c>
      <c r="D168" s="59" t="s">
        <v>43</v>
      </c>
      <c r="E168" s="59" t="s">
        <v>27</v>
      </c>
      <c r="F168" s="59" t="s">
        <v>31</v>
      </c>
      <c r="G168" s="59" t="s">
        <v>44</v>
      </c>
      <c r="H168" s="61">
        <v>39.9</v>
      </c>
      <c r="I168" s="62">
        <v>10</v>
      </c>
      <c r="J168" s="63">
        <v>19.95</v>
      </c>
      <c r="K168" s="63">
        <v>418.95</v>
      </c>
      <c r="L168" s="64">
        <v>43516</v>
      </c>
      <c r="M168" s="65">
        <v>0.64166666666666672</v>
      </c>
      <c r="N168" s="60" t="s">
        <v>33</v>
      </c>
      <c r="O168" s="63">
        <v>399</v>
      </c>
      <c r="P168" s="66">
        <v>4.7619047620000003</v>
      </c>
      <c r="Q168" s="63">
        <v>19.95</v>
      </c>
      <c r="R168" s="67">
        <v>5.9</v>
      </c>
      <c r="S168" s="48">
        <f t="shared" si="55"/>
        <v>19.949999999999989</v>
      </c>
      <c r="T168" s="49">
        <f t="shared" si="56"/>
        <v>1496.2499999999991</v>
      </c>
      <c r="U168" s="49" t="b">
        <f t="shared" si="57"/>
        <v>0</v>
      </c>
      <c r="V168" s="49" t="b">
        <f t="shared" si="58"/>
        <v>1</v>
      </c>
      <c r="W168" s="49" t="str">
        <f t="shared" si="59"/>
        <v>Low Value</v>
      </c>
      <c r="X168" s="157" t="str">
        <f t="shared" si="64"/>
        <v>Value Not maches</v>
      </c>
      <c r="Y168" s="158">
        <f t="shared" si="69"/>
        <v>20</v>
      </c>
      <c r="Z168" s="150">
        <f t="shared" si="60"/>
        <v>2</v>
      </c>
      <c r="AA168" s="151">
        <f t="shared" si="68"/>
        <v>2019</v>
      </c>
      <c r="AB168" s="152" t="str">
        <f t="shared" si="65"/>
        <v>2-2019</v>
      </c>
      <c r="AC168" s="152" t="str">
        <f t="shared" si="62"/>
        <v>20-2-2019</v>
      </c>
      <c r="AD168" s="62">
        <f t="shared" si="70"/>
        <v>1</v>
      </c>
      <c r="AE168" s="62">
        <f t="shared" si="66"/>
        <v>8</v>
      </c>
      <c r="AF168" s="152" t="str">
        <f t="shared" si="63"/>
        <v>2019-8</v>
      </c>
      <c r="AG168" s="62">
        <f t="shared" si="61"/>
        <v>3</v>
      </c>
      <c r="AH168" s="152" t="str">
        <f t="shared" si="67"/>
        <v>Weekdays</v>
      </c>
      <c r="AI168" s="159">
        <f t="shared" si="71"/>
        <v>4</v>
      </c>
    </row>
    <row r="169" spans="2:35" ht="16.5" x14ac:dyDescent="0.3">
      <c r="B169" s="59" t="s">
        <v>201</v>
      </c>
      <c r="C169" s="60" t="s">
        <v>42</v>
      </c>
      <c r="D169" s="59" t="s">
        <v>43</v>
      </c>
      <c r="E169" s="59" t="s">
        <v>20</v>
      </c>
      <c r="F169" s="59" t="s">
        <v>31</v>
      </c>
      <c r="G169" s="59" t="s">
        <v>22</v>
      </c>
      <c r="H169" s="61">
        <v>42.57</v>
      </c>
      <c r="I169" s="62">
        <v>8</v>
      </c>
      <c r="J169" s="63">
        <v>17.027999999999999</v>
      </c>
      <c r="K169" s="63">
        <v>357.58800000000002</v>
      </c>
      <c r="L169" s="64">
        <v>43521</v>
      </c>
      <c r="M169" s="65">
        <v>0.59166666666666667</v>
      </c>
      <c r="N169" s="60" t="s">
        <v>23</v>
      </c>
      <c r="O169" s="63">
        <v>340.56</v>
      </c>
      <c r="P169" s="66">
        <v>4.7619047620000003</v>
      </c>
      <c r="Q169" s="63">
        <v>17.027999999999999</v>
      </c>
      <c r="R169" s="67">
        <v>5.6</v>
      </c>
      <c r="S169" s="48">
        <f t="shared" si="55"/>
        <v>17.02800000000002</v>
      </c>
      <c r="T169" s="49">
        <f t="shared" si="56"/>
        <v>1277.1000000000015</v>
      </c>
      <c r="U169" s="49" t="b">
        <f t="shared" si="57"/>
        <v>0</v>
      </c>
      <c r="V169" s="49" t="b">
        <f t="shared" si="58"/>
        <v>1</v>
      </c>
      <c r="W169" s="49" t="str">
        <f t="shared" si="59"/>
        <v>Low Value</v>
      </c>
      <c r="X169" s="157" t="str">
        <f t="shared" si="64"/>
        <v>Value Not maches</v>
      </c>
      <c r="Y169" s="158">
        <f t="shared" si="69"/>
        <v>25</v>
      </c>
      <c r="Z169" s="150">
        <f t="shared" si="60"/>
        <v>2</v>
      </c>
      <c r="AA169" s="151">
        <f t="shared" si="68"/>
        <v>2019</v>
      </c>
      <c r="AB169" s="152" t="str">
        <f t="shared" si="65"/>
        <v>2-2019</v>
      </c>
      <c r="AC169" s="152" t="str">
        <f t="shared" si="62"/>
        <v>25-2-2019</v>
      </c>
      <c r="AD169" s="62">
        <f t="shared" si="70"/>
        <v>1</v>
      </c>
      <c r="AE169" s="62">
        <f t="shared" si="66"/>
        <v>9</v>
      </c>
      <c r="AF169" s="152" t="str">
        <f t="shared" si="63"/>
        <v>2019-9</v>
      </c>
      <c r="AG169" s="62">
        <f t="shared" si="61"/>
        <v>1</v>
      </c>
      <c r="AH169" s="152" t="str">
        <f t="shared" si="67"/>
        <v>Weekdays</v>
      </c>
      <c r="AI169" s="159">
        <f t="shared" si="71"/>
        <v>2</v>
      </c>
    </row>
    <row r="170" spans="2:35" ht="16.5" x14ac:dyDescent="0.3">
      <c r="B170" s="59" t="s">
        <v>202</v>
      </c>
      <c r="C170" s="60" t="s">
        <v>25</v>
      </c>
      <c r="D170" s="59" t="s">
        <v>26</v>
      </c>
      <c r="E170" s="59" t="s">
        <v>27</v>
      </c>
      <c r="F170" s="59" t="s">
        <v>31</v>
      </c>
      <c r="G170" s="59" t="s">
        <v>32</v>
      </c>
      <c r="H170" s="61">
        <v>95.58</v>
      </c>
      <c r="I170" s="62">
        <v>10</v>
      </c>
      <c r="J170" s="63">
        <v>47.79</v>
      </c>
      <c r="K170" s="63">
        <v>1003.59</v>
      </c>
      <c r="L170" s="64">
        <v>43481</v>
      </c>
      <c r="M170" s="65">
        <v>0.56388888888888888</v>
      </c>
      <c r="N170" s="60" t="s">
        <v>29</v>
      </c>
      <c r="O170" s="63">
        <v>955.8</v>
      </c>
      <c r="P170" s="66">
        <v>4.7619047620000003</v>
      </c>
      <c r="Q170" s="63">
        <v>47.79</v>
      </c>
      <c r="R170" s="67">
        <v>4.8</v>
      </c>
      <c r="S170" s="48">
        <f t="shared" si="55"/>
        <v>47.790000000000077</v>
      </c>
      <c r="T170" s="49">
        <f t="shared" si="56"/>
        <v>3584.2500000000059</v>
      </c>
      <c r="U170" s="49" t="b">
        <f t="shared" si="57"/>
        <v>1</v>
      </c>
      <c r="V170" s="49" t="b">
        <f t="shared" si="58"/>
        <v>1</v>
      </c>
      <c r="W170" s="49" t="str">
        <f t="shared" si="59"/>
        <v>Low Value</v>
      </c>
      <c r="X170" s="157" t="str">
        <f t="shared" si="64"/>
        <v>Value Not maches</v>
      </c>
      <c r="Y170" s="158">
        <f t="shared" si="69"/>
        <v>16</v>
      </c>
      <c r="Z170" s="150">
        <f t="shared" si="60"/>
        <v>1</v>
      </c>
      <c r="AA170" s="151">
        <f t="shared" si="68"/>
        <v>2019</v>
      </c>
      <c r="AB170" s="152" t="str">
        <f t="shared" si="65"/>
        <v>1-2019</v>
      </c>
      <c r="AC170" s="152" t="str">
        <f t="shared" si="62"/>
        <v>16-1-2019</v>
      </c>
      <c r="AD170" s="62">
        <f t="shared" si="70"/>
        <v>1</v>
      </c>
      <c r="AE170" s="62">
        <f t="shared" si="66"/>
        <v>3</v>
      </c>
      <c r="AF170" s="152" t="str">
        <f t="shared" si="63"/>
        <v>2019-3</v>
      </c>
      <c r="AG170" s="62">
        <f t="shared" si="61"/>
        <v>3</v>
      </c>
      <c r="AH170" s="152" t="str">
        <f t="shared" si="67"/>
        <v>Weekdays</v>
      </c>
      <c r="AI170" s="159">
        <f t="shared" si="71"/>
        <v>4</v>
      </c>
    </row>
    <row r="171" spans="2:35" ht="16.5" x14ac:dyDescent="0.3">
      <c r="B171" s="59" t="s">
        <v>203</v>
      </c>
      <c r="C171" s="60" t="s">
        <v>18</v>
      </c>
      <c r="D171" s="59" t="s">
        <v>19</v>
      </c>
      <c r="E171" s="59" t="s">
        <v>27</v>
      </c>
      <c r="F171" s="59" t="s">
        <v>31</v>
      </c>
      <c r="G171" s="59" t="s">
        <v>46</v>
      </c>
      <c r="H171" s="61">
        <v>98.98</v>
      </c>
      <c r="I171" s="62">
        <v>10</v>
      </c>
      <c r="J171" s="63">
        <v>49.49</v>
      </c>
      <c r="K171" s="63">
        <v>1039.29</v>
      </c>
      <c r="L171" s="64">
        <v>43504</v>
      </c>
      <c r="M171" s="65">
        <v>0.68055555555555558</v>
      </c>
      <c r="N171" s="60" t="s">
        <v>33</v>
      </c>
      <c r="O171" s="63">
        <v>989.8</v>
      </c>
      <c r="P171" s="66">
        <v>4.7619047620000003</v>
      </c>
      <c r="Q171" s="63">
        <v>49.49</v>
      </c>
      <c r="R171" s="67">
        <v>8.6999999999999993</v>
      </c>
      <c r="S171" s="48">
        <f t="shared" si="55"/>
        <v>49.490000000000009</v>
      </c>
      <c r="T171" s="49">
        <f t="shared" si="56"/>
        <v>3711.7500000000009</v>
      </c>
      <c r="U171" s="49" t="b">
        <f t="shared" si="57"/>
        <v>1</v>
      </c>
      <c r="V171" s="49" t="b">
        <f t="shared" si="58"/>
        <v>1</v>
      </c>
      <c r="W171" s="49" t="str">
        <f t="shared" si="59"/>
        <v>High Value</v>
      </c>
      <c r="X171" s="157">
        <f t="shared" si="64"/>
        <v>9.8980000000000015</v>
      </c>
      <c r="Y171" s="158">
        <f t="shared" si="69"/>
        <v>8</v>
      </c>
      <c r="Z171" s="150">
        <f t="shared" si="60"/>
        <v>2</v>
      </c>
      <c r="AA171" s="151">
        <f t="shared" si="68"/>
        <v>2019</v>
      </c>
      <c r="AB171" s="152" t="str">
        <f t="shared" si="65"/>
        <v>2-2019</v>
      </c>
      <c r="AC171" s="152" t="str">
        <f t="shared" si="62"/>
        <v>8-2-2019</v>
      </c>
      <c r="AD171" s="62">
        <f t="shared" si="70"/>
        <v>1</v>
      </c>
      <c r="AE171" s="62">
        <f t="shared" si="66"/>
        <v>6</v>
      </c>
      <c r="AF171" s="152" t="str">
        <f t="shared" si="63"/>
        <v>2019-6</v>
      </c>
      <c r="AG171" s="62">
        <f t="shared" si="61"/>
        <v>5</v>
      </c>
      <c r="AH171" s="152" t="str">
        <f t="shared" si="67"/>
        <v>Weekdays</v>
      </c>
      <c r="AI171" s="159">
        <f t="shared" si="71"/>
        <v>6</v>
      </c>
    </row>
    <row r="172" spans="2:35" ht="16.5" x14ac:dyDescent="0.3">
      <c r="B172" s="59" t="s">
        <v>204</v>
      </c>
      <c r="C172" s="60" t="s">
        <v>18</v>
      </c>
      <c r="D172" s="59" t="s">
        <v>19</v>
      </c>
      <c r="E172" s="59" t="s">
        <v>27</v>
      </c>
      <c r="F172" s="59" t="s">
        <v>31</v>
      </c>
      <c r="G172" s="59" t="s">
        <v>44</v>
      </c>
      <c r="H172" s="61">
        <v>51.28</v>
      </c>
      <c r="I172" s="62">
        <v>6</v>
      </c>
      <c r="J172" s="63">
        <v>15.384</v>
      </c>
      <c r="K172" s="63">
        <v>323.06400000000002</v>
      </c>
      <c r="L172" s="64">
        <v>43484</v>
      </c>
      <c r="M172" s="65">
        <v>0.68819444444444444</v>
      </c>
      <c r="N172" s="60" t="s">
        <v>29</v>
      </c>
      <c r="O172" s="63">
        <v>307.68</v>
      </c>
      <c r="P172" s="66">
        <v>4.7619047620000003</v>
      </c>
      <c r="Q172" s="63">
        <v>15.384</v>
      </c>
      <c r="R172" s="67">
        <v>6.5</v>
      </c>
      <c r="S172" s="48">
        <f t="shared" si="55"/>
        <v>15.384000000000015</v>
      </c>
      <c r="T172" s="49">
        <f t="shared" si="56"/>
        <v>1153.8000000000011</v>
      </c>
      <c r="U172" s="49" t="b">
        <f t="shared" si="57"/>
        <v>0</v>
      </c>
      <c r="V172" s="49" t="b">
        <f t="shared" si="58"/>
        <v>1</v>
      </c>
      <c r="W172" s="49" t="str">
        <f t="shared" si="59"/>
        <v>Low Value</v>
      </c>
      <c r="X172" s="157">
        <f t="shared" si="64"/>
        <v>5.1280000000000001</v>
      </c>
      <c r="Y172" s="158">
        <f t="shared" si="69"/>
        <v>19</v>
      </c>
      <c r="Z172" s="150">
        <f t="shared" si="60"/>
        <v>1</v>
      </c>
      <c r="AA172" s="151">
        <f t="shared" si="68"/>
        <v>2019</v>
      </c>
      <c r="AB172" s="152" t="str">
        <f t="shared" si="65"/>
        <v>1-2019</v>
      </c>
      <c r="AC172" s="152" t="str">
        <f t="shared" si="62"/>
        <v>19-1-2019</v>
      </c>
      <c r="AD172" s="62">
        <f t="shared" si="70"/>
        <v>1</v>
      </c>
      <c r="AE172" s="62">
        <f t="shared" si="66"/>
        <v>3</v>
      </c>
      <c r="AF172" s="152" t="str">
        <f t="shared" si="63"/>
        <v>2019-3</v>
      </c>
      <c r="AG172" s="62">
        <f t="shared" si="61"/>
        <v>6</v>
      </c>
      <c r="AH172" s="152" t="str">
        <f t="shared" si="67"/>
        <v>Weekends</v>
      </c>
      <c r="AI172" s="159">
        <f t="shared" si="71"/>
        <v>7</v>
      </c>
    </row>
    <row r="173" spans="2:35" ht="16.5" x14ac:dyDescent="0.3">
      <c r="B173" s="59" t="s">
        <v>205</v>
      </c>
      <c r="C173" s="60" t="s">
        <v>18</v>
      </c>
      <c r="D173" s="59" t="s">
        <v>19</v>
      </c>
      <c r="E173" s="59" t="s">
        <v>20</v>
      </c>
      <c r="F173" s="59" t="s">
        <v>31</v>
      </c>
      <c r="G173" s="59" t="s">
        <v>36</v>
      </c>
      <c r="H173" s="61">
        <v>69.52</v>
      </c>
      <c r="I173" s="62">
        <v>7</v>
      </c>
      <c r="J173" s="63">
        <v>24.332000000000001</v>
      </c>
      <c r="K173" s="63">
        <v>510.97199999999998</v>
      </c>
      <c r="L173" s="64">
        <v>43497</v>
      </c>
      <c r="M173" s="65">
        <v>0.63194444444444442</v>
      </c>
      <c r="N173" s="60" t="s">
        <v>33</v>
      </c>
      <c r="O173" s="63">
        <v>486.64</v>
      </c>
      <c r="P173" s="66">
        <v>4.7619047620000003</v>
      </c>
      <c r="Q173" s="63">
        <v>24.332000000000001</v>
      </c>
      <c r="R173" s="67">
        <v>8.5</v>
      </c>
      <c r="S173" s="48">
        <f t="shared" si="55"/>
        <v>24.331999999999994</v>
      </c>
      <c r="T173" s="49">
        <f t="shared" si="56"/>
        <v>1824.8999999999996</v>
      </c>
      <c r="U173" s="49" t="b">
        <f t="shared" si="57"/>
        <v>1</v>
      </c>
      <c r="V173" s="49" t="b">
        <f t="shared" si="58"/>
        <v>1</v>
      </c>
      <c r="W173" s="49" t="str">
        <f t="shared" si="59"/>
        <v>Low Value</v>
      </c>
      <c r="X173" s="157">
        <f t="shared" si="64"/>
        <v>6.952</v>
      </c>
      <c r="Y173" s="158">
        <f t="shared" si="69"/>
        <v>1</v>
      </c>
      <c r="Z173" s="150">
        <f t="shared" si="60"/>
        <v>2</v>
      </c>
      <c r="AA173" s="151">
        <f t="shared" si="68"/>
        <v>2019</v>
      </c>
      <c r="AB173" s="152" t="str">
        <f t="shared" si="65"/>
        <v>2-2019</v>
      </c>
      <c r="AC173" s="152" t="str">
        <f t="shared" si="62"/>
        <v>1-2-2019</v>
      </c>
      <c r="AD173" s="62">
        <f t="shared" si="70"/>
        <v>1</v>
      </c>
      <c r="AE173" s="62">
        <f t="shared" si="66"/>
        <v>5</v>
      </c>
      <c r="AF173" s="152" t="str">
        <f t="shared" si="63"/>
        <v>2019-5</v>
      </c>
      <c r="AG173" s="62">
        <f t="shared" si="61"/>
        <v>5</v>
      </c>
      <c r="AH173" s="152" t="str">
        <f t="shared" si="67"/>
        <v>Weekdays</v>
      </c>
      <c r="AI173" s="159">
        <f t="shared" si="71"/>
        <v>6</v>
      </c>
    </row>
    <row r="174" spans="2:35" ht="16.5" x14ac:dyDescent="0.3">
      <c r="B174" s="59" t="s">
        <v>206</v>
      </c>
      <c r="C174" s="60" t="s">
        <v>18</v>
      </c>
      <c r="D174" s="59" t="s">
        <v>19</v>
      </c>
      <c r="E174" s="59" t="s">
        <v>27</v>
      </c>
      <c r="F174" s="59" t="s">
        <v>31</v>
      </c>
      <c r="G174" s="59" t="s">
        <v>22</v>
      </c>
      <c r="H174" s="61">
        <v>70.010000000000005</v>
      </c>
      <c r="I174" s="62">
        <v>5</v>
      </c>
      <c r="J174" s="63">
        <v>17.502500000000001</v>
      </c>
      <c r="K174" s="63">
        <v>367.55250000000001</v>
      </c>
      <c r="L174" s="64">
        <v>43468</v>
      </c>
      <c r="M174" s="65">
        <v>0.48333333333333334</v>
      </c>
      <c r="N174" s="60" t="s">
        <v>23</v>
      </c>
      <c r="O174" s="63">
        <v>350.05</v>
      </c>
      <c r="P174" s="66">
        <v>4.7619047620000003</v>
      </c>
      <c r="Q174" s="63">
        <v>17.502500000000001</v>
      </c>
      <c r="R174" s="67">
        <v>5.5</v>
      </c>
      <c r="S174" s="48">
        <f t="shared" si="55"/>
        <v>17.502499999999998</v>
      </c>
      <c r="T174" s="49">
        <f t="shared" si="56"/>
        <v>1312.6874999999998</v>
      </c>
      <c r="U174" s="49" t="b">
        <f t="shared" si="57"/>
        <v>0</v>
      </c>
      <c r="V174" s="49" t="b">
        <f t="shared" si="58"/>
        <v>1</v>
      </c>
      <c r="W174" s="49" t="str">
        <f t="shared" si="59"/>
        <v>Low Value</v>
      </c>
      <c r="X174" s="157" t="str">
        <f t="shared" si="64"/>
        <v>Value Not maches</v>
      </c>
      <c r="Y174" s="158">
        <f t="shared" si="69"/>
        <v>3</v>
      </c>
      <c r="Z174" s="150">
        <f t="shared" si="60"/>
        <v>1</v>
      </c>
      <c r="AA174" s="151">
        <f t="shared" si="68"/>
        <v>2019</v>
      </c>
      <c r="AB174" s="152" t="str">
        <f t="shared" si="65"/>
        <v>1-2019</v>
      </c>
      <c r="AC174" s="152" t="str">
        <f t="shared" si="62"/>
        <v>3-1-2019</v>
      </c>
      <c r="AD174" s="62">
        <f t="shared" si="70"/>
        <v>1</v>
      </c>
      <c r="AE174" s="62">
        <f t="shared" si="66"/>
        <v>1</v>
      </c>
      <c r="AF174" s="152" t="str">
        <f t="shared" si="63"/>
        <v>2019-1</v>
      </c>
      <c r="AG174" s="62">
        <f t="shared" si="61"/>
        <v>4</v>
      </c>
      <c r="AH174" s="152" t="str">
        <f t="shared" si="67"/>
        <v>Weekdays</v>
      </c>
      <c r="AI174" s="159">
        <f t="shared" si="71"/>
        <v>5</v>
      </c>
    </row>
    <row r="175" spans="2:35" ht="16.5" x14ac:dyDescent="0.3">
      <c r="B175" s="59" t="s">
        <v>207</v>
      </c>
      <c r="C175" s="60" t="s">
        <v>42</v>
      </c>
      <c r="D175" s="59" t="s">
        <v>43</v>
      </c>
      <c r="E175" s="59" t="s">
        <v>20</v>
      </c>
      <c r="F175" s="59" t="s">
        <v>31</v>
      </c>
      <c r="G175" s="59" t="s">
        <v>44</v>
      </c>
      <c r="H175" s="61">
        <v>80.05</v>
      </c>
      <c r="I175" s="62">
        <v>5</v>
      </c>
      <c r="J175" s="63">
        <v>20.012499999999999</v>
      </c>
      <c r="K175" s="63">
        <v>420.26249999999999</v>
      </c>
      <c r="L175" s="64">
        <v>43491</v>
      </c>
      <c r="M175" s="65">
        <v>0.53125</v>
      </c>
      <c r="N175" s="60" t="s">
        <v>33</v>
      </c>
      <c r="O175" s="63">
        <v>400.25</v>
      </c>
      <c r="P175" s="66">
        <v>4.7619047620000003</v>
      </c>
      <c r="Q175" s="63">
        <v>20.012499999999999</v>
      </c>
      <c r="R175" s="67">
        <v>9.4</v>
      </c>
      <c r="S175" s="48">
        <f t="shared" si="55"/>
        <v>20.012499999999989</v>
      </c>
      <c r="T175" s="49">
        <f t="shared" si="56"/>
        <v>1500.9374999999991</v>
      </c>
      <c r="U175" s="49" t="b">
        <f t="shared" si="57"/>
        <v>0</v>
      </c>
      <c r="V175" s="49" t="b">
        <f t="shared" si="58"/>
        <v>1</v>
      </c>
      <c r="W175" s="49" t="str">
        <f t="shared" si="59"/>
        <v>High Value</v>
      </c>
      <c r="X175" s="157">
        <f t="shared" si="64"/>
        <v>8.0050000000000008</v>
      </c>
      <c r="Y175" s="158">
        <f t="shared" si="69"/>
        <v>26</v>
      </c>
      <c r="Z175" s="150">
        <f t="shared" si="60"/>
        <v>1</v>
      </c>
      <c r="AA175" s="151">
        <f t="shared" si="68"/>
        <v>2019</v>
      </c>
      <c r="AB175" s="152" t="str">
        <f t="shared" si="65"/>
        <v>1-2019</v>
      </c>
      <c r="AC175" s="152" t="str">
        <f t="shared" si="62"/>
        <v>26-1-2019</v>
      </c>
      <c r="AD175" s="62">
        <f t="shared" si="70"/>
        <v>1</v>
      </c>
      <c r="AE175" s="62">
        <f t="shared" si="66"/>
        <v>4</v>
      </c>
      <c r="AF175" s="152" t="str">
        <f t="shared" si="63"/>
        <v>2019-4</v>
      </c>
      <c r="AG175" s="62">
        <f t="shared" si="61"/>
        <v>6</v>
      </c>
      <c r="AH175" s="152" t="str">
        <f t="shared" si="67"/>
        <v>Weekends</v>
      </c>
      <c r="AI175" s="159">
        <f t="shared" si="71"/>
        <v>7</v>
      </c>
    </row>
    <row r="176" spans="2:35" ht="16.5" x14ac:dyDescent="0.3">
      <c r="B176" s="59" t="s">
        <v>208</v>
      </c>
      <c r="C176" s="60" t="s">
        <v>25</v>
      </c>
      <c r="D176" s="59" t="s">
        <v>26</v>
      </c>
      <c r="E176" s="59" t="s">
        <v>27</v>
      </c>
      <c r="F176" s="59" t="s">
        <v>31</v>
      </c>
      <c r="G176" s="59" t="s">
        <v>28</v>
      </c>
      <c r="H176" s="61">
        <v>20.85</v>
      </c>
      <c r="I176" s="62">
        <v>8</v>
      </c>
      <c r="J176" s="63">
        <v>8.34</v>
      </c>
      <c r="K176" s="63">
        <v>175.14</v>
      </c>
      <c r="L176" s="64">
        <v>43527</v>
      </c>
      <c r="M176" s="65">
        <v>0.80347222222222225</v>
      </c>
      <c r="N176" s="60" t="s">
        <v>29</v>
      </c>
      <c r="O176" s="63">
        <v>166.8</v>
      </c>
      <c r="P176" s="66">
        <v>4.7619047620000003</v>
      </c>
      <c r="Q176" s="63">
        <v>8.34</v>
      </c>
      <c r="R176" s="68">
        <v>6.3</v>
      </c>
      <c r="S176" s="48">
        <f t="shared" si="55"/>
        <v>8.339999999999975</v>
      </c>
      <c r="T176" s="49">
        <f t="shared" si="56"/>
        <v>625.49999999999818</v>
      </c>
      <c r="U176" s="49" t="b">
        <f t="shared" si="57"/>
        <v>0</v>
      </c>
      <c r="V176" s="49" t="b">
        <f t="shared" si="58"/>
        <v>1</v>
      </c>
      <c r="W176" s="49" t="str">
        <f t="shared" si="59"/>
        <v>Low Value</v>
      </c>
      <c r="X176" s="157">
        <f t="shared" si="64"/>
        <v>2.0850000000000004</v>
      </c>
      <c r="Y176" s="158">
        <f t="shared" si="69"/>
        <v>3</v>
      </c>
      <c r="Z176" s="150">
        <f t="shared" si="60"/>
        <v>3</v>
      </c>
      <c r="AA176" s="151">
        <f t="shared" si="68"/>
        <v>2019</v>
      </c>
      <c r="AB176" s="152" t="str">
        <f t="shared" si="65"/>
        <v>3-2019</v>
      </c>
      <c r="AC176" s="152" t="str">
        <f t="shared" si="62"/>
        <v>3-3-2019</v>
      </c>
      <c r="AD176" s="62">
        <f t="shared" si="70"/>
        <v>1</v>
      </c>
      <c r="AE176" s="62">
        <f t="shared" si="66"/>
        <v>9</v>
      </c>
      <c r="AF176" s="152" t="str">
        <f t="shared" si="63"/>
        <v>2019-9</v>
      </c>
      <c r="AG176" s="62">
        <f t="shared" si="61"/>
        <v>7</v>
      </c>
      <c r="AH176" s="152" t="str">
        <f t="shared" si="67"/>
        <v>Weekends</v>
      </c>
      <c r="AI176" s="159">
        <f t="shared" si="71"/>
        <v>1</v>
      </c>
    </row>
    <row r="177" spans="2:35" ht="16.5" x14ac:dyDescent="0.3">
      <c r="B177" s="59" t="s">
        <v>209</v>
      </c>
      <c r="C177" s="60" t="s">
        <v>42</v>
      </c>
      <c r="D177" s="59" t="s">
        <v>43</v>
      </c>
      <c r="E177" s="59" t="s">
        <v>20</v>
      </c>
      <c r="F177" s="59" t="s">
        <v>31</v>
      </c>
      <c r="G177" s="59" t="s">
        <v>28</v>
      </c>
      <c r="H177" s="61">
        <v>52.89</v>
      </c>
      <c r="I177" s="62">
        <v>6</v>
      </c>
      <c r="J177" s="63">
        <v>15.867000000000001</v>
      </c>
      <c r="K177" s="63">
        <v>333.20699999999999</v>
      </c>
      <c r="L177" s="64">
        <v>43484</v>
      </c>
      <c r="M177" s="65">
        <v>0.7319444444444444</v>
      </c>
      <c r="N177" s="60" t="s">
        <v>33</v>
      </c>
      <c r="O177" s="63">
        <v>317.33999999999997</v>
      </c>
      <c r="P177" s="66">
        <v>4.7619047620000003</v>
      </c>
      <c r="Q177" s="63">
        <v>15.867000000000001</v>
      </c>
      <c r="R177" s="67">
        <v>9.8000000000000007</v>
      </c>
      <c r="S177" s="48">
        <f t="shared" si="55"/>
        <v>15.867000000000019</v>
      </c>
      <c r="T177" s="49">
        <f t="shared" si="56"/>
        <v>1190.0250000000015</v>
      </c>
      <c r="U177" s="49" t="b">
        <f t="shared" si="57"/>
        <v>0</v>
      </c>
      <c r="V177" s="49" t="b">
        <f t="shared" si="58"/>
        <v>1</v>
      </c>
      <c r="W177" s="49" t="str">
        <f t="shared" si="59"/>
        <v>High Value</v>
      </c>
      <c r="X177" s="157">
        <f t="shared" si="64"/>
        <v>5.2890000000000006</v>
      </c>
      <c r="Y177" s="158">
        <f t="shared" si="69"/>
        <v>19</v>
      </c>
      <c r="Z177" s="150">
        <f t="shared" si="60"/>
        <v>1</v>
      </c>
      <c r="AA177" s="151">
        <f t="shared" si="68"/>
        <v>2019</v>
      </c>
      <c r="AB177" s="152" t="str">
        <f t="shared" si="65"/>
        <v>1-2019</v>
      </c>
      <c r="AC177" s="152" t="str">
        <f t="shared" si="62"/>
        <v>19-1-2019</v>
      </c>
      <c r="AD177" s="62">
        <f t="shared" si="70"/>
        <v>1</v>
      </c>
      <c r="AE177" s="62">
        <f t="shared" si="66"/>
        <v>3</v>
      </c>
      <c r="AF177" s="152" t="str">
        <f t="shared" si="63"/>
        <v>2019-3</v>
      </c>
      <c r="AG177" s="62">
        <f t="shared" si="61"/>
        <v>6</v>
      </c>
      <c r="AH177" s="152" t="str">
        <f t="shared" si="67"/>
        <v>Weekends</v>
      </c>
      <c r="AI177" s="159">
        <f t="shared" si="71"/>
        <v>7</v>
      </c>
    </row>
    <row r="178" spans="2:35" ht="16.5" x14ac:dyDescent="0.3">
      <c r="B178" s="59" t="s">
        <v>210</v>
      </c>
      <c r="C178" s="60" t="s">
        <v>42</v>
      </c>
      <c r="D178" s="59" t="s">
        <v>43</v>
      </c>
      <c r="E178" s="59" t="s">
        <v>27</v>
      </c>
      <c r="F178" s="59" t="s">
        <v>31</v>
      </c>
      <c r="G178" s="59" t="s">
        <v>44</v>
      </c>
      <c r="H178" s="61">
        <v>19.79</v>
      </c>
      <c r="I178" s="62">
        <v>8</v>
      </c>
      <c r="J178" s="63">
        <v>7.9160000000000004</v>
      </c>
      <c r="K178" s="63">
        <v>166.23599999999999</v>
      </c>
      <c r="L178" s="64">
        <v>43483</v>
      </c>
      <c r="M178" s="65">
        <v>0.50277777777777777</v>
      </c>
      <c r="N178" s="60" t="s">
        <v>23</v>
      </c>
      <c r="O178" s="63">
        <v>158.32</v>
      </c>
      <c r="P178" s="66">
        <v>4.7619047620000003</v>
      </c>
      <c r="Q178" s="63">
        <v>7.9160000000000004</v>
      </c>
      <c r="R178" s="68">
        <v>8.6999999999999993</v>
      </c>
      <c r="S178" s="48">
        <f t="shared" si="55"/>
        <v>7.9159999999999968</v>
      </c>
      <c r="T178" s="49">
        <f t="shared" si="56"/>
        <v>593.69999999999982</v>
      </c>
      <c r="U178" s="49" t="b">
        <f t="shared" si="57"/>
        <v>0</v>
      </c>
      <c r="V178" s="49" t="b">
        <f t="shared" si="58"/>
        <v>1</v>
      </c>
      <c r="W178" s="49" t="str">
        <f t="shared" si="59"/>
        <v>High Value</v>
      </c>
      <c r="X178" s="157">
        <f t="shared" si="64"/>
        <v>1.9790000000000001</v>
      </c>
      <c r="Y178" s="158">
        <f t="shared" si="69"/>
        <v>18</v>
      </c>
      <c r="Z178" s="150">
        <f t="shared" si="60"/>
        <v>1</v>
      </c>
      <c r="AA178" s="151">
        <f t="shared" si="68"/>
        <v>2019</v>
      </c>
      <c r="AB178" s="152" t="str">
        <f t="shared" si="65"/>
        <v>1-2019</v>
      </c>
      <c r="AC178" s="152" t="str">
        <f t="shared" si="62"/>
        <v>18-1-2019</v>
      </c>
      <c r="AD178" s="62">
        <f t="shared" si="70"/>
        <v>1</v>
      </c>
      <c r="AE178" s="62">
        <f t="shared" si="66"/>
        <v>3</v>
      </c>
      <c r="AF178" s="152" t="str">
        <f t="shared" si="63"/>
        <v>2019-3</v>
      </c>
      <c r="AG178" s="62">
        <f t="shared" si="61"/>
        <v>5</v>
      </c>
      <c r="AH178" s="152" t="str">
        <f t="shared" si="67"/>
        <v>Weekdays</v>
      </c>
      <c r="AI178" s="159">
        <f t="shared" si="71"/>
        <v>6</v>
      </c>
    </row>
    <row r="179" spans="2:35" ht="16.5" x14ac:dyDescent="0.3">
      <c r="B179" s="59" t="s">
        <v>211</v>
      </c>
      <c r="C179" s="60" t="s">
        <v>18</v>
      </c>
      <c r="D179" s="59" t="s">
        <v>19</v>
      </c>
      <c r="E179" s="59" t="s">
        <v>20</v>
      </c>
      <c r="F179" s="59" t="s">
        <v>31</v>
      </c>
      <c r="G179" s="59" t="s">
        <v>32</v>
      </c>
      <c r="H179" s="61">
        <v>33.840000000000003</v>
      </c>
      <c r="I179" s="62">
        <v>9</v>
      </c>
      <c r="J179" s="63">
        <v>15.228</v>
      </c>
      <c r="K179" s="63">
        <v>319.78800000000001</v>
      </c>
      <c r="L179" s="64">
        <v>43545</v>
      </c>
      <c r="M179" s="65">
        <v>0.68125000000000002</v>
      </c>
      <c r="N179" s="60" t="s">
        <v>23</v>
      </c>
      <c r="O179" s="63">
        <v>304.56</v>
      </c>
      <c r="P179" s="66">
        <v>4.7619047620000003</v>
      </c>
      <c r="Q179" s="63">
        <v>15.228</v>
      </c>
      <c r="R179" s="68">
        <v>8.8000000000000007</v>
      </c>
      <c r="S179" s="48">
        <f t="shared" si="55"/>
        <v>15.228000000000009</v>
      </c>
      <c r="T179" s="49">
        <f t="shared" si="56"/>
        <v>1142.1000000000006</v>
      </c>
      <c r="U179" s="49" t="b">
        <f t="shared" si="57"/>
        <v>0</v>
      </c>
      <c r="V179" s="49" t="b">
        <f t="shared" si="58"/>
        <v>1</v>
      </c>
      <c r="W179" s="49" t="str">
        <f t="shared" si="59"/>
        <v>High Value</v>
      </c>
      <c r="X179" s="157">
        <f t="shared" si="64"/>
        <v>3.3840000000000003</v>
      </c>
      <c r="Y179" s="158">
        <f t="shared" si="69"/>
        <v>21</v>
      </c>
      <c r="Z179" s="150">
        <f t="shared" si="60"/>
        <v>3</v>
      </c>
      <c r="AA179" s="151">
        <f t="shared" si="68"/>
        <v>2019</v>
      </c>
      <c r="AB179" s="152" t="str">
        <f t="shared" si="65"/>
        <v>3-2019</v>
      </c>
      <c r="AC179" s="152" t="str">
        <f t="shared" si="62"/>
        <v>21-3-2019</v>
      </c>
      <c r="AD179" s="62">
        <f t="shared" si="70"/>
        <v>1</v>
      </c>
      <c r="AE179" s="62">
        <f t="shared" si="66"/>
        <v>12</v>
      </c>
      <c r="AF179" s="152" t="str">
        <f t="shared" si="63"/>
        <v>2019-12</v>
      </c>
      <c r="AG179" s="62">
        <f t="shared" si="61"/>
        <v>4</v>
      </c>
      <c r="AH179" s="152" t="str">
        <f t="shared" si="67"/>
        <v>Weekdays</v>
      </c>
      <c r="AI179" s="159">
        <f t="shared" si="71"/>
        <v>5</v>
      </c>
    </row>
    <row r="180" spans="2:35" ht="16.5" x14ac:dyDescent="0.3">
      <c r="B180" s="59" t="s">
        <v>212</v>
      </c>
      <c r="C180" s="60" t="s">
        <v>18</v>
      </c>
      <c r="D180" s="59" t="s">
        <v>19</v>
      </c>
      <c r="E180" s="59" t="s">
        <v>20</v>
      </c>
      <c r="F180" s="59" t="s">
        <v>31</v>
      </c>
      <c r="G180" s="59" t="s">
        <v>44</v>
      </c>
      <c r="H180" s="61">
        <v>22.17</v>
      </c>
      <c r="I180" s="62">
        <v>8</v>
      </c>
      <c r="J180" s="63">
        <v>8.8680000000000003</v>
      </c>
      <c r="K180" s="63">
        <v>186.22800000000001</v>
      </c>
      <c r="L180" s="64">
        <v>43527</v>
      </c>
      <c r="M180" s="65">
        <v>0.70902777777777781</v>
      </c>
      <c r="N180" s="60" t="s">
        <v>33</v>
      </c>
      <c r="O180" s="63">
        <v>177.36</v>
      </c>
      <c r="P180" s="66">
        <v>4.7619047620000003</v>
      </c>
      <c r="Q180" s="63">
        <v>8.8680000000000003</v>
      </c>
      <c r="R180" s="68">
        <v>9.6</v>
      </c>
      <c r="S180" s="48">
        <f t="shared" si="55"/>
        <v>8.867999999999995</v>
      </c>
      <c r="T180" s="49">
        <f t="shared" si="56"/>
        <v>665.09999999999968</v>
      </c>
      <c r="U180" s="49" t="b">
        <f t="shared" si="57"/>
        <v>0</v>
      </c>
      <c r="V180" s="49" t="b">
        <f t="shared" si="58"/>
        <v>1</v>
      </c>
      <c r="W180" s="49" t="str">
        <f t="shared" si="59"/>
        <v>High Value</v>
      </c>
      <c r="X180" s="157">
        <f t="shared" si="64"/>
        <v>2.2170000000000001</v>
      </c>
      <c r="Y180" s="158">
        <f t="shared" si="69"/>
        <v>3</v>
      </c>
      <c r="Z180" s="150">
        <f t="shared" si="60"/>
        <v>3</v>
      </c>
      <c r="AA180" s="151">
        <f t="shared" si="68"/>
        <v>2019</v>
      </c>
      <c r="AB180" s="152" t="str">
        <f t="shared" si="65"/>
        <v>3-2019</v>
      </c>
      <c r="AC180" s="152" t="str">
        <f t="shared" si="62"/>
        <v>3-3-2019</v>
      </c>
      <c r="AD180" s="62">
        <f t="shared" si="70"/>
        <v>1</v>
      </c>
      <c r="AE180" s="62">
        <f t="shared" si="66"/>
        <v>9</v>
      </c>
      <c r="AF180" s="152" t="str">
        <f t="shared" si="63"/>
        <v>2019-9</v>
      </c>
      <c r="AG180" s="62">
        <f t="shared" si="61"/>
        <v>7</v>
      </c>
      <c r="AH180" s="152" t="str">
        <f t="shared" si="67"/>
        <v>Weekends</v>
      </c>
      <c r="AI180" s="159">
        <f t="shared" si="71"/>
        <v>1</v>
      </c>
    </row>
    <row r="181" spans="2:35" ht="16.5" x14ac:dyDescent="0.3">
      <c r="B181" s="59" t="s">
        <v>213</v>
      </c>
      <c r="C181" s="60" t="s">
        <v>25</v>
      </c>
      <c r="D181" s="59" t="s">
        <v>26</v>
      </c>
      <c r="E181" s="59" t="s">
        <v>27</v>
      </c>
      <c r="F181" s="59" t="s">
        <v>21</v>
      </c>
      <c r="G181" s="59" t="s">
        <v>46</v>
      </c>
      <c r="H181" s="61">
        <v>22.51</v>
      </c>
      <c r="I181" s="62">
        <v>7</v>
      </c>
      <c r="J181" s="63">
        <v>7.8784999999999998</v>
      </c>
      <c r="K181" s="63">
        <v>165.4485</v>
      </c>
      <c r="L181" s="64">
        <v>43509</v>
      </c>
      <c r="M181" s="65">
        <v>0.4513888888888889</v>
      </c>
      <c r="N181" s="60" t="s">
        <v>33</v>
      </c>
      <c r="O181" s="63">
        <v>157.57</v>
      </c>
      <c r="P181" s="66">
        <v>4.7619047620000003</v>
      </c>
      <c r="Q181" s="63">
        <v>7.8784999999999998</v>
      </c>
      <c r="R181" s="68">
        <v>4.8</v>
      </c>
      <c r="S181" s="48">
        <f t="shared" si="55"/>
        <v>7.8785000000000025</v>
      </c>
      <c r="T181" s="49">
        <f t="shared" si="56"/>
        <v>590.88750000000016</v>
      </c>
      <c r="U181" s="49" t="b">
        <f t="shared" si="57"/>
        <v>0</v>
      </c>
      <c r="V181" s="49" t="b">
        <f t="shared" si="58"/>
        <v>1</v>
      </c>
      <c r="W181" s="49" t="str">
        <f t="shared" si="59"/>
        <v>Low Value</v>
      </c>
      <c r="X181" s="157" t="str">
        <f t="shared" si="64"/>
        <v>Value Not maches</v>
      </c>
      <c r="Y181" s="158">
        <f t="shared" si="69"/>
        <v>13</v>
      </c>
      <c r="Z181" s="150">
        <f t="shared" si="60"/>
        <v>2</v>
      </c>
      <c r="AA181" s="151">
        <f t="shared" si="68"/>
        <v>2019</v>
      </c>
      <c r="AB181" s="152" t="str">
        <f t="shared" si="65"/>
        <v>2-2019</v>
      </c>
      <c r="AC181" s="152" t="str">
        <f t="shared" si="62"/>
        <v>13-2-2019</v>
      </c>
      <c r="AD181" s="62">
        <f t="shared" si="70"/>
        <v>1</v>
      </c>
      <c r="AE181" s="62">
        <f t="shared" si="66"/>
        <v>7</v>
      </c>
      <c r="AF181" s="152" t="str">
        <f t="shared" si="63"/>
        <v>2019-7</v>
      </c>
      <c r="AG181" s="62">
        <f t="shared" si="61"/>
        <v>3</v>
      </c>
      <c r="AH181" s="152" t="str">
        <f t="shared" si="67"/>
        <v>Weekdays</v>
      </c>
      <c r="AI181" s="159">
        <f t="shared" si="71"/>
        <v>4</v>
      </c>
    </row>
    <row r="182" spans="2:35" ht="16.5" x14ac:dyDescent="0.3">
      <c r="B182" s="59" t="s">
        <v>214</v>
      </c>
      <c r="C182" s="60" t="s">
        <v>18</v>
      </c>
      <c r="D182" s="59" t="s">
        <v>19</v>
      </c>
      <c r="E182" s="59" t="s">
        <v>27</v>
      </c>
      <c r="F182" s="59" t="s">
        <v>31</v>
      </c>
      <c r="G182" s="59" t="s">
        <v>44</v>
      </c>
      <c r="H182" s="61">
        <v>73.88</v>
      </c>
      <c r="I182" s="62">
        <v>6</v>
      </c>
      <c r="J182" s="63">
        <v>22.164000000000001</v>
      </c>
      <c r="K182" s="63">
        <v>465.44400000000002</v>
      </c>
      <c r="L182" s="64">
        <v>43547</v>
      </c>
      <c r="M182" s="65">
        <v>0.80277777777777781</v>
      </c>
      <c r="N182" s="60" t="s">
        <v>23</v>
      </c>
      <c r="O182" s="63">
        <v>443.28</v>
      </c>
      <c r="P182" s="66">
        <v>4.7619047620000003</v>
      </c>
      <c r="Q182" s="63">
        <v>22.164000000000001</v>
      </c>
      <c r="R182" s="67">
        <v>4.4000000000000004</v>
      </c>
      <c r="S182" s="48">
        <f t="shared" si="55"/>
        <v>22.164000000000044</v>
      </c>
      <c r="T182" s="49">
        <f t="shared" si="56"/>
        <v>1662.3000000000034</v>
      </c>
      <c r="U182" s="49" t="b">
        <f t="shared" si="57"/>
        <v>0</v>
      </c>
      <c r="V182" s="49" t="b">
        <f t="shared" si="58"/>
        <v>1</v>
      </c>
      <c r="W182" s="49" t="str">
        <f t="shared" si="59"/>
        <v>Low Value</v>
      </c>
      <c r="X182" s="157" t="str">
        <f t="shared" si="64"/>
        <v>Value Not maches</v>
      </c>
      <c r="Y182" s="158">
        <f t="shared" si="69"/>
        <v>23</v>
      </c>
      <c r="Z182" s="150">
        <f t="shared" si="60"/>
        <v>3</v>
      </c>
      <c r="AA182" s="151">
        <f t="shared" si="68"/>
        <v>2019</v>
      </c>
      <c r="AB182" s="152" t="str">
        <f t="shared" si="65"/>
        <v>3-2019</v>
      </c>
      <c r="AC182" s="152" t="str">
        <f t="shared" si="62"/>
        <v>23-3-2019</v>
      </c>
      <c r="AD182" s="62">
        <f t="shared" si="70"/>
        <v>1</v>
      </c>
      <c r="AE182" s="62">
        <f t="shared" si="66"/>
        <v>12</v>
      </c>
      <c r="AF182" s="152" t="str">
        <f t="shared" si="63"/>
        <v>2019-12</v>
      </c>
      <c r="AG182" s="62">
        <f t="shared" si="61"/>
        <v>6</v>
      </c>
      <c r="AH182" s="152" t="str">
        <f t="shared" si="67"/>
        <v>Weekends</v>
      </c>
      <c r="AI182" s="159">
        <f t="shared" si="71"/>
        <v>7</v>
      </c>
    </row>
    <row r="183" spans="2:35" ht="16.5" x14ac:dyDescent="0.3">
      <c r="B183" s="59" t="s">
        <v>215</v>
      </c>
      <c r="C183" s="60" t="s">
        <v>25</v>
      </c>
      <c r="D183" s="59" t="s">
        <v>26</v>
      </c>
      <c r="E183" s="59" t="s">
        <v>20</v>
      </c>
      <c r="F183" s="59" t="s">
        <v>31</v>
      </c>
      <c r="G183" s="59" t="s">
        <v>22</v>
      </c>
      <c r="H183" s="61">
        <v>86.8</v>
      </c>
      <c r="I183" s="62">
        <v>3</v>
      </c>
      <c r="J183" s="63">
        <v>13.02</v>
      </c>
      <c r="K183" s="63">
        <v>273.42</v>
      </c>
      <c r="L183" s="64">
        <v>43493</v>
      </c>
      <c r="M183" s="65">
        <v>0.69930555555555551</v>
      </c>
      <c r="N183" s="60" t="s">
        <v>23</v>
      </c>
      <c r="O183" s="63">
        <v>260.39999999999998</v>
      </c>
      <c r="P183" s="66">
        <v>4.7619047620000003</v>
      </c>
      <c r="Q183" s="63">
        <v>13.02</v>
      </c>
      <c r="R183" s="68">
        <v>9.9</v>
      </c>
      <c r="S183" s="48">
        <f t="shared" si="55"/>
        <v>13.020000000000039</v>
      </c>
      <c r="T183" s="49">
        <f t="shared" si="56"/>
        <v>976.50000000000296</v>
      </c>
      <c r="U183" s="49" t="b">
        <f t="shared" si="57"/>
        <v>0</v>
      </c>
      <c r="V183" s="49" t="b">
        <f t="shared" si="58"/>
        <v>1</v>
      </c>
      <c r="W183" s="49" t="str">
        <f t="shared" si="59"/>
        <v>High Value</v>
      </c>
      <c r="X183" s="157">
        <f t="shared" si="64"/>
        <v>8.68</v>
      </c>
      <c r="Y183" s="158">
        <f t="shared" si="69"/>
        <v>28</v>
      </c>
      <c r="Z183" s="150">
        <f t="shared" si="60"/>
        <v>1</v>
      </c>
      <c r="AA183" s="151">
        <f t="shared" si="68"/>
        <v>2019</v>
      </c>
      <c r="AB183" s="152" t="str">
        <f t="shared" si="65"/>
        <v>1-2019</v>
      </c>
      <c r="AC183" s="152" t="str">
        <f t="shared" si="62"/>
        <v>28-1-2019</v>
      </c>
      <c r="AD183" s="62">
        <f t="shared" si="70"/>
        <v>1</v>
      </c>
      <c r="AE183" s="62">
        <f t="shared" si="66"/>
        <v>5</v>
      </c>
      <c r="AF183" s="152" t="str">
        <f t="shared" si="63"/>
        <v>2019-5</v>
      </c>
      <c r="AG183" s="62">
        <f t="shared" si="61"/>
        <v>1</v>
      </c>
      <c r="AH183" s="152" t="str">
        <f t="shared" si="67"/>
        <v>Weekdays</v>
      </c>
      <c r="AI183" s="159">
        <f t="shared" si="71"/>
        <v>2</v>
      </c>
    </row>
    <row r="184" spans="2:35" ht="16.5" x14ac:dyDescent="0.3">
      <c r="B184" s="59" t="s">
        <v>216</v>
      </c>
      <c r="C184" s="60" t="s">
        <v>25</v>
      </c>
      <c r="D184" s="59" t="s">
        <v>26</v>
      </c>
      <c r="E184" s="59" t="s">
        <v>27</v>
      </c>
      <c r="F184" s="59" t="s">
        <v>31</v>
      </c>
      <c r="G184" s="59" t="s">
        <v>46</v>
      </c>
      <c r="H184" s="61">
        <v>64.260000000000005</v>
      </c>
      <c r="I184" s="62">
        <v>7</v>
      </c>
      <c r="J184" s="63">
        <v>22.491</v>
      </c>
      <c r="K184" s="63">
        <v>472.31099999999998</v>
      </c>
      <c r="L184" s="64">
        <v>43505</v>
      </c>
      <c r="M184" s="65">
        <v>0.41666666666666669</v>
      </c>
      <c r="N184" s="60" t="s">
        <v>29</v>
      </c>
      <c r="O184" s="63">
        <v>449.82</v>
      </c>
      <c r="P184" s="66">
        <v>4.7619047620000003</v>
      </c>
      <c r="Q184" s="63">
        <v>22.491</v>
      </c>
      <c r="R184" s="67">
        <v>5.7</v>
      </c>
      <c r="S184" s="48">
        <f t="shared" si="55"/>
        <v>22.490999999999985</v>
      </c>
      <c r="T184" s="49">
        <f t="shared" si="56"/>
        <v>1686.8249999999989</v>
      </c>
      <c r="U184" s="49" t="b">
        <f t="shared" si="57"/>
        <v>0</v>
      </c>
      <c r="V184" s="49" t="b">
        <f t="shared" si="58"/>
        <v>1</v>
      </c>
      <c r="W184" s="49" t="str">
        <f t="shared" si="59"/>
        <v>Low Value</v>
      </c>
      <c r="X184" s="157" t="str">
        <f t="shared" si="64"/>
        <v>Value Not maches</v>
      </c>
      <c r="Y184" s="158">
        <f t="shared" si="69"/>
        <v>9</v>
      </c>
      <c r="Z184" s="150">
        <f t="shared" si="60"/>
        <v>2</v>
      </c>
      <c r="AA184" s="151">
        <f t="shared" si="68"/>
        <v>2019</v>
      </c>
      <c r="AB184" s="152" t="str">
        <f t="shared" si="65"/>
        <v>2-2019</v>
      </c>
      <c r="AC184" s="152" t="str">
        <f t="shared" si="62"/>
        <v>9-2-2019</v>
      </c>
      <c r="AD184" s="62">
        <f t="shared" si="70"/>
        <v>1</v>
      </c>
      <c r="AE184" s="62">
        <f t="shared" si="66"/>
        <v>6</v>
      </c>
      <c r="AF184" s="152" t="str">
        <f t="shared" si="63"/>
        <v>2019-6</v>
      </c>
      <c r="AG184" s="62">
        <f t="shared" si="61"/>
        <v>6</v>
      </c>
      <c r="AH184" s="152" t="str">
        <f t="shared" si="67"/>
        <v>Weekends</v>
      </c>
      <c r="AI184" s="159">
        <f t="shared" si="71"/>
        <v>7</v>
      </c>
    </row>
    <row r="185" spans="2:35" ht="16.5" x14ac:dyDescent="0.3">
      <c r="B185" s="59" t="s">
        <v>217</v>
      </c>
      <c r="C185" s="60" t="s">
        <v>25</v>
      </c>
      <c r="D185" s="59" t="s">
        <v>26</v>
      </c>
      <c r="E185" s="59" t="s">
        <v>20</v>
      </c>
      <c r="F185" s="59" t="s">
        <v>31</v>
      </c>
      <c r="G185" s="59" t="s">
        <v>44</v>
      </c>
      <c r="H185" s="61">
        <v>38.47</v>
      </c>
      <c r="I185" s="62">
        <v>8</v>
      </c>
      <c r="J185" s="63">
        <v>15.388</v>
      </c>
      <c r="K185" s="63">
        <v>323.14800000000002</v>
      </c>
      <c r="L185" s="64">
        <v>43488</v>
      </c>
      <c r="M185" s="65">
        <v>0.49375000000000002</v>
      </c>
      <c r="N185" s="60" t="s">
        <v>29</v>
      </c>
      <c r="O185" s="63">
        <v>307.76</v>
      </c>
      <c r="P185" s="66">
        <v>4.7619047620000003</v>
      </c>
      <c r="Q185" s="63">
        <v>15.388</v>
      </c>
      <c r="R185" s="67">
        <v>7.7</v>
      </c>
      <c r="S185" s="48">
        <f t="shared" si="55"/>
        <v>15.388000000000034</v>
      </c>
      <c r="T185" s="49">
        <f t="shared" si="56"/>
        <v>1154.1000000000026</v>
      </c>
      <c r="U185" s="49" t="b">
        <f t="shared" si="57"/>
        <v>0</v>
      </c>
      <c r="V185" s="49" t="b">
        <f t="shared" si="58"/>
        <v>1</v>
      </c>
      <c r="W185" s="49" t="str">
        <f t="shared" si="59"/>
        <v>Low Value</v>
      </c>
      <c r="X185" s="157">
        <f t="shared" si="64"/>
        <v>3.847</v>
      </c>
      <c r="Y185" s="158">
        <f t="shared" si="69"/>
        <v>23</v>
      </c>
      <c r="Z185" s="150">
        <f t="shared" si="60"/>
        <v>1</v>
      </c>
      <c r="AA185" s="151">
        <f t="shared" si="68"/>
        <v>2019</v>
      </c>
      <c r="AB185" s="152" t="str">
        <f t="shared" si="65"/>
        <v>1-2019</v>
      </c>
      <c r="AC185" s="152" t="str">
        <f t="shared" si="62"/>
        <v>23-1-2019</v>
      </c>
      <c r="AD185" s="62">
        <f t="shared" si="70"/>
        <v>1</v>
      </c>
      <c r="AE185" s="62">
        <f t="shared" si="66"/>
        <v>4</v>
      </c>
      <c r="AF185" s="152" t="str">
        <f t="shared" si="63"/>
        <v>2019-4</v>
      </c>
      <c r="AG185" s="62">
        <f t="shared" si="61"/>
        <v>3</v>
      </c>
      <c r="AH185" s="152" t="str">
        <f t="shared" si="67"/>
        <v>Weekdays</v>
      </c>
      <c r="AI185" s="159">
        <f t="shared" si="71"/>
        <v>4</v>
      </c>
    </row>
    <row r="186" spans="2:35" ht="16.5" x14ac:dyDescent="0.3">
      <c r="B186" s="59" t="s">
        <v>218</v>
      </c>
      <c r="C186" s="60" t="s">
        <v>18</v>
      </c>
      <c r="D186" s="59" t="s">
        <v>19</v>
      </c>
      <c r="E186" s="59" t="s">
        <v>20</v>
      </c>
      <c r="F186" s="59" t="s">
        <v>31</v>
      </c>
      <c r="G186" s="59" t="s">
        <v>36</v>
      </c>
      <c r="H186" s="61">
        <v>15.5</v>
      </c>
      <c r="I186" s="62">
        <v>10</v>
      </c>
      <c r="J186" s="63">
        <v>7.75</v>
      </c>
      <c r="K186" s="63">
        <v>162.75</v>
      </c>
      <c r="L186" s="64">
        <v>43547</v>
      </c>
      <c r="M186" s="65">
        <v>0.4548611111111111</v>
      </c>
      <c r="N186" s="60" t="s">
        <v>23</v>
      </c>
      <c r="O186" s="63">
        <v>155</v>
      </c>
      <c r="P186" s="66">
        <v>4.7619047620000003</v>
      </c>
      <c r="Q186" s="63">
        <v>7.75</v>
      </c>
      <c r="R186" s="68">
        <v>8</v>
      </c>
      <c r="S186" s="48">
        <f t="shared" si="55"/>
        <v>7.75</v>
      </c>
      <c r="T186" s="49">
        <f t="shared" si="56"/>
        <v>581.25</v>
      </c>
      <c r="U186" s="49" t="b">
        <f t="shared" si="57"/>
        <v>0</v>
      </c>
      <c r="V186" s="49" t="b">
        <f t="shared" si="58"/>
        <v>1</v>
      </c>
      <c r="W186" s="49" t="str">
        <f t="shared" si="59"/>
        <v>Low Value</v>
      </c>
      <c r="X186" s="157">
        <f t="shared" si="64"/>
        <v>1.55</v>
      </c>
      <c r="Y186" s="158">
        <f t="shared" si="69"/>
        <v>23</v>
      </c>
      <c r="Z186" s="150">
        <f t="shared" si="60"/>
        <v>3</v>
      </c>
      <c r="AA186" s="151">
        <f t="shared" si="68"/>
        <v>2019</v>
      </c>
      <c r="AB186" s="152" t="str">
        <f t="shared" si="65"/>
        <v>3-2019</v>
      </c>
      <c r="AC186" s="152" t="str">
        <f t="shared" si="62"/>
        <v>23-3-2019</v>
      </c>
      <c r="AD186" s="62">
        <f t="shared" si="70"/>
        <v>1</v>
      </c>
      <c r="AE186" s="62">
        <f t="shared" si="66"/>
        <v>12</v>
      </c>
      <c r="AF186" s="152" t="str">
        <f t="shared" si="63"/>
        <v>2019-12</v>
      </c>
      <c r="AG186" s="62">
        <f t="shared" si="61"/>
        <v>6</v>
      </c>
      <c r="AH186" s="152" t="str">
        <f t="shared" si="67"/>
        <v>Weekends</v>
      </c>
      <c r="AI186" s="159">
        <f t="shared" si="71"/>
        <v>7</v>
      </c>
    </row>
    <row r="187" spans="2:35" ht="16.5" x14ac:dyDescent="0.3">
      <c r="B187" s="59" t="s">
        <v>219</v>
      </c>
      <c r="C187" s="60" t="s">
        <v>25</v>
      </c>
      <c r="D187" s="59" t="s">
        <v>26</v>
      </c>
      <c r="E187" s="59" t="s">
        <v>27</v>
      </c>
      <c r="F187" s="59" t="s">
        <v>31</v>
      </c>
      <c r="G187" s="59" t="s">
        <v>22</v>
      </c>
      <c r="H187" s="61">
        <v>34.31</v>
      </c>
      <c r="I187" s="62">
        <v>8</v>
      </c>
      <c r="J187" s="63">
        <v>13.724</v>
      </c>
      <c r="K187" s="63">
        <v>288.20400000000001</v>
      </c>
      <c r="L187" s="64">
        <v>43490</v>
      </c>
      <c r="M187" s="65">
        <v>0.625</v>
      </c>
      <c r="N187" s="60" t="s">
        <v>23</v>
      </c>
      <c r="O187" s="63">
        <v>274.48</v>
      </c>
      <c r="P187" s="66">
        <v>4.7619047620000003</v>
      </c>
      <c r="Q187" s="63">
        <v>13.724</v>
      </c>
      <c r="R187" s="68">
        <v>5.7</v>
      </c>
      <c r="S187" s="48">
        <f t="shared" si="55"/>
        <v>13.72399999999999</v>
      </c>
      <c r="T187" s="49">
        <f t="shared" si="56"/>
        <v>1029.2999999999993</v>
      </c>
      <c r="U187" s="49" t="b">
        <f t="shared" si="57"/>
        <v>0</v>
      </c>
      <c r="V187" s="49" t="b">
        <f t="shared" si="58"/>
        <v>1</v>
      </c>
      <c r="W187" s="49" t="str">
        <f t="shared" si="59"/>
        <v>Low Value</v>
      </c>
      <c r="X187" s="157" t="str">
        <f t="shared" si="64"/>
        <v>Value Not maches</v>
      </c>
      <c r="Y187" s="158">
        <f t="shared" si="69"/>
        <v>25</v>
      </c>
      <c r="Z187" s="150">
        <f t="shared" si="60"/>
        <v>1</v>
      </c>
      <c r="AA187" s="151">
        <f t="shared" si="68"/>
        <v>2019</v>
      </c>
      <c r="AB187" s="152" t="str">
        <f t="shared" si="65"/>
        <v>1-2019</v>
      </c>
      <c r="AC187" s="152" t="str">
        <f t="shared" si="62"/>
        <v>25-1-2019</v>
      </c>
      <c r="AD187" s="62">
        <f t="shared" si="70"/>
        <v>1</v>
      </c>
      <c r="AE187" s="62">
        <f t="shared" si="66"/>
        <v>4</v>
      </c>
      <c r="AF187" s="152" t="str">
        <f t="shared" si="63"/>
        <v>2019-4</v>
      </c>
      <c r="AG187" s="62">
        <f t="shared" si="61"/>
        <v>5</v>
      </c>
      <c r="AH187" s="152" t="str">
        <f t="shared" si="67"/>
        <v>Weekdays</v>
      </c>
      <c r="AI187" s="159">
        <f t="shared" si="71"/>
        <v>6</v>
      </c>
    </row>
    <row r="188" spans="2:35" ht="16.5" x14ac:dyDescent="0.3">
      <c r="B188" s="59" t="s">
        <v>220</v>
      </c>
      <c r="C188" s="60" t="s">
        <v>18</v>
      </c>
      <c r="D188" s="59" t="s">
        <v>19</v>
      </c>
      <c r="E188" s="59" t="s">
        <v>27</v>
      </c>
      <c r="F188" s="59" t="s">
        <v>21</v>
      </c>
      <c r="G188" s="59" t="s">
        <v>36</v>
      </c>
      <c r="H188" s="61">
        <v>12.34</v>
      </c>
      <c r="I188" s="62">
        <v>7</v>
      </c>
      <c r="J188" s="63">
        <v>4.319</v>
      </c>
      <c r="K188" s="63">
        <v>90.698999999999998</v>
      </c>
      <c r="L188" s="64">
        <v>43528</v>
      </c>
      <c r="M188" s="65">
        <v>0.47152777777777777</v>
      </c>
      <c r="N188" s="60" t="s">
        <v>33</v>
      </c>
      <c r="O188" s="63">
        <v>86.38</v>
      </c>
      <c r="P188" s="66">
        <v>4.7619047620000003</v>
      </c>
      <c r="Q188" s="63">
        <v>4.319</v>
      </c>
      <c r="R188" s="68">
        <v>6.7</v>
      </c>
      <c r="S188" s="48">
        <f t="shared" si="55"/>
        <v>4.3190000000000026</v>
      </c>
      <c r="T188" s="49">
        <f t="shared" si="56"/>
        <v>323.92500000000018</v>
      </c>
      <c r="U188" s="49" t="b">
        <f t="shared" si="57"/>
        <v>0</v>
      </c>
      <c r="V188" s="49" t="b">
        <f t="shared" si="58"/>
        <v>1</v>
      </c>
      <c r="W188" s="49" t="str">
        <f t="shared" si="59"/>
        <v>Low Value</v>
      </c>
      <c r="X188" s="157">
        <f t="shared" si="64"/>
        <v>1.234</v>
      </c>
      <c r="Y188" s="158">
        <f t="shared" si="69"/>
        <v>4</v>
      </c>
      <c r="Z188" s="150">
        <f t="shared" si="60"/>
        <v>3</v>
      </c>
      <c r="AA188" s="151">
        <f t="shared" si="68"/>
        <v>2019</v>
      </c>
      <c r="AB188" s="152" t="str">
        <f t="shared" si="65"/>
        <v>3-2019</v>
      </c>
      <c r="AC188" s="152" t="str">
        <f t="shared" si="62"/>
        <v>4-3-2019</v>
      </c>
      <c r="AD188" s="62">
        <f t="shared" si="70"/>
        <v>1</v>
      </c>
      <c r="AE188" s="62">
        <f t="shared" si="66"/>
        <v>10</v>
      </c>
      <c r="AF188" s="152" t="str">
        <f t="shared" si="63"/>
        <v>2019-10</v>
      </c>
      <c r="AG188" s="62">
        <f t="shared" si="61"/>
        <v>1</v>
      </c>
      <c r="AH188" s="152" t="str">
        <f t="shared" si="67"/>
        <v>Weekdays</v>
      </c>
      <c r="AI188" s="159">
        <f t="shared" si="71"/>
        <v>2</v>
      </c>
    </row>
    <row r="189" spans="2:35" ht="16.5" x14ac:dyDescent="0.3">
      <c r="B189" s="59" t="s">
        <v>221</v>
      </c>
      <c r="C189" s="60" t="s">
        <v>42</v>
      </c>
      <c r="D189" s="59" t="s">
        <v>43</v>
      </c>
      <c r="E189" s="59" t="s">
        <v>20</v>
      </c>
      <c r="F189" s="59" t="s">
        <v>31</v>
      </c>
      <c r="G189" s="59" t="s">
        <v>44</v>
      </c>
      <c r="H189" s="61">
        <v>18.079999999999998</v>
      </c>
      <c r="I189" s="62">
        <v>3</v>
      </c>
      <c r="J189" s="63">
        <v>2.7120000000000002</v>
      </c>
      <c r="K189" s="63">
        <v>56.951999999999998</v>
      </c>
      <c r="L189" s="64">
        <v>43529</v>
      </c>
      <c r="M189" s="65">
        <v>0.82361111111111107</v>
      </c>
      <c r="N189" s="60" t="s">
        <v>23</v>
      </c>
      <c r="O189" s="63">
        <v>54.24</v>
      </c>
      <c r="P189" s="66">
        <v>4.7619047620000003</v>
      </c>
      <c r="Q189" s="63">
        <v>2.7120000000000002</v>
      </c>
      <c r="R189" s="68">
        <v>8</v>
      </c>
      <c r="S189" s="48">
        <f t="shared" si="55"/>
        <v>2.7119999999999962</v>
      </c>
      <c r="T189" s="49">
        <f t="shared" si="56"/>
        <v>203.39999999999972</v>
      </c>
      <c r="U189" s="49" t="b">
        <f t="shared" si="57"/>
        <v>0</v>
      </c>
      <c r="V189" s="49" t="b">
        <f t="shared" si="58"/>
        <v>1</v>
      </c>
      <c r="W189" s="49" t="str">
        <f t="shared" si="59"/>
        <v>Low Value</v>
      </c>
      <c r="X189" s="157">
        <f t="shared" si="64"/>
        <v>1.8079999999999998</v>
      </c>
      <c r="Y189" s="158">
        <f t="shared" si="69"/>
        <v>5</v>
      </c>
      <c r="Z189" s="150">
        <f t="shared" si="60"/>
        <v>3</v>
      </c>
      <c r="AA189" s="151">
        <f t="shared" si="68"/>
        <v>2019</v>
      </c>
      <c r="AB189" s="152" t="str">
        <f t="shared" si="65"/>
        <v>3-2019</v>
      </c>
      <c r="AC189" s="152" t="str">
        <f t="shared" si="62"/>
        <v>5-3-2019</v>
      </c>
      <c r="AD189" s="62">
        <f t="shared" si="70"/>
        <v>1</v>
      </c>
      <c r="AE189" s="62">
        <f t="shared" si="66"/>
        <v>10</v>
      </c>
      <c r="AF189" s="152" t="str">
        <f t="shared" si="63"/>
        <v>2019-10</v>
      </c>
      <c r="AG189" s="62">
        <f t="shared" si="61"/>
        <v>2</v>
      </c>
      <c r="AH189" s="152" t="str">
        <f t="shared" si="67"/>
        <v>Weekdays</v>
      </c>
      <c r="AI189" s="159">
        <f t="shared" si="71"/>
        <v>3</v>
      </c>
    </row>
    <row r="190" spans="2:35" ht="16.5" x14ac:dyDescent="0.3">
      <c r="B190" s="59" t="s">
        <v>222</v>
      </c>
      <c r="C190" s="60" t="s">
        <v>42</v>
      </c>
      <c r="D190" s="59" t="s">
        <v>43</v>
      </c>
      <c r="E190" s="59" t="s">
        <v>20</v>
      </c>
      <c r="F190" s="59" t="s">
        <v>21</v>
      </c>
      <c r="G190" s="59" t="s">
        <v>32</v>
      </c>
      <c r="H190" s="61">
        <v>94.49</v>
      </c>
      <c r="I190" s="62">
        <v>8</v>
      </c>
      <c r="J190" s="63">
        <v>37.795999999999999</v>
      </c>
      <c r="K190" s="63">
        <v>793.71600000000001</v>
      </c>
      <c r="L190" s="64">
        <v>43527</v>
      </c>
      <c r="M190" s="65">
        <v>0.79166666666666663</v>
      </c>
      <c r="N190" s="60" t="s">
        <v>23</v>
      </c>
      <c r="O190" s="63">
        <v>755.92</v>
      </c>
      <c r="P190" s="66">
        <v>4.7619047620000003</v>
      </c>
      <c r="Q190" s="63">
        <v>37.795999999999999</v>
      </c>
      <c r="R190" s="67">
        <v>7.5</v>
      </c>
      <c r="S190" s="48">
        <f t="shared" si="55"/>
        <v>37.796000000000049</v>
      </c>
      <c r="T190" s="49">
        <f t="shared" si="56"/>
        <v>2834.7000000000035</v>
      </c>
      <c r="U190" s="49" t="b">
        <f t="shared" si="57"/>
        <v>1</v>
      </c>
      <c r="V190" s="49" t="b">
        <f t="shared" si="58"/>
        <v>1</v>
      </c>
      <c r="W190" s="49" t="str">
        <f t="shared" si="59"/>
        <v>Low Value</v>
      </c>
      <c r="X190" s="157">
        <f t="shared" si="64"/>
        <v>9.4489999999999998</v>
      </c>
      <c r="Y190" s="158">
        <f t="shared" si="69"/>
        <v>3</v>
      </c>
      <c r="Z190" s="150">
        <f t="shared" si="60"/>
        <v>3</v>
      </c>
      <c r="AA190" s="151">
        <f t="shared" si="68"/>
        <v>2019</v>
      </c>
      <c r="AB190" s="152" t="str">
        <f t="shared" si="65"/>
        <v>3-2019</v>
      </c>
      <c r="AC190" s="152" t="str">
        <f t="shared" si="62"/>
        <v>3-3-2019</v>
      </c>
      <c r="AD190" s="62">
        <f t="shared" si="70"/>
        <v>1</v>
      </c>
      <c r="AE190" s="62">
        <f t="shared" si="66"/>
        <v>9</v>
      </c>
      <c r="AF190" s="152" t="str">
        <f t="shared" si="63"/>
        <v>2019-9</v>
      </c>
      <c r="AG190" s="62">
        <f t="shared" si="61"/>
        <v>7</v>
      </c>
      <c r="AH190" s="152" t="str">
        <f t="shared" si="67"/>
        <v>Weekends</v>
      </c>
      <c r="AI190" s="159">
        <f t="shared" si="71"/>
        <v>1</v>
      </c>
    </row>
    <row r="191" spans="2:35" ht="16.5" x14ac:dyDescent="0.3">
      <c r="B191" s="59" t="s">
        <v>223</v>
      </c>
      <c r="C191" s="60" t="s">
        <v>42</v>
      </c>
      <c r="D191" s="59" t="s">
        <v>43</v>
      </c>
      <c r="E191" s="59" t="s">
        <v>20</v>
      </c>
      <c r="F191" s="59" t="s">
        <v>31</v>
      </c>
      <c r="G191" s="59" t="s">
        <v>32</v>
      </c>
      <c r="H191" s="61">
        <v>46.47</v>
      </c>
      <c r="I191" s="62">
        <v>4</v>
      </c>
      <c r="J191" s="63">
        <v>9.2940000000000005</v>
      </c>
      <c r="K191" s="63">
        <v>195.17400000000001</v>
      </c>
      <c r="L191" s="64">
        <v>43504</v>
      </c>
      <c r="M191" s="65">
        <v>0.45347222222222222</v>
      </c>
      <c r="N191" s="60" t="s">
        <v>29</v>
      </c>
      <c r="O191" s="63">
        <v>185.88</v>
      </c>
      <c r="P191" s="66">
        <v>4.7619047620000003</v>
      </c>
      <c r="Q191" s="63">
        <v>9.2940000000000005</v>
      </c>
      <c r="R191" s="68">
        <v>7</v>
      </c>
      <c r="S191" s="48">
        <f t="shared" si="55"/>
        <v>9.2940000000000111</v>
      </c>
      <c r="T191" s="49">
        <f t="shared" si="56"/>
        <v>697.05000000000086</v>
      </c>
      <c r="U191" s="49" t="b">
        <f t="shared" si="57"/>
        <v>0</v>
      </c>
      <c r="V191" s="49" t="b">
        <f t="shared" si="58"/>
        <v>1</v>
      </c>
      <c r="W191" s="49" t="str">
        <f t="shared" si="59"/>
        <v>Low Value</v>
      </c>
      <c r="X191" s="157">
        <f t="shared" si="64"/>
        <v>4.6470000000000002</v>
      </c>
      <c r="Y191" s="158">
        <f t="shared" si="69"/>
        <v>8</v>
      </c>
      <c r="Z191" s="150">
        <f t="shared" si="60"/>
        <v>2</v>
      </c>
      <c r="AA191" s="151">
        <f t="shared" si="68"/>
        <v>2019</v>
      </c>
      <c r="AB191" s="152" t="str">
        <f t="shared" si="65"/>
        <v>2-2019</v>
      </c>
      <c r="AC191" s="152" t="str">
        <f t="shared" si="62"/>
        <v>8-2-2019</v>
      </c>
      <c r="AD191" s="62">
        <f t="shared" si="70"/>
        <v>1</v>
      </c>
      <c r="AE191" s="62">
        <f t="shared" si="66"/>
        <v>6</v>
      </c>
      <c r="AF191" s="152" t="str">
        <f t="shared" si="63"/>
        <v>2019-6</v>
      </c>
      <c r="AG191" s="62">
        <f t="shared" si="61"/>
        <v>5</v>
      </c>
      <c r="AH191" s="152" t="str">
        <f t="shared" si="67"/>
        <v>Weekdays</v>
      </c>
      <c r="AI191" s="159">
        <f t="shared" si="71"/>
        <v>6</v>
      </c>
    </row>
    <row r="192" spans="2:35" ht="16.5" x14ac:dyDescent="0.3">
      <c r="B192" s="59" t="s">
        <v>224</v>
      </c>
      <c r="C192" s="60" t="s">
        <v>18</v>
      </c>
      <c r="D192" s="59" t="s">
        <v>19</v>
      </c>
      <c r="E192" s="59" t="s">
        <v>27</v>
      </c>
      <c r="F192" s="59" t="s">
        <v>31</v>
      </c>
      <c r="G192" s="59" t="s">
        <v>32</v>
      </c>
      <c r="H192" s="61">
        <v>74.069999999999993</v>
      </c>
      <c r="I192" s="62">
        <v>1</v>
      </c>
      <c r="J192" s="63">
        <v>3.7035</v>
      </c>
      <c r="K192" s="63">
        <v>77.773499999999999</v>
      </c>
      <c r="L192" s="64">
        <v>43506</v>
      </c>
      <c r="M192" s="65">
        <v>0.53472222222222221</v>
      </c>
      <c r="N192" s="60" t="s">
        <v>23</v>
      </c>
      <c r="O192" s="63">
        <v>74.069999999999993</v>
      </c>
      <c r="P192" s="66">
        <v>4.7619047620000003</v>
      </c>
      <c r="Q192" s="63">
        <v>3.7035</v>
      </c>
      <c r="R192" s="68">
        <v>9.9</v>
      </c>
      <c r="S192" s="48">
        <f t="shared" si="55"/>
        <v>3.7035000000000053</v>
      </c>
      <c r="T192" s="49">
        <f t="shared" si="56"/>
        <v>277.76250000000039</v>
      </c>
      <c r="U192" s="49" t="b">
        <f t="shared" si="57"/>
        <v>0</v>
      </c>
      <c r="V192" s="49" t="b">
        <f t="shared" si="58"/>
        <v>1</v>
      </c>
      <c r="W192" s="49" t="str">
        <f t="shared" si="59"/>
        <v>High Value</v>
      </c>
      <c r="X192" s="157">
        <f t="shared" si="64"/>
        <v>7.407</v>
      </c>
      <c r="Y192" s="158">
        <f t="shared" si="69"/>
        <v>10</v>
      </c>
      <c r="Z192" s="150">
        <f t="shared" si="60"/>
        <v>2</v>
      </c>
      <c r="AA192" s="151">
        <f t="shared" si="68"/>
        <v>2019</v>
      </c>
      <c r="AB192" s="152" t="str">
        <f t="shared" si="65"/>
        <v>2-2019</v>
      </c>
      <c r="AC192" s="152" t="str">
        <f t="shared" si="62"/>
        <v>10-2-2019</v>
      </c>
      <c r="AD192" s="62">
        <f t="shared" si="70"/>
        <v>1</v>
      </c>
      <c r="AE192" s="62">
        <f t="shared" si="66"/>
        <v>6</v>
      </c>
      <c r="AF192" s="152" t="str">
        <f t="shared" si="63"/>
        <v>2019-6</v>
      </c>
      <c r="AG192" s="62">
        <f t="shared" si="61"/>
        <v>7</v>
      </c>
      <c r="AH192" s="152" t="str">
        <f t="shared" si="67"/>
        <v>Weekends</v>
      </c>
      <c r="AI192" s="159">
        <f t="shared" si="71"/>
        <v>1</v>
      </c>
    </row>
    <row r="193" spans="2:35" ht="16.5" x14ac:dyDescent="0.3">
      <c r="B193" s="59" t="s">
        <v>225</v>
      </c>
      <c r="C193" s="60" t="s">
        <v>25</v>
      </c>
      <c r="D193" s="59" t="s">
        <v>26</v>
      </c>
      <c r="E193" s="59" t="s">
        <v>27</v>
      </c>
      <c r="F193" s="59" t="s">
        <v>21</v>
      </c>
      <c r="G193" s="59" t="s">
        <v>32</v>
      </c>
      <c r="H193" s="61">
        <v>69.81</v>
      </c>
      <c r="I193" s="62">
        <v>4</v>
      </c>
      <c r="J193" s="63">
        <v>13.962</v>
      </c>
      <c r="K193" s="63">
        <v>293.202</v>
      </c>
      <c r="L193" s="64">
        <v>43493</v>
      </c>
      <c r="M193" s="65">
        <v>0.86805555555555558</v>
      </c>
      <c r="N193" s="60" t="s">
        <v>33</v>
      </c>
      <c r="O193" s="63">
        <v>279.24</v>
      </c>
      <c r="P193" s="66">
        <v>4.7619047620000003</v>
      </c>
      <c r="Q193" s="63">
        <v>13.962</v>
      </c>
      <c r="R193" s="68">
        <v>5.9</v>
      </c>
      <c r="S193" s="48">
        <f t="shared" si="55"/>
        <v>13.961999999999989</v>
      </c>
      <c r="T193" s="49">
        <f t="shared" si="56"/>
        <v>1047.1499999999992</v>
      </c>
      <c r="U193" s="49" t="b">
        <f t="shared" si="57"/>
        <v>0</v>
      </c>
      <c r="V193" s="49" t="b">
        <f t="shared" si="58"/>
        <v>1</v>
      </c>
      <c r="W193" s="49" t="str">
        <f t="shared" si="59"/>
        <v>Low Value</v>
      </c>
      <c r="X193" s="157" t="str">
        <f t="shared" si="64"/>
        <v>Value Not maches</v>
      </c>
      <c r="Y193" s="158">
        <f t="shared" si="69"/>
        <v>28</v>
      </c>
      <c r="Z193" s="150">
        <f t="shared" si="60"/>
        <v>1</v>
      </c>
      <c r="AA193" s="151">
        <f t="shared" si="68"/>
        <v>2019</v>
      </c>
      <c r="AB193" s="152" t="str">
        <f t="shared" si="65"/>
        <v>1-2019</v>
      </c>
      <c r="AC193" s="152" t="str">
        <f t="shared" si="62"/>
        <v>28-1-2019</v>
      </c>
      <c r="AD193" s="62">
        <f t="shared" si="70"/>
        <v>1</v>
      </c>
      <c r="AE193" s="62">
        <f t="shared" si="66"/>
        <v>5</v>
      </c>
      <c r="AF193" s="152" t="str">
        <f t="shared" si="63"/>
        <v>2019-5</v>
      </c>
      <c r="AG193" s="62">
        <f t="shared" si="61"/>
        <v>1</v>
      </c>
      <c r="AH193" s="152" t="str">
        <f t="shared" si="67"/>
        <v>Weekdays</v>
      </c>
      <c r="AI193" s="159">
        <f t="shared" si="71"/>
        <v>2</v>
      </c>
    </row>
    <row r="194" spans="2:35" ht="16.5" x14ac:dyDescent="0.3">
      <c r="B194" s="59" t="s">
        <v>226</v>
      </c>
      <c r="C194" s="60" t="s">
        <v>42</v>
      </c>
      <c r="D194" s="59" t="s">
        <v>43</v>
      </c>
      <c r="E194" s="59" t="s">
        <v>27</v>
      </c>
      <c r="F194" s="59" t="s">
        <v>21</v>
      </c>
      <c r="G194" s="59" t="s">
        <v>32</v>
      </c>
      <c r="H194" s="61">
        <v>77.040000000000006</v>
      </c>
      <c r="I194" s="62">
        <v>3</v>
      </c>
      <c r="J194" s="63">
        <v>11.555999999999999</v>
      </c>
      <c r="K194" s="63">
        <v>242.67599999999999</v>
      </c>
      <c r="L194" s="64">
        <v>43507</v>
      </c>
      <c r="M194" s="65">
        <v>0.44374999999999998</v>
      </c>
      <c r="N194" s="60" t="s">
        <v>33</v>
      </c>
      <c r="O194" s="63">
        <v>231.12</v>
      </c>
      <c r="P194" s="66">
        <v>4.7619047620000003</v>
      </c>
      <c r="Q194" s="63">
        <v>11.555999999999999</v>
      </c>
      <c r="R194" s="68">
        <v>7.2</v>
      </c>
      <c r="S194" s="48">
        <f t="shared" si="55"/>
        <v>11.555999999999983</v>
      </c>
      <c r="T194" s="49">
        <f t="shared" si="56"/>
        <v>866.69999999999868</v>
      </c>
      <c r="U194" s="49" t="b">
        <f t="shared" si="57"/>
        <v>0</v>
      </c>
      <c r="V194" s="49" t="b">
        <f t="shared" si="58"/>
        <v>1</v>
      </c>
      <c r="W194" s="49" t="str">
        <f t="shared" si="59"/>
        <v>Low Value</v>
      </c>
      <c r="X194" s="157">
        <f t="shared" si="64"/>
        <v>7.7040000000000006</v>
      </c>
      <c r="Y194" s="158">
        <f t="shared" si="69"/>
        <v>11</v>
      </c>
      <c r="Z194" s="150">
        <f t="shared" si="60"/>
        <v>2</v>
      </c>
      <c r="AA194" s="151">
        <f t="shared" si="68"/>
        <v>2019</v>
      </c>
      <c r="AB194" s="152" t="str">
        <f t="shared" si="65"/>
        <v>2-2019</v>
      </c>
      <c r="AC194" s="152" t="str">
        <f t="shared" si="62"/>
        <v>11-2-2019</v>
      </c>
      <c r="AD194" s="62">
        <f t="shared" si="70"/>
        <v>1</v>
      </c>
      <c r="AE194" s="62">
        <f t="shared" si="66"/>
        <v>7</v>
      </c>
      <c r="AF194" s="152" t="str">
        <f t="shared" si="63"/>
        <v>2019-7</v>
      </c>
      <c r="AG194" s="62">
        <f t="shared" si="61"/>
        <v>1</v>
      </c>
      <c r="AH194" s="152" t="str">
        <f t="shared" si="67"/>
        <v>Weekdays</v>
      </c>
      <c r="AI194" s="159">
        <f t="shared" si="71"/>
        <v>2</v>
      </c>
    </row>
    <row r="195" spans="2:35" ht="16.5" x14ac:dyDescent="0.3">
      <c r="B195" s="59" t="s">
        <v>227</v>
      </c>
      <c r="C195" s="60" t="s">
        <v>42</v>
      </c>
      <c r="D195" s="59" t="s">
        <v>43</v>
      </c>
      <c r="E195" s="59" t="s">
        <v>27</v>
      </c>
      <c r="F195" s="59" t="s">
        <v>21</v>
      </c>
      <c r="G195" s="59" t="s">
        <v>46</v>
      </c>
      <c r="H195" s="61">
        <v>73.52</v>
      </c>
      <c r="I195" s="62">
        <v>2</v>
      </c>
      <c r="J195" s="63">
        <v>7.3520000000000003</v>
      </c>
      <c r="K195" s="63">
        <v>154.392</v>
      </c>
      <c r="L195" s="64">
        <v>43480</v>
      </c>
      <c r="M195" s="65">
        <v>0.57013888888888886</v>
      </c>
      <c r="N195" s="60" t="s">
        <v>23</v>
      </c>
      <c r="O195" s="63">
        <v>147.04</v>
      </c>
      <c r="P195" s="66">
        <v>4.7619047620000003</v>
      </c>
      <c r="Q195" s="63">
        <v>7.3520000000000003</v>
      </c>
      <c r="R195" s="68">
        <v>4.5999999999999996</v>
      </c>
      <c r="S195" s="48">
        <f t="shared" si="55"/>
        <v>7.3520000000000039</v>
      </c>
      <c r="T195" s="49">
        <f t="shared" si="56"/>
        <v>551.40000000000032</v>
      </c>
      <c r="U195" s="49" t="b">
        <f t="shared" si="57"/>
        <v>0</v>
      </c>
      <c r="V195" s="49" t="b">
        <f t="shared" si="58"/>
        <v>1</v>
      </c>
      <c r="W195" s="49" t="str">
        <f t="shared" si="59"/>
        <v>Low Value</v>
      </c>
      <c r="X195" s="157" t="str">
        <f t="shared" si="64"/>
        <v>Value Not maches</v>
      </c>
      <c r="Y195" s="158">
        <f t="shared" si="69"/>
        <v>15</v>
      </c>
      <c r="Z195" s="150">
        <f t="shared" si="60"/>
        <v>1</v>
      </c>
      <c r="AA195" s="151">
        <f t="shared" si="68"/>
        <v>2019</v>
      </c>
      <c r="AB195" s="152" t="str">
        <f t="shared" si="65"/>
        <v>1-2019</v>
      </c>
      <c r="AC195" s="152" t="str">
        <f t="shared" si="62"/>
        <v>15-1-2019</v>
      </c>
      <c r="AD195" s="62">
        <f t="shared" si="70"/>
        <v>1</v>
      </c>
      <c r="AE195" s="62">
        <f t="shared" si="66"/>
        <v>3</v>
      </c>
      <c r="AF195" s="152" t="str">
        <f t="shared" si="63"/>
        <v>2019-3</v>
      </c>
      <c r="AG195" s="62">
        <f t="shared" si="61"/>
        <v>2</v>
      </c>
      <c r="AH195" s="152" t="str">
        <f t="shared" si="67"/>
        <v>Weekdays</v>
      </c>
      <c r="AI195" s="159">
        <f t="shared" si="71"/>
        <v>3</v>
      </c>
    </row>
    <row r="196" spans="2:35" ht="16.5" x14ac:dyDescent="0.3">
      <c r="B196" s="59" t="s">
        <v>228</v>
      </c>
      <c r="C196" s="60" t="s">
        <v>25</v>
      </c>
      <c r="D196" s="59" t="s">
        <v>26</v>
      </c>
      <c r="E196" s="59" t="s">
        <v>27</v>
      </c>
      <c r="F196" s="59" t="s">
        <v>21</v>
      </c>
      <c r="G196" s="59" t="s">
        <v>44</v>
      </c>
      <c r="H196" s="61">
        <v>87.8</v>
      </c>
      <c r="I196" s="62">
        <v>9</v>
      </c>
      <c r="J196" s="63">
        <v>39.51</v>
      </c>
      <c r="K196" s="63">
        <v>829.71</v>
      </c>
      <c r="L196" s="64">
        <v>43540</v>
      </c>
      <c r="M196" s="65">
        <v>0.79722222222222228</v>
      </c>
      <c r="N196" s="60" t="s">
        <v>29</v>
      </c>
      <c r="O196" s="63">
        <v>790.2</v>
      </c>
      <c r="P196" s="66">
        <v>4.7619047620000003</v>
      </c>
      <c r="Q196" s="63">
        <v>39.51</v>
      </c>
      <c r="R196" s="67">
        <v>9.1999999999999993</v>
      </c>
      <c r="S196" s="48">
        <f t="shared" ref="S196:S259" si="72">K196-O196</f>
        <v>39.509999999999991</v>
      </c>
      <c r="T196" s="49">
        <f t="shared" ref="T196:T259" si="73">$S196*$S$2</f>
        <v>2963.2499999999991</v>
      </c>
      <c r="U196" s="49" t="b">
        <f t="shared" si="57"/>
        <v>1</v>
      </c>
      <c r="V196" s="49" t="b">
        <f t="shared" si="58"/>
        <v>1</v>
      </c>
      <c r="W196" s="49" t="str">
        <f t="shared" si="59"/>
        <v>High Value</v>
      </c>
      <c r="X196" s="157">
        <f t="shared" si="64"/>
        <v>8.7799999999999994</v>
      </c>
      <c r="Y196" s="158">
        <f t="shared" si="69"/>
        <v>16</v>
      </c>
      <c r="Z196" s="150">
        <f t="shared" si="60"/>
        <v>3</v>
      </c>
      <c r="AA196" s="151">
        <f t="shared" si="68"/>
        <v>2019</v>
      </c>
      <c r="AB196" s="152" t="str">
        <f t="shared" si="65"/>
        <v>3-2019</v>
      </c>
      <c r="AC196" s="152" t="str">
        <f t="shared" si="62"/>
        <v>16-3-2019</v>
      </c>
      <c r="AD196" s="62">
        <f t="shared" si="70"/>
        <v>1</v>
      </c>
      <c r="AE196" s="62">
        <f t="shared" si="66"/>
        <v>11</v>
      </c>
      <c r="AF196" s="152" t="str">
        <f t="shared" si="63"/>
        <v>2019-11</v>
      </c>
      <c r="AG196" s="62">
        <f t="shared" si="61"/>
        <v>6</v>
      </c>
      <c r="AH196" s="152" t="str">
        <f t="shared" si="67"/>
        <v>Weekends</v>
      </c>
      <c r="AI196" s="159">
        <f t="shared" si="71"/>
        <v>7</v>
      </c>
    </row>
    <row r="197" spans="2:35" ht="16.5" x14ac:dyDescent="0.3">
      <c r="B197" s="59" t="s">
        <v>229</v>
      </c>
      <c r="C197" s="60" t="s">
        <v>42</v>
      </c>
      <c r="D197" s="59" t="s">
        <v>43</v>
      </c>
      <c r="E197" s="59" t="s">
        <v>27</v>
      </c>
      <c r="F197" s="59" t="s">
        <v>31</v>
      </c>
      <c r="G197" s="59" t="s">
        <v>32</v>
      </c>
      <c r="H197" s="61">
        <v>25.55</v>
      </c>
      <c r="I197" s="62">
        <v>4</v>
      </c>
      <c r="J197" s="63">
        <v>5.1100000000000003</v>
      </c>
      <c r="K197" s="63">
        <v>107.31</v>
      </c>
      <c r="L197" s="64">
        <v>43491</v>
      </c>
      <c r="M197" s="65">
        <v>0.84930555555555554</v>
      </c>
      <c r="N197" s="60" t="s">
        <v>23</v>
      </c>
      <c r="O197" s="63">
        <v>102.2</v>
      </c>
      <c r="P197" s="66">
        <v>4.7619047620000003</v>
      </c>
      <c r="Q197" s="63">
        <v>5.1100000000000003</v>
      </c>
      <c r="R197" s="68">
        <v>5.7</v>
      </c>
      <c r="S197" s="48">
        <f t="shared" si="72"/>
        <v>5.1099999999999994</v>
      </c>
      <c r="T197" s="49">
        <f t="shared" si="73"/>
        <v>383.24999999999994</v>
      </c>
      <c r="U197" s="49" t="b">
        <f t="shared" ref="U197:U260" si="74">AND(S197&gt;8,O197&gt;480)</f>
        <v>0</v>
      </c>
      <c r="V197" s="49" t="b">
        <f t="shared" ref="V197:V260" si="75">OR(R$4&gt;8.4,$Q197&gt;67)</f>
        <v>1</v>
      </c>
      <c r="W197" s="49" t="str">
        <f t="shared" ref="W197:W260" si="76">IF(R197&gt;8.6,"High Value", "Low Value")</f>
        <v>Low Value</v>
      </c>
      <c r="X197" s="157" t="str">
        <f t="shared" si="64"/>
        <v>Value Not maches</v>
      </c>
      <c r="Y197" s="158">
        <f t="shared" si="69"/>
        <v>26</v>
      </c>
      <c r="Z197" s="150">
        <f t="shared" ref="Z197:Z260" si="77">MONTH(L197)</f>
        <v>1</v>
      </c>
      <c r="AA197" s="151">
        <f t="shared" si="68"/>
        <v>2019</v>
      </c>
      <c r="AB197" s="152" t="str">
        <f t="shared" si="65"/>
        <v>1-2019</v>
      </c>
      <c r="AC197" s="152" t="str">
        <f t="shared" si="62"/>
        <v>26-1-2019</v>
      </c>
      <c r="AD197" s="62">
        <f t="shared" si="70"/>
        <v>1</v>
      </c>
      <c r="AE197" s="62">
        <f t="shared" si="66"/>
        <v>4</v>
      </c>
      <c r="AF197" s="152" t="str">
        <f t="shared" si="63"/>
        <v>2019-4</v>
      </c>
      <c r="AG197" s="62">
        <f t="shared" si="61"/>
        <v>6</v>
      </c>
      <c r="AH197" s="152" t="str">
        <f t="shared" si="67"/>
        <v>Weekends</v>
      </c>
      <c r="AI197" s="159">
        <f t="shared" si="71"/>
        <v>7</v>
      </c>
    </row>
    <row r="198" spans="2:35" ht="16.5" x14ac:dyDescent="0.3">
      <c r="B198" s="59" t="s">
        <v>230</v>
      </c>
      <c r="C198" s="60" t="s">
        <v>18</v>
      </c>
      <c r="D198" s="59" t="s">
        <v>19</v>
      </c>
      <c r="E198" s="59" t="s">
        <v>27</v>
      </c>
      <c r="F198" s="59" t="s">
        <v>31</v>
      </c>
      <c r="G198" s="59" t="s">
        <v>28</v>
      </c>
      <c r="H198" s="61">
        <v>32.71</v>
      </c>
      <c r="I198" s="62">
        <v>5</v>
      </c>
      <c r="J198" s="63">
        <v>8.1775000000000002</v>
      </c>
      <c r="K198" s="63">
        <v>171.72749999999999</v>
      </c>
      <c r="L198" s="64">
        <v>43543</v>
      </c>
      <c r="M198" s="65">
        <v>0.47916666666666669</v>
      </c>
      <c r="N198" s="60" t="s">
        <v>33</v>
      </c>
      <c r="O198" s="63">
        <v>163.55000000000001</v>
      </c>
      <c r="P198" s="66">
        <v>4.7619047620000003</v>
      </c>
      <c r="Q198" s="63">
        <v>8.1775000000000002</v>
      </c>
      <c r="R198" s="68">
        <v>9.9</v>
      </c>
      <c r="S198" s="48">
        <f t="shared" si="72"/>
        <v>8.1774999999999807</v>
      </c>
      <c r="T198" s="49">
        <f t="shared" si="73"/>
        <v>613.31249999999852</v>
      </c>
      <c r="U198" s="49" t="b">
        <f t="shared" si="74"/>
        <v>0</v>
      </c>
      <c r="V198" s="49" t="b">
        <f t="shared" si="75"/>
        <v>1</v>
      </c>
      <c r="W198" s="49" t="str">
        <f t="shared" si="76"/>
        <v>High Value</v>
      </c>
      <c r="X198" s="157">
        <f t="shared" si="64"/>
        <v>3.2710000000000004</v>
      </c>
      <c r="Y198" s="158">
        <f t="shared" si="69"/>
        <v>19</v>
      </c>
      <c r="Z198" s="150">
        <f t="shared" si="77"/>
        <v>3</v>
      </c>
      <c r="AA198" s="151">
        <f t="shared" si="68"/>
        <v>2019</v>
      </c>
      <c r="AB198" s="152" t="str">
        <f t="shared" si="65"/>
        <v>3-2019</v>
      </c>
      <c r="AC198" s="152" t="str">
        <f t="shared" si="62"/>
        <v>19-3-2019</v>
      </c>
      <c r="AD198" s="62">
        <f t="shared" si="70"/>
        <v>1</v>
      </c>
      <c r="AE198" s="62">
        <f t="shared" si="66"/>
        <v>12</v>
      </c>
      <c r="AF198" s="152" t="str">
        <f t="shared" si="63"/>
        <v>2019-12</v>
      </c>
      <c r="AG198" s="62">
        <f t="shared" ref="AG198:AG261" si="78">WEEKDAY(L198,2)</f>
        <v>2</v>
      </c>
      <c r="AH198" s="152" t="str">
        <f t="shared" si="67"/>
        <v>Weekdays</v>
      </c>
      <c r="AI198" s="159">
        <f t="shared" si="71"/>
        <v>3</v>
      </c>
    </row>
    <row r="199" spans="2:35" ht="16.5" x14ac:dyDescent="0.3">
      <c r="B199" s="59" t="s">
        <v>231</v>
      </c>
      <c r="C199" s="60" t="s">
        <v>25</v>
      </c>
      <c r="D199" s="59" t="s">
        <v>26</v>
      </c>
      <c r="E199" s="59" t="s">
        <v>20</v>
      </c>
      <c r="F199" s="59" t="s">
        <v>21</v>
      </c>
      <c r="G199" s="59" t="s">
        <v>46</v>
      </c>
      <c r="H199" s="61">
        <v>74.290000000000006</v>
      </c>
      <c r="I199" s="62">
        <v>1</v>
      </c>
      <c r="J199" s="63">
        <v>3.7145000000000001</v>
      </c>
      <c r="K199" s="63">
        <v>78.004499999999993</v>
      </c>
      <c r="L199" s="64">
        <v>43478</v>
      </c>
      <c r="M199" s="65">
        <v>0.8125</v>
      </c>
      <c r="N199" s="60" t="s">
        <v>29</v>
      </c>
      <c r="O199" s="63">
        <v>74.290000000000006</v>
      </c>
      <c r="P199" s="66">
        <v>4.7619047620000003</v>
      </c>
      <c r="Q199" s="63">
        <v>3.7145000000000001</v>
      </c>
      <c r="R199" s="68">
        <v>5</v>
      </c>
      <c r="S199" s="48">
        <f t="shared" si="72"/>
        <v>3.7144999999999868</v>
      </c>
      <c r="T199" s="49">
        <f t="shared" si="73"/>
        <v>278.58749999999901</v>
      </c>
      <c r="U199" s="49" t="b">
        <f t="shared" si="74"/>
        <v>0</v>
      </c>
      <c r="V199" s="49" t="b">
        <f t="shared" si="75"/>
        <v>1</v>
      </c>
      <c r="W199" s="49" t="str">
        <f t="shared" si="76"/>
        <v>Low Value</v>
      </c>
      <c r="X199" s="157" t="str">
        <f t="shared" si="64"/>
        <v>Value Not maches</v>
      </c>
      <c r="Y199" s="158">
        <f t="shared" si="69"/>
        <v>13</v>
      </c>
      <c r="Z199" s="150">
        <f t="shared" si="77"/>
        <v>1</v>
      </c>
      <c r="AA199" s="151">
        <f t="shared" si="68"/>
        <v>2019</v>
      </c>
      <c r="AB199" s="152" t="str">
        <f t="shared" si="65"/>
        <v>1-2019</v>
      </c>
      <c r="AC199" s="152" t="str">
        <f t="shared" si="62"/>
        <v>13-1-2019</v>
      </c>
      <c r="AD199" s="62">
        <f t="shared" si="70"/>
        <v>1</v>
      </c>
      <c r="AE199" s="62">
        <f t="shared" si="66"/>
        <v>2</v>
      </c>
      <c r="AF199" s="152" t="str">
        <f t="shared" si="63"/>
        <v>2019-2</v>
      </c>
      <c r="AG199" s="62">
        <f t="shared" si="78"/>
        <v>7</v>
      </c>
      <c r="AH199" s="152" t="str">
        <f t="shared" si="67"/>
        <v>Weekends</v>
      </c>
      <c r="AI199" s="159">
        <f t="shared" si="71"/>
        <v>1</v>
      </c>
    </row>
    <row r="200" spans="2:35" ht="16.5" x14ac:dyDescent="0.3">
      <c r="B200" s="59" t="s">
        <v>232</v>
      </c>
      <c r="C200" s="60" t="s">
        <v>25</v>
      </c>
      <c r="D200" s="59" t="s">
        <v>26</v>
      </c>
      <c r="E200" s="59" t="s">
        <v>20</v>
      </c>
      <c r="F200" s="59" t="s">
        <v>31</v>
      </c>
      <c r="G200" s="59" t="s">
        <v>22</v>
      </c>
      <c r="H200" s="61">
        <v>43.7</v>
      </c>
      <c r="I200" s="62">
        <v>2</v>
      </c>
      <c r="J200" s="63">
        <v>4.37</v>
      </c>
      <c r="K200" s="63">
        <v>91.77</v>
      </c>
      <c r="L200" s="64">
        <v>43550</v>
      </c>
      <c r="M200" s="65">
        <v>0.75208333333333333</v>
      </c>
      <c r="N200" s="60" t="s">
        <v>29</v>
      </c>
      <c r="O200" s="63">
        <v>87.4</v>
      </c>
      <c r="P200" s="66">
        <v>4.7619047620000003</v>
      </c>
      <c r="Q200" s="63">
        <v>4.37</v>
      </c>
      <c r="R200" s="68">
        <v>4.9000000000000004</v>
      </c>
      <c r="S200" s="48">
        <f t="shared" si="72"/>
        <v>4.3699999999999903</v>
      </c>
      <c r="T200" s="49">
        <f t="shared" si="73"/>
        <v>327.74999999999926</v>
      </c>
      <c r="U200" s="49" t="b">
        <f t="shared" si="74"/>
        <v>0</v>
      </c>
      <c r="V200" s="49" t="b">
        <f t="shared" si="75"/>
        <v>1</v>
      </c>
      <c r="W200" s="49" t="str">
        <f t="shared" si="76"/>
        <v>Low Value</v>
      </c>
      <c r="X200" s="157" t="str">
        <f t="shared" si="64"/>
        <v>Value Not maches</v>
      </c>
      <c r="Y200" s="158">
        <f t="shared" si="69"/>
        <v>26</v>
      </c>
      <c r="Z200" s="150">
        <f t="shared" si="77"/>
        <v>3</v>
      </c>
      <c r="AA200" s="151">
        <f t="shared" si="68"/>
        <v>2019</v>
      </c>
      <c r="AB200" s="152" t="str">
        <f t="shared" si="65"/>
        <v>3-2019</v>
      </c>
      <c r="AC200" s="152" t="str">
        <f t="shared" si="62"/>
        <v>26-3-2019</v>
      </c>
      <c r="AD200" s="62">
        <f t="shared" si="70"/>
        <v>1</v>
      </c>
      <c r="AE200" s="62">
        <f t="shared" si="66"/>
        <v>13</v>
      </c>
      <c r="AF200" s="152" t="str">
        <f t="shared" si="63"/>
        <v>2019-13</v>
      </c>
      <c r="AG200" s="62">
        <f t="shared" si="78"/>
        <v>2</v>
      </c>
      <c r="AH200" s="152" t="str">
        <f t="shared" si="67"/>
        <v>Weekdays</v>
      </c>
      <c r="AI200" s="159">
        <f t="shared" si="71"/>
        <v>3</v>
      </c>
    </row>
    <row r="201" spans="2:35" ht="16.5" x14ac:dyDescent="0.3">
      <c r="B201" s="59" t="s">
        <v>233</v>
      </c>
      <c r="C201" s="60" t="s">
        <v>18</v>
      </c>
      <c r="D201" s="59" t="s">
        <v>19</v>
      </c>
      <c r="E201" s="59" t="s">
        <v>27</v>
      </c>
      <c r="F201" s="59" t="s">
        <v>21</v>
      </c>
      <c r="G201" s="59" t="s">
        <v>32</v>
      </c>
      <c r="H201" s="61">
        <v>25.29</v>
      </c>
      <c r="I201" s="62">
        <v>1</v>
      </c>
      <c r="J201" s="63">
        <v>1.2645</v>
      </c>
      <c r="K201" s="63">
        <v>26.554500000000001</v>
      </c>
      <c r="L201" s="64">
        <v>43547</v>
      </c>
      <c r="M201" s="65">
        <v>0.42569444444444443</v>
      </c>
      <c r="N201" s="60" t="s">
        <v>23</v>
      </c>
      <c r="O201" s="63">
        <v>25.29</v>
      </c>
      <c r="P201" s="66">
        <v>4.7619047620000003</v>
      </c>
      <c r="Q201" s="63">
        <v>1.2645</v>
      </c>
      <c r="R201" s="68">
        <v>6.1</v>
      </c>
      <c r="S201" s="48">
        <f t="shared" si="72"/>
        <v>1.2645000000000017</v>
      </c>
      <c r="T201" s="49">
        <f t="shared" si="73"/>
        <v>94.837500000000134</v>
      </c>
      <c r="U201" s="49" t="b">
        <f t="shared" si="74"/>
        <v>0</v>
      </c>
      <c r="V201" s="49" t="b">
        <f t="shared" si="75"/>
        <v>1</v>
      </c>
      <c r="W201" s="49" t="str">
        <f t="shared" si="76"/>
        <v>Low Value</v>
      </c>
      <c r="X201" s="157" t="str">
        <f t="shared" si="64"/>
        <v>Value Not maches</v>
      </c>
      <c r="Y201" s="158">
        <f t="shared" si="69"/>
        <v>23</v>
      </c>
      <c r="Z201" s="150">
        <f t="shared" si="77"/>
        <v>3</v>
      </c>
      <c r="AA201" s="151">
        <f t="shared" si="68"/>
        <v>2019</v>
      </c>
      <c r="AB201" s="152" t="str">
        <f t="shared" si="65"/>
        <v>3-2019</v>
      </c>
      <c r="AC201" s="152" t="str">
        <f t="shared" si="62"/>
        <v>23-3-2019</v>
      </c>
      <c r="AD201" s="62">
        <f t="shared" si="70"/>
        <v>1</v>
      </c>
      <c r="AE201" s="62">
        <f t="shared" si="66"/>
        <v>12</v>
      </c>
      <c r="AF201" s="152" t="str">
        <f t="shared" si="63"/>
        <v>2019-12</v>
      </c>
      <c r="AG201" s="62">
        <f t="shared" si="78"/>
        <v>6</v>
      </c>
      <c r="AH201" s="152" t="str">
        <f t="shared" si="67"/>
        <v>Weekends</v>
      </c>
      <c r="AI201" s="159">
        <f t="shared" si="71"/>
        <v>7</v>
      </c>
    </row>
    <row r="202" spans="2:35" ht="16.5" x14ac:dyDescent="0.3">
      <c r="B202" s="59" t="s">
        <v>234</v>
      </c>
      <c r="C202" s="60" t="s">
        <v>25</v>
      </c>
      <c r="D202" s="59" t="s">
        <v>26</v>
      </c>
      <c r="E202" s="59" t="s">
        <v>27</v>
      </c>
      <c r="F202" s="59" t="s">
        <v>31</v>
      </c>
      <c r="G202" s="59" t="s">
        <v>22</v>
      </c>
      <c r="H202" s="61">
        <v>41.5</v>
      </c>
      <c r="I202" s="62">
        <v>4</v>
      </c>
      <c r="J202" s="63">
        <v>8.3000000000000007</v>
      </c>
      <c r="K202" s="63">
        <v>174.3</v>
      </c>
      <c r="L202" s="64">
        <v>43536</v>
      </c>
      <c r="M202" s="65">
        <v>0.83194444444444449</v>
      </c>
      <c r="N202" s="60" t="s">
        <v>33</v>
      </c>
      <c r="O202" s="63">
        <v>166</v>
      </c>
      <c r="P202" s="66">
        <v>4.7619047620000003</v>
      </c>
      <c r="Q202" s="63">
        <v>8.3000000000000007</v>
      </c>
      <c r="R202" s="68">
        <v>8.1999999999999993</v>
      </c>
      <c r="S202" s="48">
        <f t="shared" si="72"/>
        <v>8.3000000000000114</v>
      </c>
      <c r="T202" s="49">
        <f t="shared" si="73"/>
        <v>622.50000000000091</v>
      </c>
      <c r="U202" s="49" t="b">
        <f t="shared" si="74"/>
        <v>0</v>
      </c>
      <c r="V202" s="49" t="b">
        <f t="shared" si="75"/>
        <v>1</v>
      </c>
      <c r="W202" s="49" t="str">
        <f t="shared" si="76"/>
        <v>Low Value</v>
      </c>
      <c r="X202" s="157">
        <f t="shared" si="64"/>
        <v>4.1500000000000004</v>
      </c>
      <c r="Y202" s="158">
        <f t="shared" si="69"/>
        <v>12</v>
      </c>
      <c r="Z202" s="150">
        <f t="shared" si="77"/>
        <v>3</v>
      </c>
      <c r="AA202" s="151">
        <f t="shared" si="68"/>
        <v>2019</v>
      </c>
      <c r="AB202" s="152" t="str">
        <f t="shared" si="65"/>
        <v>3-2019</v>
      </c>
      <c r="AC202" s="152" t="str">
        <f t="shared" si="62"/>
        <v>12-3-2019</v>
      </c>
      <c r="AD202" s="62">
        <f t="shared" si="70"/>
        <v>1</v>
      </c>
      <c r="AE202" s="62">
        <f t="shared" si="66"/>
        <v>11</v>
      </c>
      <c r="AF202" s="152" t="str">
        <f t="shared" si="63"/>
        <v>2019-11</v>
      </c>
      <c r="AG202" s="62">
        <f t="shared" si="78"/>
        <v>2</v>
      </c>
      <c r="AH202" s="152" t="str">
        <f t="shared" si="67"/>
        <v>Weekdays</v>
      </c>
      <c r="AI202" s="159">
        <f t="shared" si="71"/>
        <v>3</v>
      </c>
    </row>
    <row r="203" spans="2:35" ht="16.5" x14ac:dyDescent="0.3">
      <c r="B203" s="59" t="s">
        <v>235</v>
      </c>
      <c r="C203" s="60" t="s">
        <v>25</v>
      </c>
      <c r="D203" s="59" t="s">
        <v>26</v>
      </c>
      <c r="E203" s="59" t="s">
        <v>20</v>
      </c>
      <c r="F203" s="59" t="s">
        <v>21</v>
      </c>
      <c r="G203" s="59" t="s">
        <v>44</v>
      </c>
      <c r="H203" s="61">
        <v>71.39</v>
      </c>
      <c r="I203" s="62">
        <v>5</v>
      </c>
      <c r="J203" s="63">
        <v>17.8475</v>
      </c>
      <c r="K203" s="63">
        <v>374.79750000000001</v>
      </c>
      <c r="L203" s="64">
        <v>43513</v>
      </c>
      <c r="M203" s="65">
        <v>0.83125000000000004</v>
      </c>
      <c r="N203" s="60" t="s">
        <v>33</v>
      </c>
      <c r="O203" s="63">
        <v>356.95</v>
      </c>
      <c r="P203" s="66">
        <v>4.7619047620000003</v>
      </c>
      <c r="Q203" s="63">
        <v>17.8475</v>
      </c>
      <c r="R203" s="67">
        <v>5.5</v>
      </c>
      <c r="S203" s="48">
        <f t="shared" si="72"/>
        <v>17.847500000000025</v>
      </c>
      <c r="T203" s="49">
        <f t="shared" si="73"/>
        <v>1338.5625000000018</v>
      </c>
      <c r="U203" s="49" t="b">
        <f t="shared" si="74"/>
        <v>0</v>
      </c>
      <c r="V203" s="49" t="b">
        <f t="shared" si="75"/>
        <v>1</v>
      </c>
      <c r="W203" s="49" t="str">
        <f t="shared" si="76"/>
        <v>Low Value</v>
      </c>
      <c r="X203" s="157" t="str">
        <f t="shared" si="64"/>
        <v>Value Not maches</v>
      </c>
      <c r="Y203" s="158">
        <f t="shared" si="69"/>
        <v>17</v>
      </c>
      <c r="Z203" s="150">
        <f t="shared" si="77"/>
        <v>2</v>
      </c>
      <c r="AA203" s="151">
        <f t="shared" si="68"/>
        <v>2019</v>
      </c>
      <c r="AB203" s="152" t="str">
        <f t="shared" si="65"/>
        <v>2-2019</v>
      </c>
      <c r="AC203" s="152" t="str">
        <f t="shared" si="62"/>
        <v>17-2-2019</v>
      </c>
      <c r="AD203" s="62">
        <f t="shared" si="70"/>
        <v>1</v>
      </c>
      <c r="AE203" s="62">
        <f t="shared" si="66"/>
        <v>7</v>
      </c>
      <c r="AF203" s="152" t="str">
        <f t="shared" si="63"/>
        <v>2019-7</v>
      </c>
      <c r="AG203" s="62">
        <f t="shared" si="78"/>
        <v>7</v>
      </c>
      <c r="AH203" s="152" t="str">
        <f t="shared" si="67"/>
        <v>Weekends</v>
      </c>
      <c r="AI203" s="159">
        <f t="shared" si="71"/>
        <v>1</v>
      </c>
    </row>
    <row r="204" spans="2:35" ht="16.5" x14ac:dyDescent="0.3">
      <c r="B204" s="59" t="s">
        <v>236</v>
      </c>
      <c r="C204" s="60" t="s">
        <v>25</v>
      </c>
      <c r="D204" s="59" t="s">
        <v>26</v>
      </c>
      <c r="E204" s="59" t="s">
        <v>20</v>
      </c>
      <c r="F204" s="59" t="s">
        <v>21</v>
      </c>
      <c r="G204" s="59" t="s">
        <v>36</v>
      </c>
      <c r="H204" s="61">
        <v>19.149999999999999</v>
      </c>
      <c r="I204" s="62">
        <v>6</v>
      </c>
      <c r="J204" s="63">
        <v>5.7450000000000001</v>
      </c>
      <c r="K204" s="63">
        <v>120.645</v>
      </c>
      <c r="L204" s="64">
        <v>43494</v>
      </c>
      <c r="M204" s="65">
        <v>0.41736111111111113</v>
      </c>
      <c r="N204" s="60" t="s">
        <v>33</v>
      </c>
      <c r="O204" s="63">
        <v>114.9</v>
      </c>
      <c r="P204" s="66">
        <v>4.7619047620000003</v>
      </c>
      <c r="Q204" s="63">
        <v>5.7450000000000001</v>
      </c>
      <c r="R204" s="68">
        <v>6.8</v>
      </c>
      <c r="S204" s="48">
        <f t="shared" si="72"/>
        <v>5.7449999999999903</v>
      </c>
      <c r="T204" s="49">
        <f t="shared" si="73"/>
        <v>430.87499999999926</v>
      </c>
      <c r="U204" s="49" t="b">
        <f t="shared" si="74"/>
        <v>0</v>
      </c>
      <c r="V204" s="49" t="b">
        <f t="shared" si="75"/>
        <v>1</v>
      </c>
      <c r="W204" s="49" t="str">
        <f t="shared" si="76"/>
        <v>Low Value</v>
      </c>
      <c r="X204" s="157">
        <f t="shared" si="64"/>
        <v>1.915</v>
      </c>
      <c r="Y204" s="158">
        <f t="shared" si="69"/>
        <v>29</v>
      </c>
      <c r="Z204" s="150">
        <f t="shared" si="77"/>
        <v>1</v>
      </c>
      <c r="AA204" s="151">
        <f t="shared" si="68"/>
        <v>2019</v>
      </c>
      <c r="AB204" s="152" t="str">
        <f t="shared" si="65"/>
        <v>1-2019</v>
      </c>
      <c r="AC204" s="152" t="str">
        <f t="shared" si="62"/>
        <v>29-1-2019</v>
      </c>
      <c r="AD204" s="62">
        <f t="shared" si="70"/>
        <v>1</v>
      </c>
      <c r="AE204" s="62">
        <f t="shared" si="66"/>
        <v>5</v>
      </c>
      <c r="AF204" s="152" t="str">
        <f t="shared" si="63"/>
        <v>2019-5</v>
      </c>
      <c r="AG204" s="62">
        <f t="shared" si="78"/>
        <v>2</v>
      </c>
      <c r="AH204" s="152" t="str">
        <f t="shared" si="67"/>
        <v>Weekdays</v>
      </c>
      <c r="AI204" s="159">
        <f t="shared" si="71"/>
        <v>3</v>
      </c>
    </row>
    <row r="205" spans="2:35" ht="16.5" x14ac:dyDescent="0.3">
      <c r="B205" s="59" t="s">
        <v>237</v>
      </c>
      <c r="C205" s="60" t="s">
        <v>42</v>
      </c>
      <c r="D205" s="59" t="s">
        <v>43</v>
      </c>
      <c r="E205" s="59" t="s">
        <v>20</v>
      </c>
      <c r="F205" s="59" t="s">
        <v>21</v>
      </c>
      <c r="G205" s="59" t="s">
        <v>28</v>
      </c>
      <c r="H205" s="61">
        <v>57.49</v>
      </c>
      <c r="I205" s="62">
        <v>4</v>
      </c>
      <c r="J205" s="63">
        <v>11.497999999999999</v>
      </c>
      <c r="K205" s="63">
        <v>241.458</v>
      </c>
      <c r="L205" s="64">
        <v>43539</v>
      </c>
      <c r="M205" s="65">
        <v>0.49791666666666667</v>
      </c>
      <c r="N205" s="60" t="s">
        <v>29</v>
      </c>
      <c r="O205" s="63">
        <v>229.96</v>
      </c>
      <c r="P205" s="66">
        <v>4.7619047620000003</v>
      </c>
      <c r="Q205" s="63">
        <v>11.497999999999999</v>
      </c>
      <c r="R205" s="68">
        <v>6.6</v>
      </c>
      <c r="S205" s="48">
        <f t="shared" si="72"/>
        <v>11.49799999999999</v>
      </c>
      <c r="T205" s="49">
        <f t="shared" si="73"/>
        <v>862.34999999999923</v>
      </c>
      <c r="U205" s="49" t="b">
        <f t="shared" si="74"/>
        <v>0</v>
      </c>
      <c r="V205" s="49" t="b">
        <f t="shared" si="75"/>
        <v>1</v>
      </c>
      <c r="W205" s="49" t="str">
        <f t="shared" si="76"/>
        <v>Low Value</v>
      </c>
      <c r="X205" s="157">
        <f t="shared" si="64"/>
        <v>5.7490000000000006</v>
      </c>
      <c r="Y205" s="158">
        <f t="shared" si="69"/>
        <v>15</v>
      </c>
      <c r="Z205" s="150">
        <f t="shared" si="77"/>
        <v>3</v>
      </c>
      <c r="AA205" s="151">
        <f t="shared" si="68"/>
        <v>2019</v>
      </c>
      <c r="AB205" s="152" t="str">
        <f t="shared" si="65"/>
        <v>3-2019</v>
      </c>
      <c r="AC205" s="152" t="str">
        <f t="shared" si="62"/>
        <v>15-3-2019</v>
      </c>
      <c r="AD205" s="62">
        <f t="shared" si="70"/>
        <v>1</v>
      </c>
      <c r="AE205" s="62">
        <f t="shared" si="66"/>
        <v>11</v>
      </c>
      <c r="AF205" s="152" t="str">
        <f t="shared" si="63"/>
        <v>2019-11</v>
      </c>
      <c r="AG205" s="62">
        <f t="shared" si="78"/>
        <v>5</v>
      </c>
      <c r="AH205" s="152" t="str">
        <f t="shared" si="67"/>
        <v>Weekdays</v>
      </c>
      <c r="AI205" s="159">
        <f t="shared" si="71"/>
        <v>6</v>
      </c>
    </row>
    <row r="206" spans="2:35" ht="16.5" x14ac:dyDescent="0.3">
      <c r="B206" s="59" t="s">
        <v>238</v>
      </c>
      <c r="C206" s="60" t="s">
        <v>25</v>
      </c>
      <c r="D206" s="59" t="s">
        <v>26</v>
      </c>
      <c r="E206" s="59" t="s">
        <v>27</v>
      </c>
      <c r="F206" s="59" t="s">
        <v>31</v>
      </c>
      <c r="G206" s="59" t="s">
        <v>28</v>
      </c>
      <c r="H206" s="61">
        <v>61.41</v>
      </c>
      <c r="I206" s="62">
        <v>7</v>
      </c>
      <c r="J206" s="63">
        <v>21.493500000000001</v>
      </c>
      <c r="K206" s="63">
        <v>451.36349999999999</v>
      </c>
      <c r="L206" s="64">
        <v>43479</v>
      </c>
      <c r="M206" s="65">
        <v>0.41805555555555557</v>
      </c>
      <c r="N206" s="60" t="s">
        <v>29</v>
      </c>
      <c r="O206" s="63">
        <v>429.87</v>
      </c>
      <c r="P206" s="66">
        <v>4.7619047620000003</v>
      </c>
      <c r="Q206" s="63">
        <v>21.493500000000001</v>
      </c>
      <c r="R206" s="67">
        <v>9.8000000000000007</v>
      </c>
      <c r="S206" s="48">
        <f t="shared" si="72"/>
        <v>21.493499999999983</v>
      </c>
      <c r="T206" s="49">
        <f t="shared" si="73"/>
        <v>1612.0124999999987</v>
      </c>
      <c r="U206" s="49" t="b">
        <f t="shared" si="74"/>
        <v>0</v>
      </c>
      <c r="V206" s="49" t="b">
        <f t="shared" si="75"/>
        <v>1</v>
      </c>
      <c r="W206" s="49" t="str">
        <f t="shared" si="76"/>
        <v>High Value</v>
      </c>
      <c r="X206" s="157">
        <f t="shared" si="64"/>
        <v>6.141</v>
      </c>
      <c r="Y206" s="158">
        <f t="shared" si="69"/>
        <v>14</v>
      </c>
      <c r="Z206" s="150">
        <f t="shared" si="77"/>
        <v>1</v>
      </c>
      <c r="AA206" s="151">
        <f t="shared" si="68"/>
        <v>2019</v>
      </c>
      <c r="AB206" s="152" t="str">
        <f t="shared" si="65"/>
        <v>1-2019</v>
      </c>
      <c r="AC206" s="152" t="str">
        <f t="shared" si="62"/>
        <v>14-1-2019</v>
      </c>
      <c r="AD206" s="62">
        <f t="shared" si="70"/>
        <v>1</v>
      </c>
      <c r="AE206" s="62">
        <f t="shared" si="66"/>
        <v>3</v>
      </c>
      <c r="AF206" s="152" t="str">
        <f t="shared" si="63"/>
        <v>2019-3</v>
      </c>
      <c r="AG206" s="62">
        <f t="shared" si="78"/>
        <v>1</v>
      </c>
      <c r="AH206" s="152" t="str">
        <f t="shared" si="67"/>
        <v>Weekdays</v>
      </c>
      <c r="AI206" s="159">
        <f t="shared" si="71"/>
        <v>2</v>
      </c>
    </row>
    <row r="207" spans="2:35" ht="16.5" x14ac:dyDescent="0.3">
      <c r="B207" s="59" t="s">
        <v>239</v>
      </c>
      <c r="C207" s="60" t="s">
        <v>42</v>
      </c>
      <c r="D207" s="59" t="s">
        <v>43</v>
      </c>
      <c r="E207" s="59" t="s">
        <v>20</v>
      </c>
      <c r="F207" s="59" t="s">
        <v>31</v>
      </c>
      <c r="G207" s="59" t="s">
        <v>22</v>
      </c>
      <c r="H207" s="61">
        <v>25.9</v>
      </c>
      <c r="I207" s="62">
        <v>10</v>
      </c>
      <c r="J207" s="63">
        <v>12.95</v>
      </c>
      <c r="K207" s="63">
        <v>271.95</v>
      </c>
      <c r="L207" s="64">
        <v>43502</v>
      </c>
      <c r="M207" s="65">
        <v>0.61875000000000002</v>
      </c>
      <c r="N207" s="60" t="s">
        <v>23</v>
      </c>
      <c r="O207" s="63">
        <v>259</v>
      </c>
      <c r="P207" s="66">
        <v>4.7619047620000003</v>
      </c>
      <c r="Q207" s="63">
        <v>12.95</v>
      </c>
      <c r="R207" s="68">
        <v>8.6999999999999993</v>
      </c>
      <c r="S207" s="48">
        <f t="shared" si="72"/>
        <v>12.949999999999989</v>
      </c>
      <c r="T207" s="49">
        <f t="shared" si="73"/>
        <v>971.24999999999909</v>
      </c>
      <c r="U207" s="49" t="b">
        <f t="shared" si="74"/>
        <v>0</v>
      </c>
      <c r="V207" s="49" t="b">
        <f t="shared" si="75"/>
        <v>1</v>
      </c>
      <c r="W207" s="49" t="str">
        <f t="shared" si="76"/>
        <v>High Value</v>
      </c>
      <c r="X207" s="157">
        <f t="shared" si="64"/>
        <v>2.59</v>
      </c>
      <c r="Y207" s="158">
        <f t="shared" si="69"/>
        <v>6</v>
      </c>
      <c r="Z207" s="150">
        <f t="shared" si="77"/>
        <v>2</v>
      </c>
      <c r="AA207" s="151">
        <f t="shared" si="68"/>
        <v>2019</v>
      </c>
      <c r="AB207" s="152" t="str">
        <f t="shared" si="65"/>
        <v>2-2019</v>
      </c>
      <c r="AC207" s="152" t="str">
        <f t="shared" si="62"/>
        <v>6-2-2019</v>
      </c>
      <c r="AD207" s="62">
        <f t="shared" si="70"/>
        <v>1</v>
      </c>
      <c r="AE207" s="62">
        <f t="shared" si="66"/>
        <v>6</v>
      </c>
      <c r="AF207" s="152" t="str">
        <f t="shared" si="63"/>
        <v>2019-6</v>
      </c>
      <c r="AG207" s="62">
        <f t="shared" si="78"/>
        <v>3</v>
      </c>
      <c r="AH207" s="152" t="str">
        <f t="shared" si="67"/>
        <v>Weekdays</v>
      </c>
      <c r="AI207" s="159">
        <f t="shared" si="71"/>
        <v>4</v>
      </c>
    </row>
    <row r="208" spans="2:35" ht="16.5" x14ac:dyDescent="0.3">
      <c r="B208" s="59" t="s">
        <v>240</v>
      </c>
      <c r="C208" s="60" t="s">
        <v>42</v>
      </c>
      <c r="D208" s="59" t="s">
        <v>43</v>
      </c>
      <c r="E208" s="59" t="s">
        <v>20</v>
      </c>
      <c r="F208" s="59" t="s">
        <v>31</v>
      </c>
      <c r="G208" s="59" t="s">
        <v>32</v>
      </c>
      <c r="H208" s="61">
        <v>17.77</v>
      </c>
      <c r="I208" s="62">
        <v>5</v>
      </c>
      <c r="J208" s="63">
        <v>4.4424999999999999</v>
      </c>
      <c r="K208" s="63">
        <v>93.292500000000004</v>
      </c>
      <c r="L208" s="64">
        <v>43511</v>
      </c>
      <c r="M208" s="65">
        <v>0.52916666666666667</v>
      </c>
      <c r="N208" s="60" t="s">
        <v>33</v>
      </c>
      <c r="O208" s="63">
        <v>88.85</v>
      </c>
      <c r="P208" s="66">
        <v>4.7619047620000003</v>
      </c>
      <c r="Q208" s="63">
        <v>4.4424999999999999</v>
      </c>
      <c r="R208" s="68">
        <v>5.4</v>
      </c>
      <c r="S208" s="48">
        <f t="shared" si="72"/>
        <v>4.4425000000000097</v>
      </c>
      <c r="T208" s="49">
        <f t="shared" si="73"/>
        <v>333.18750000000074</v>
      </c>
      <c r="U208" s="49" t="b">
        <f t="shared" si="74"/>
        <v>0</v>
      </c>
      <c r="V208" s="49" t="b">
        <f t="shared" si="75"/>
        <v>1</v>
      </c>
      <c r="W208" s="49" t="str">
        <f t="shared" si="76"/>
        <v>Low Value</v>
      </c>
      <c r="X208" s="157" t="str">
        <f t="shared" si="64"/>
        <v>Value Not maches</v>
      </c>
      <c r="Y208" s="158">
        <f t="shared" si="69"/>
        <v>15</v>
      </c>
      <c r="Z208" s="150">
        <f t="shared" si="77"/>
        <v>2</v>
      </c>
      <c r="AA208" s="151">
        <f t="shared" si="68"/>
        <v>2019</v>
      </c>
      <c r="AB208" s="152" t="str">
        <f t="shared" si="65"/>
        <v>2-2019</v>
      </c>
      <c r="AC208" s="152" t="str">
        <f t="shared" si="62"/>
        <v>15-2-2019</v>
      </c>
      <c r="AD208" s="62">
        <f t="shared" si="70"/>
        <v>1</v>
      </c>
      <c r="AE208" s="62">
        <f t="shared" si="66"/>
        <v>7</v>
      </c>
      <c r="AF208" s="152" t="str">
        <f t="shared" si="63"/>
        <v>2019-7</v>
      </c>
      <c r="AG208" s="62">
        <f t="shared" si="78"/>
        <v>5</v>
      </c>
      <c r="AH208" s="152" t="str">
        <f t="shared" si="67"/>
        <v>Weekdays</v>
      </c>
      <c r="AI208" s="159">
        <f t="shared" si="71"/>
        <v>6</v>
      </c>
    </row>
    <row r="209" spans="2:35" ht="16.5" x14ac:dyDescent="0.3">
      <c r="B209" s="59" t="s">
        <v>241</v>
      </c>
      <c r="C209" s="60" t="s">
        <v>18</v>
      </c>
      <c r="D209" s="59" t="s">
        <v>19</v>
      </c>
      <c r="E209" s="59" t="s">
        <v>27</v>
      </c>
      <c r="F209" s="59" t="s">
        <v>21</v>
      </c>
      <c r="G209" s="59" t="s">
        <v>22</v>
      </c>
      <c r="H209" s="61">
        <v>23.03</v>
      </c>
      <c r="I209" s="62">
        <v>9</v>
      </c>
      <c r="J209" s="63">
        <v>10.3635</v>
      </c>
      <c r="K209" s="63">
        <v>217.6335</v>
      </c>
      <c r="L209" s="64">
        <v>43468</v>
      </c>
      <c r="M209" s="65">
        <v>0.50138888888888888</v>
      </c>
      <c r="N209" s="60" t="s">
        <v>23</v>
      </c>
      <c r="O209" s="63">
        <v>207.27</v>
      </c>
      <c r="P209" s="66">
        <v>4.7619047620000003</v>
      </c>
      <c r="Q209" s="63">
        <v>10.3635</v>
      </c>
      <c r="R209" s="68">
        <v>7.9</v>
      </c>
      <c r="S209" s="48">
        <f t="shared" si="72"/>
        <v>10.363499999999988</v>
      </c>
      <c r="T209" s="49">
        <f t="shared" si="73"/>
        <v>777.26249999999914</v>
      </c>
      <c r="U209" s="49" t="b">
        <f t="shared" si="74"/>
        <v>0</v>
      </c>
      <c r="V209" s="49" t="b">
        <f t="shared" si="75"/>
        <v>1</v>
      </c>
      <c r="W209" s="49" t="str">
        <f t="shared" si="76"/>
        <v>Low Value</v>
      </c>
      <c r="X209" s="157">
        <f t="shared" si="64"/>
        <v>2.3030000000000004</v>
      </c>
      <c r="Y209" s="158">
        <f t="shared" si="69"/>
        <v>3</v>
      </c>
      <c r="Z209" s="150">
        <f t="shared" si="77"/>
        <v>1</v>
      </c>
      <c r="AA209" s="151">
        <f t="shared" si="68"/>
        <v>2019</v>
      </c>
      <c r="AB209" s="152" t="str">
        <f t="shared" si="65"/>
        <v>1-2019</v>
      </c>
      <c r="AC209" s="152" t="str">
        <f t="shared" si="62"/>
        <v>3-1-2019</v>
      </c>
      <c r="AD209" s="62">
        <f t="shared" si="70"/>
        <v>1</v>
      </c>
      <c r="AE209" s="62">
        <f t="shared" si="66"/>
        <v>1</v>
      </c>
      <c r="AF209" s="152" t="str">
        <f t="shared" si="63"/>
        <v>2019-1</v>
      </c>
      <c r="AG209" s="62">
        <f t="shared" si="78"/>
        <v>4</v>
      </c>
      <c r="AH209" s="152" t="str">
        <f t="shared" si="67"/>
        <v>Weekdays</v>
      </c>
      <c r="AI209" s="159">
        <f t="shared" si="71"/>
        <v>5</v>
      </c>
    </row>
    <row r="210" spans="2:35" ht="16.5" x14ac:dyDescent="0.3">
      <c r="B210" s="59" t="s">
        <v>242</v>
      </c>
      <c r="C210" s="60" t="s">
        <v>25</v>
      </c>
      <c r="D210" s="59" t="s">
        <v>26</v>
      </c>
      <c r="E210" s="59" t="s">
        <v>20</v>
      </c>
      <c r="F210" s="59" t="s">
        <v>21</v>
      </c>
      <c r="G210" s="59" t="s">
        <v>28</v>
      </c>
      <c r="H210" s="61">
        <v>66.650000000000006</v>
      </c>
      <c r="I210" s="62">
        <v>9</v>
      </c>
      <c r="J210" s="63">
        <v>29.9925</v>
      </c>
      <c r="K210" s="63">
        <v>629.84249999999997</v>
      </c>
      <c r="L210" s="64">
        <v>43469</v>
      </c>
      <c r="M210" s="65">
        <v>0.7631944444444444</v>
      </c>
      <c r="N210" s="60" t="s">
        <v>33</v>
      </c>
      <c r="O210" s="63">
        <v>599.85</v>
      </c>
      <c r="P210" s="66">
        <v>4.7619047620000003</v>
      </c>
      <c r="Q210" s="63">
        <v>29.9925</v>
      </c>
      <c r="R210" s="67">
        <v>9.6999999999999993</v>
      </c>
      <c r="S210" s="48">
        <f t="shared" si="72"/>
        <v>29.99249999999995</v>
      </c>
      <c r="T210" s="49">
        <f t="shared" si="73"/>
        <v>2249.4374999999964</v>
      </c>
      <c r="U210" s="49" t="b">
        <f t="shared" si="74"/>
        <v>1</v>
      </c>
      <c r="V210" s="49" t="b">
        <f t="shared" si="75"/>
        <v>1</v>
      </c>
      <c r="W210" s="49" t="str">
        <f t="shared" si="76"/>
        <v>High Value</v>
      </c>
      <c r="X210" s="157">
        <f t="shared" si="64"/>
        <v>6.6650000000000009</v>
      </c>
      <c r="Y210" s="158">
        <f t="shared" si="69"/>
        <v>4</v>
      </c>
      <c r="Z210" s="150">
        <f t="shared" si="77"/>
        <v>1</v>
      </c>
      <c r="AA210" s="151">
        <f t="shared" si="68"/>
        <v>2019</v>
      </c>
      <c r="AB210" s="152" t="str">
        <f t="shared" si="65"/>
        <v>1-2019</v>
      </c>
      <c r="AC210" s="152" t="str">
        <f t="shared" si="62"/>
        <v>4-1-2019</v>
      </c>
      <c r="AD210" s="62">
        <f t="shared" si="70"/>
        <v>1</v>
      </c>
      <c r="AE210" s="62">
        <f t="shared" si="66"/>
        <v>1</v>
      </c>
      <c r="AF210" s="152" t="str">
        <f t="shared" si="63"/>
        <v>2019-1</v>
      </c>
      <c r="AG210" s="62">
        <f t="shared" si="78"/>
        <v>5</v>
      </c>
      <c r="AH210" s="152" t="str">
        <f t="shared" si="67"/>
        <v>Weekdays</v>
      </c>
      <c r="AI210" s="159">
        <f t="shared" si="71"/>
        <v>6</v>
      </c>
    </row>
    <row r="211" spans="2:35" ht="16.5" x14ac:dyDescent="0.3">
      <c r="B211" s="59" t="s">
        <v>243</v>
      </c>
      <c r="C211" s="60" t="s">
        <v>25</v>
      </c>
      <c r="D211" s="59" t="s">
        <v>26</v>
      </c>
      <c r="E211" s="59" t="s">
        <v>20</v>
      </c>
      <c r="F211" s="59" t="s">
        <v>21</v>
      </c>
      <c r="G211" s="59" t="s">
        <v>32</v>
      </c>
      <c r="H211" s="61">
        <v>28.53</v>
      </c>
      <c r="I211" s="62">
        <v>10</v>
      </c>
      <c r="J211" s="63">
        <v>14.265000000000001</v>
      </c>
      <c r="K211" s="63">
        <v>299.565</v>
      </c>
      <c r="L211" s="64">
        <v>43542</v>
      </c>
      <c r="M211" s="65">
        <v>0.73472222222222228</v>
      </c>
      <c r="N211" s="60" t="s">
        <v>23</v>
      </c>
      <c r="O211" s="63">
        <v>285.3</v>
      </c>
      <c r="P211" s="66">
        <v>4.7619047620000003</v>
      </c>
      <c r="Q211" s="63">
        <v>14.265000000000001</v>
      </c>
      <c r="R211" s="68">
        <v>7.8</v>
      </c>
      <c r="S211" s="48">
        <f t="shared" si="72"/>
        <v>14.264999999999986</v>
      </c>
      <c r="T211" s="49">
        <f t="shared" si="73"/>
        <v>1069.8749999999991</v>
      </c>
      <c r="U211" s="49" t="b">
        <f t="shared" si="74"/>
        <v>0</v>
      </c>
      <c r="V211" s="49" t="b">
        <f t="shared" si="75"/>
        <v>1</v>
      </c>
      <c r="W211" s="49" t="str">
        <f t="shared" si="76"/>
        <v>Low Value</v>
      </c>
      <c r="X211" s="157">
        <f t="shared" si="64"/>
        <v>2.8530000000000002</v>
      </c>
      <c r="Y211" s="158">
        <f t="shared" si="69"/>
        <v>18</v>
      </c>
      <c r="Z211" s="150">
        <f t="shared" si="77"/>
        <v>3</v>
      </c>
      <c r="AA211" s="151">
        <f t="shared" si="68"/>
        <v>2019</v>
      </c>
      <c r="AB211" s="152" t="str">
        <f t="shared" si="65"/>
        <v>3-2019</v>
      </c>
      <c r="AC211" s="152" t="str">
        <f t="shared" si="62"/>
        <v>18-3-2019</v>
      </c>
      <c r="AD211" s="62">
        <f t="shared" si="70"/>
        <v>1</v>
      </c>
      <c r="AE211" s="62">
        <f t="shared" si="66"/>
        <v>12</v>
      </c>
      <c r="AF211" s="152" t="str">
        <f t="shared" si="63"/>
        <v>2019-12</v>
      </c>
      <c r="AG211" s="62">
        <f t="shared" si="78"/>
        <v>1</v>
      </c>
      <c r="AH211" s="152" t="str">
        <f t="shared" si="67"/>
        <v>Weekdays</v>
      </c>
      <c r="AI211" s="159">
        <f t="shared" si="71"/>
        <v>2</v>
      </c>
    </row>
    <row r="212" spans="2:35" ht="16.5" x14ac:dyDescent="0.3">
      <c r="B212" s="59" t="s">
        <v>244</v>
      </c>
      <c r="C212" s="60" t="s">
        <v>42</v>
      </c>
      <c r="D212" s="59" t="s">
        <v>43</v>
      </c>
      <c r="E212" s="59" t="s">
        <v>27</v>
      </c>
      <c r="F212" s="59" t="s">
        <v>21</v>
      </c>
      <c r="G212" s="59" t="s">
        <v>46</v>
      </c>
      <c r="H212" s="61">
        <v>30.37</v>
      </c>
      <c r="I212" s="62">
        <v>3</v>
      </c>
      <c r="J212" s="63">
        <v>4.5555000000000003</v>
      </c>
      <c r="K212" s="63">
        <v>95.665499999999994</v>
      </c>
      <c r="L212" s="64">
        <v>43552</v>
      </c>
      <c r="M212" s="65">
        <v>0.57013888888888886</v>
      </c>
      <c r="N212" s="60" t="s">
        <v>23</v>
      </c>
      <c r="O212" s="63">
        <v>91.11</v>
      </c>
      <c r="P212" s="66">
        <v>4.7619047620000003</v>
      </c>
      <c r="Q212" s="63">
        <v>4.5555000000000003</v>
      </c>
      <c r="R212" s="68">
        <v>5.0999999999999996</v>
      </c>
      <c r="S212" s="48">
        <f t="shared" si="72"/>
        <v>4.555499999999995</v>
      </c>
      <c r="T212" s="49">
        <f t="shared" si="73"/>
        <v>341.66249999999962</v>
      </c>
      <c r="U212" s="49" t="b">
        <f t="shared" si="74"/>
        <v>0</v>
      </c>
      <c r="V212" s="49" t="b">
        <f t="shared" si="75"/>
        <v>1</v>
      </c>
      <c r="W212" s="49" t="str">
        <f t="shared" si="76"/>
        <v>Low Value</v>
      </c>
      <c r="X212" s="157" t="str">
        <f t="shared" si="64"/>
        <v>Value Not maches</v>
      </c>
      <c r="Y212" s="158">
        <f t="shared" si="69"/>
        <v>28</v>
      </c>
      <c r="Z212" s="150">
        <f t="shared" si="77"/>
        <v>3</v>
      </c>
      <c r="AA212" s="151">
        <f t="shared" si="68"/>
        <v>2019</v>
      </c>
      <c r="AB212" s="152" t="str">
        <f t="shared" si="65"/>
        <v>3-2019</v>
      </c>
      <c r="AC212" s="152" t="str">
        <f t="shared" ref="AC212:AC275" si="79">CONCATENATE(Y212,"-",Z212,"-",AA212)</f>
        <v>28-3-2019</v>
      </c>
      <c r="AD212" s="62">
        <f t="shared" si="70"/>
        <v>1</v>
      </c>
      <c r="AE212" s="62">
        <f t="shared" si="66"/>
        <v>13</v>
      </c>
      <c r="AF212" s="152" t="str">
        <f t="shared" ref="AF212:AF275" si="80">_xlfn.CONCAT(AA212,"-",AE212)</f>
        <v>2019-13</v>
      </c>
      <c r="AG212" s="62">
        <f t="shared" si="78"/>
        <v>4</v>
      </c>
      <c r="AH212" s="152" t="str">
        <f t="shared" si="67"/>
        <v>Weekdays</v>
      </c>
      <c r="AI212" s="159">
        <f t="shared" si="71"/>
        <v>5</v>
      </c>
    </row>
    <row r="213" spans="2:35" ht="16.5" x14ac:dyDescent="0.3">
      <c r="B213" s="59" t="s">
        <v>245</v>
      </c>
      <c r="C213" s="60" t="s">
        <v>42</v>
      </c>
      <c r="D213" s="59" t="s">
        <v>43</v>
      </c>
      <c r="E213" s="59" t="s">
        <v>27</v>
      </c>
      <c r="F213" s="59" t="s">
        <v>21</v>
      </c>
      <c r="G213" s="59" t="s">
        <v>28</v>
      </c>
      <c r="H213" s="61">
        <v>99.73</v>
      </c>
      <c r="I213" s="62">
        <v>9</v>
      </c>
      <c r="J213" s="63">
        <v>44.878500000000003</v>
      </c>
      <c r="K213" s="63">
        <v>942.44849999999997</v>
      </c>
      <c r="L213" s="64">
        <v>43526</v>
      </c>
      <c r="M213" s="65">
        <v>0.8208333333333333</v>
      </c>
      <c r="N213" s="60" t="s">
        <v>33</v>
      </c>
      <c r="O213" s="63">
        <v>897.57</v>
      </c>
      <c r="P213" s="66">
        <v>4.7619047620000003</v>
      </c>
      <c r="Q213" s="63">
        <v>44.878500000000003</v>
      </c>
      <c r="R213" s="67">
        <v>6.5</v>
      </c>
      <c r="S213" s="48">
        <f t="shared" si="72"/>
        <v>44.878499999999917</v>
      </c>
      <c r="T213" s="49">
        <f t="shared" si="73"/>
        <v>3365.8874999999939</v>
      </c>
      <c r="U213" s="49" t="b">
        <f t="shared" si="74"/>
        <v>1</v>
      </c>
      <c r="V213" s="49" t="b">
        <f t="shared" si="75"/>
        <v>1</v>
      </c>
      <c r="W213" s="49" t="str">
        <f t="shared" si="76"/>
        <v>Low Value</v>
      </c>
      <c r="X213" s="157">
        <f t="shared" ref="X213:X276" si="81">IF(R213&gt;6.1,H213*0.1,"Value Not maches")</f>
        <v>9.9730000000000008</v>
      </c>
      <c r="Y213" s="158">
        <f t="shared" si="69"/>
        <v>2</v>
      </c>
      <c r="Z213" s="150">
        <f t="shared" si="77"/>
        <v>3</v>
      </c>
      <c r="AA213" s="151">
        <f t="shared" si="68"/>
        <v>2019</v>
      </c>
      <c r="AB213" s="152" t="str">
        <f t="shared" si="65"/>
        <v>3-2019</v>
      </c>
      <c r="AC213" s="152" t="str">
        <f t="shared" si="79"/>
        <v>2-3-2019</v>
      </c>
      <c r="AD213" s="62">
        <f t="shared" si="70"/>
        <v>1</v>
      </c>
      <c r="AE213" s="62">
        <f t="shared" si="66"/>
        <v>9</v>
      </c>
      <c r="AF213" s="152" t="str">
        <f t="shared" si="80"/>
        <v>2019-9</v>
      </c>
      <c r="AG213" s="62">
        <f t="shared" si="78"/>
        <v>6</v>
      </c>
      <c r="AH213" s="152" t="str">
        <f t="shared" si="67"/>
        <v>Weekends</v>
      </c>
      <c r="AI213" s="159">
        <f t="shared" si="71"/>
        <v>7</v>
      </c>
    </row>
    <row r="214" spans="2:35" ht="16.5" x14ac:dyDescent="0.3">
      <c r="B214" s="59" t="s">
        <v>246</v>
      </c>
      <c r="C214" s="60" t="s">
        <v>18</v>
      </c>
      <c r="D214" s="59" t="s">
        <v>19</v>
      </c>
      <c r="E214" s="59" t="s">
        <v>27</v>
      </c>
      <c r="F214" s="59" t="s">
        <v>31</v>
      </c>
      <c r="G214" s="59" t="s">
        <v>28</v>
      </c>
      <c r="H214" s="61">
        <v>26.23</v>
      </c>
      <c r="I214" s="62">
        <v>9</v>
      </c>
      <c r="J214" s="63">
        <v>11.8035</v>
      </c>
      <c r="K214" s="63">
        <v>247.87350000000001</v>
      </c>
      <c r="L214" s="64">
        <v>43490</v>
      </c>
      <c r="M214" s="65">
        <v>0.85</v>
      </c>
      <c r="N214" s="60" t="s">
        <v>23</v>
      </c>
      <c r="O214" s="63">
        <v>236.07</v>
      </c>
      <c r="P214" s="66">
        <v>4.7619047620000003</v>
      </c>
      <c r="Q214" s="63">
        <v>11.8035</v>
      </c>
      <c r="R214" s="68">
        <v>5.9</v>
      </c>
      <c r="S214" s="48">
        <f t="shared" si="72"/>
        <v>11.803500000000014</v>
      </c>
      <c r="T214" s="49">
        <f t="shared" si="73"/>
        <v>885.26250000000107</v>
      </c>
      <c r="U214" s="49" t="b">
        <f t="shared" si="74"/>
        <v>0</v>
      </c>
      <c r="V214" s="49" t="b">
        <f t="shared" si="75"/>
        <v>1</v>
      </c>
      <c r="W214" s="49" t="str">
        <f t="shared" si="76"/>
        <v>Low Value</v>
      </c>
      <c r="X214" s="157" t="str">
        <f t="shared" si="81"/>
        <v>Value Not maches</v>
      </c>
      <c r="Y214" s="158">
        <f t="shared" si="69"/>
        <v>25</v>
      </c>
      <c r="Z214" s="150">
        <f t="shared" si="77"/>
        <v>1</v>
      </c>
      <c r="AA214" s="151">
        <f t="shared" si="68"/>
        <v>2019</v>
      </c>
      <c r="AB214" s="152" t="str">
        <f t="shared" ref="AB214:AB277" si="82">CONCATENATE(Z214,"-",AA214)</f>
        <v>1-2019</v>
      </c>
      <c r="AC214" s="152" t="str">
        <f t="shared" si="79"/>
        <v>25-1-2019</v>
      </c>
      <c r="AD214" s="62">
        <f t="shared" si="70"/>
        <v>1</v>
      </c>
      <c r="AE214" s="62">
        <f t="shared" si="66"/>
        <v>4</v>
      </c>
      <c r="AF214" s="152" t="str">
        <f t="shared" si="80"/>
        <v>2019-4</v>
      </c>
      <c r="AG214" s="62">
        <f t="shared" si="78"/>
        <v>5</v>
      </c>
      <c r="AH214" s="152" t="str">
        <f t="shared" si="67"/>
        <v>Weekdays</v>
      </c>
      <c r="AI214" s="159">
        <f t="shared" si="71"/>
        <v>6</v>
      </c>
    </row>
    <row r="215" spans="2:35" ht="16.5" x14ac:dyDescent="0.3">
      <c r="B215" s="59" t="s">
        <v>247</v>
      </c>
      <c r="C215" s="60" t="s">
        <v>25</v>
      </c>
      <c r="D215" s="59" t="s">
        <v>26</v>
      </c>
      <c r="E215" s="59" t="s">
        <v>27</v>
      </c>
      <c r="F215" s="59" t="s">
        <v>21</v>
      </c>
      <c r="G215" s="59" t="s">
        <v>44</v>
      </c>
      <c r="H215" s="61">
        <v>93.26</v>
      </c>
      <c r="I215" s="62">
        <v>9</v>
      </c>
      <c r="J215" s="63">
        <v>41.966999999999999</v>
      </c>
      <c r="K215" s="63">
        <v>881.30700000000002</v>
      </c>
      <c r="L215" s="64">
        <v>43481</v>
      </c>
      <c r="M215" s="65">
        <v>0.75555555555555554</v>
      </c>
      <c r="N215" s="60" t="s">
        <v>29</v>
      </c>
      <c r="O215" s="63">
        <v>839.34</v>
      </c>
      <c r="P215" s="66">
        <v>4.7619047620000003</v>
      </c>
      <c r="Q215" s="63">
        <v>41.966999999999999</v>
      </c>
      <c r="R215" s="67">
        <v>8.8000000000000007</v>
      </c>
      <c r="S215" s="48">
        <f t="shared" si="72"/>
        <v>41.966999999999985</v>
      </c>
      <c r="T215" s="49">
        <f t="shared" si="73"/>
        <v>3147.5249999999987</v>
      </c>
      <c r="U215" s="49" t="b">
        <f t="shared" si="74"/>
        <v>1</v>
      </c>
      <c r="V215" s="49" t="b">
        <f t="shared" si="75"/>
        <v>1</v>
      </c>
      <c r="W215" s="49" t="str">
        <f t="shared" si="76"/>
        <v>High Value</v>
      </c>
      <c r="X215" s="157">
        <f t="shared" si="81"/>
        <v>9.3260000000000005</v>
      </c>
      <c r="Y215" s="158">
        <f t="shared" si="69"/>
        <v>16</v>
      </c>
      <c r="Z215" s="150">
        <f t="shared" si="77"/>
        <v>1</v>
      </c>
      <c r="AA215" s="151">
        <f t="shared" si="68"/>
        <v>2019</v>
      </c>
      <c r="AB215" s="152" t="str">
        <f t="shared" si="82"/>
        <v>1-2019</v>
      </c>
      <c r="AC215" s="152" t="str">
        <f t="shared" si="79"/>
        <v>16-1-2019</v>
      </c>
      <c r="AD215" s="62">
        <f t="shared" si="70"/>
        <v>1</v>
      </c>
      <c r="AE215" s="62">
        <f t="shared" ref="AE215:AE278" si="83">WEEKNUM(L215,2)</f>
        <v>3</v>
      </c>
      <c r="AF215" s="152" t="str">
        <f t="shared" si="80"/>
        <v>2019-3</v>
      </c>
      <c r="AG215" s="62">
        <f t="shared" si="78"/>
        <v>3</v>
      </c>
      <c r="AH215" s="152" t="str">
        <f t="shared" ref="AH215:AH278" si="84">IF(AG215&gt;=6,"Weekends","Weekdays")</f>
        <v>Weekdays</v>
      </c>
      <c r="AI215" s="159">
        <f t="shared" si="71"/>
        <v>4</v>
      </c>
    </row>
    <row r="216" spans="2:35" ht="16.5" x14ac:dyDescent="0.3">
      <c r="B216" s="59" t="s">
        <v>248</v>
      </c>
      <c r="C216" s="60" t="s">
        <v>42</v>
      </c>
      <c r="D216" s="59" t="s">
        <v>43</v>
      </c>
      <c r="E216" s="59" t="s">
        <v>27</v>
      </c>
      <c r="F216" s="59" t="s">
        <v>31</v>
      </c>
      <c r="G216" s="59" t="s">
        <v>32</v>
      </c>
      <c r="H216" s="61">
        <v>92.36</v>
      </c>
      <c r="I216" s="62">
        <v>5</v>
      </c>
      <c r="J216" s="63">
        <v>23.09</v>
      </c>
      <c r="K216" s="63">
        <v>484.89</v>
      </c>
      <c r="L216" s="64">
        <v>43544</v>
      </c>
      <c r="M216" s="65">
        <v>0.80347222222222225</v>
      </c>
      <c r="N216" s="60" t="s">
        <v>23</v>
      </c>
      <c r="O216" s="63">
        <v>461.8</v>
      </c>
      <c r="P216" s="66">
        <v>4.7619047620000003</v>
      </c>
      <c r="Q216" s="63">
        <v>23.09</v>
      </c>
      <c r="R216" s="67">
        <v>4.9000000000000004</v>
      </c>
      <c r="S216" s="48">
        <f t="shared" si="72"/>
        <v>23.089999999999975</v>
      </c>
      <c r="T216" s="49">
        <f t="shared" si="73"/>
        <v>1731.7499999999982</v>
      </c>
      <c r="U216" s="49" t="b">
        <f t="shared" si="74"/>
        <v>0</v>
      </c>
      <c r="V216" s="49" t="b">
        <f t="shared" si="75"/>
        <v>1</v>
      </c>
      <c r="W216" s="49" t="str">
        <f t="shared" si="76"/>
        <v>Low Value</v>
      </c>
      <c r="X216" s="157" t="str">
        <f t="shared" si="81"/>
        <v>Value Not maches</v>
      </c>
      <c r="Y216" s="158">
        <f t="shared" si="69"/>
        <v>20</v>
      </c>
      <c r="Z216" s="150">
        <f t="shared" si="77"/>
        <v>3</v>
      </c>
      <c r="AA216" s="151">
        <f t="shared" si="68"/>
        <v>2019</v>
      </c>
      <c r="AB216" s="152" t="str">
        <f t="shared" si="82"/>
        <v>3-2019</v>
      </c>
      <c r="AC216" s="152" t="str">
        <f t="shared" si="79"/>
        <v>20-3-2019</v>
      </c>
      <c r="AD216" s="62">
        <f t="shared" si="70"/>
        <v>1</v>
      </c>
      <c r="AE216" s="62">
        <f t="shared" si="83"/>
        <v>12</v>
      </c>
      <c r="AF216" s="152" t="str">
        <f t="shared" si="80"/>
        <v>2019-12</v>
      </c>
      <c r="AG216" s="62">
        <f t="shared" si="78"/>
        <v>3</v>
      </c>
      <c r="AH216" s="152" t="str">
        <f t="shared" si="84"/>
        <v>Weekdays</v>
      </c>
      <c r="AI216" s="159">
        <f t="shared" si="71"/>
        <v>4</v>
      </c>
    </row>
    <row r="217" spans="2:35" ht="16.5" x14ac:dyDescent="0.3">
      <c r="B217" s="59" t="s">
        <v>249</v>
      </c>
      <c r="C217" s="60" t="s">
        <v>42</v>
      </c>
      <c r="D217" s="59" t="s">
        <v>43</v>
      </c>
      <c r="E217" s="59" t="s">
        <v>27</v>
      </c>
      <c r="F217" s="59" t="s">
        <v>31</v>
      </c>
      <c r="G217" s="59" t="s">
        <v>36</v>
      </c>
      <c r="H217" s="61">
        <v>46.42</v>
      </c>
      <c r="I217" s="62">
        <v>3</v>
      </c>
      <c r="J217" s="63">
        <v>6.9630000000000001</v>
      </c>
      <c r="K217" s="63">
        <v>146.22300000000001</v>
      </c>
      <c r="L217" s="64">
        <v>43469</v>
      </c>
      <c r="M217" s="65">
        <v>0.55833333333333335</v>
      </c>
      <c r="N217" s="60" t="s">
        <v>33</v>
      </c>
      <c r="O217" s="63">
        <v>139.26</v>
      </c>
      <c r="P217" s="66">
        <v>4.7619047620000003</v>
      </c>
      <c r="Q217" s="63">
        <v>6.9630000000000001</v>
      </c>
      <c r="R217" s="68">
        <v>4.4000000000000004</v>
      </c>
      <c r="S217" s="48">
        <f t="shared" si="72"/>
        <v>6.9630000000000223</v>
      </c>
      <c r="T217" s="49">
        <f t="shared" si="73"/>
        <v>522.22500000000173</v>
      </c>
      <c r="U217" s="49" t="b">
        <f t="shared" si="74"/>
        <v>0</v>
      </c>
      <c r="V217" s="49" t="b">
        <f t="shared" si="75"/>
        <v>1</v>
      </c>
      <c r="W217" s="49" t="str">
        <f t="shared" si="76"/>
        <v>Low Value</v>
      </c>
      <c r="X217" s="157" t="str">
        <f t="shared" si="81"/>
        <v>Value Not maches</v>
      </c>
      <c r="Y217" s="158">
        <f t="shared" si="69"/>
        <v>4</v>
      </c>
      <c r="Z217" s="150">
        <f t="shared" si="77"/>
        <v>1</v>
      </c>
      <c r="AA217" s="151">
        <f t="shared" si="68"/>
        <v>2019</v>
      </c>
      <c r="AB217" s="152" t="str">
        <f t="shared" si="82"/>
        <v>1-2019</v>
      </c>
      <c r="AC217" s="152" t="str">
        <f t="shared" si="79"/>
        <v>4-1-2019</v>
      </c>
      <c r="AD217" s="62">
        <f t="shared" si="70"/>
        <v>1</v>
      </c>
      <c r="AE217" s="62">
        <f t="shared" si="83"/>
        <v>1</v>
      </c>
      <c r="AF217" s="152" t="str">
        <f t="shared" si="80"/>
        <v>2019-1</v>
      </c>
      <c r="AG217" s="62">
        <f t="shared" si="78"/>
        <v>5</v>
      </c>
      <c r="AH217" s="152" t="str">
        <f t="shared" si="84"/>
        <v>Weekdays</v>
      </c>
      <c r="AI217" s="159">
        <f t="shared" si="71"/>
        <v>6</v>
      </c>
    </row>
    <row r="218" spans="2:35" ht="16.5" x14ac:dyDescent="0.3">
      <c r="B218" s="59" t="s">
        <v>250</v>
      </c>
      <c r="C218" s="60" t="s">
        <v>42</v>
      </c>
      <c r="D218" s="59" t="s">
        <v>43</v>
      </c>
      <c r="E218" s="59" t="s">
        <v>20</v>
      </c>
      <c r="F218" s="59" t="s">
        <v>21</v>
      </c>
      <c r="G218" s="59" t="s">
        <v>36</v>
      </c>
      <c r="H218" s="61">
        <v>29.61</v>
      </c>
      <c r="I218" s="62">
        <v>7</v>
      </c>
      <c r="J218" s="63">
        <v>10.3635</v>
      </c>
      <c r="K218" s="63">
        <v>217.6335</v>
      </c>
      <c r="L218" s="64">
        <v>43535</v>
      </c>
      <c r="M218" s="65">
        <v>0.66180555555555554</v>
      </c>
      <c r="N218" s="60" t="s">
        <v>29</v>
      </c>
      <c r="O218" s="63">
        <v>207.27</v>
      </c>
      <c r="P218" s="66">
        <v>4.7619047620000003</v>
      </c>
      <c r="Q218" s="63">
        <v>10.3635</v>
      </c>
      <c r="R218" s="68">
        <v>6.5</v>
      </c>
      <c r="S218" s="48">
        <f t="shared" si="72"/>
        <v>10.363499999999988</v>
      </c>
      <c r="T218" s="49">
        <f t="shared" si="73"/>
        <v>777.26249999999914</v>
      </c>
      <c r="U218" s="49" t="b">
        <f t="shared" si="74"/>
        <v>0</v>
      </c>
      <c r="V218" s="49" t="b">
        <f t="shared" si="75"/>
        <v>1</v>
      </c>
      <c r="W218" s="49" t="str">
        <f t="shared" si="76"/>
        <v>Low Value</v>
      </c>
      <c r="X218" s="157">
        <f t="shared" si="81"/>
        <v>2.9610000000000003</v>
      </c>
      <c r="Y218" s="158">
        <f t="shared" si="69"/>
        <v>11</v>
      </c>
      <c r="Z218" s="150">
        <f t="shared" si="77"/>
        <v>3</v>
      </c>
      <c r="AA218" s="151">
        <f t="shared" si="68"/>
        <v>2019</v>
      </c>
      <c r="AB218" s="152" t="str">
        <f t="shared" si="82"/>
        <v>3-2019</v>
      </c>
      <c r="AC218" s="152" t="str">
        <f t="shared" si="79"/>
        <v>11-3-2019</v>
      </c>
      <c r="AD218" s="62">
        <f t="shared" si="70"/>
        <v>1</v>
      </c>
      <c r="AE218" s="62">
        <f t="shared" si="83"/>
        <v>11</v>
      </c>
      <c r="AF218" s="152" t="str">
        <f t="shared" si="80"/>
        <v>2019-11</v>
      </c>
      <c r="AG218" s="62">
        <f t="shared" si="78"/>
        <v>1</v>
      </c>
      <c r="AH218" s="152" t="str">
        <f t="shared" si="84"/>
        <v>Weekdays</v>
      </c>
      <c r="AI218" s="159">
        <f t="shared" si="71"/>
        <v>2</v>
      </c>
    </row>
    <row r="219" spans="2:35" ht="16.5" x14ac:dyDescent="0.3">
      <c r="B219" s="59" t="s">
        <v>251</v>
      </c>
      <c r="C219" s="60" t="s">
        <v>18</v>
      </c>
      <c r="D219" s="59" t="s">
        <v>19</v>
      </c>
      <c r="E219" s="59" t="s">
        <v>27</v>
      </c>
      <c r="F219" s="59" t="s">
        <v>31</v>
      </c>
      <c r="G219" s="59" t="s">
        <v>32</v>
      </c>
      <c r="H219" s="61">
        <v>18.28</v>
      </c>
      <c r="I219" s="62">
        <v>1</v>
      </c>
      <c r="J219" s="63">
        <v>0.91400000000000003</v>
      </c>
      <c r="K219" s="63">
        <v>19.193999999999999</v>
      </c>
      <c r="L219" s="64">
        <v>43546</v>
      </c>
      <c r="M219" s="65">
        <v>0.62847222222222221</v>
      </c>
      <c r="N219" s="60" t="s">
        <v>33</v>
      </c>
      <c r="O219" s="63">
        <v>18.28</v>
      </c>
      <c r="P219" s="66">
        <v>4.7619047620000003</v>
      </c>
      <c r="Q219" s="63">
        <v>0.91400000000000003</v>
      </c>
      <c r="R219" s="68">
        <v>8.3000000000000007</v>
      </c>
      <c r="S219" s="48">
        <f t="shared" si="72"/>
        <v>0.91399999999999793</v>
      </c>
      <c r="T219" s="49">
        <f t="shared" si="73"/>
        <v>68.549999999999841</v>
      </c>
      <c r="U219" s="49" t="b">
        <f t="shared" si="74"/>
        <v>0</v>
      </c>
      <c r="V219" s="49" t="b">
        <f t="shared" si="75"/>
        <v>1</v>
      </c>
      <c r="W219" s="49" t="str">
        <f t="shared" si="76"/>
        <v>Low Value</v>
      </c>
      <c r="X219" s="157">
        <f t="shared" si="81"/>
        <v>1.8280000000000003</v>
      </c>
      <c r="Y219" s="158">
        <f t="shared" si="69"/>
        <v>22</v>
      </c>
      <c r="Z219" s="150">
        <f t="shared" si="77"/>
        <v>3</v>
      </c>
      <c r="AA219" s="151">
        <f t="shared" ref="AA219:AA282" si="85">YEAR(L219)</f>
        <v>2019</v>
      </c>
      <c r="AB219" s="152" t="str">
        <f t="shared" si="82"/>
        <v>3-2019</v>
      </c>
      <c r="AC219" s="152" t="str">
        <f t="shared" si="79"/>
        <v>22-3-2019</v>
      </c>
      <c r="AD219" s="62">
        <f t="shared" si="70"/>
        <v>1</v>
      </c>
      <c r="AE219" s="62">
        <f t="shared" si="83"/>
        <v>12</v>
      </c>
      <c r="AF219" s="152" t="str">
        <f t="shared" si="80"/>
        <v>2019-12</v>
      </c>
      <c r="AG219" s="62">
        <f t="shared" si="78"/>
        <v>5</v>
      </c>
      <c r="AH219" s="152" t="str">
        <f t="shared" si="84"/>
        <v>Weekdays</v>
      </c>
      <c r="AI219" s="159">
        <f t="shared" si="71"/>
        <v>6</v>
      </c>
    </row>
    <row r="220" spans="2:35" ht="16.5" x14ac:dyDescent="0.3">
      <c r="B220" s="59" t="s">
        <v>252</v>
      </c>
      <c r="C220" s="60" t="s">
        <v>42</v>
      </c>
      <c r="D220" s="59" t="s">
        <v>43</v>
      </c>
      <c r="E220" s="59" t="s">
        <v>27</v>
      </c>
      <c r="F220" s="59" t="s">
        <v>21</v>
      </c>
      <c r="G220" s="59" t="s">
        <v>36</v>
      </c>
      <c r="H220" s="61">
        <v>24.77</v>
      </c>
      <c r="I220" s="62">
        <v>5</v>
      </c>
      <c r="J220" s="63">
        <v>6.1924999999999999</v>
      </c>
      <c r="K220" s="63">
        <v>130.04249999999999</v>
      </c>
      <c r="L220" s="64">
        <v>43548</v>
      </c>
      <c r="M220" s="65">
        <v>0.76875000000000004</v>
      </c>
      <c r="N220" s="60" t="s">
        <v>29</v>
      </c>
      <c r="O220" s="63">
        <v>123.85</v>
      </c>
      <c r="P220" s="66">
        <v>4.7619047620000003</v>
      </c>
      <c r="Q220" s="63">
        <v>6.1924999999999999</v>
      </c>
      <c r="R220" s="68">
        <v>8.5</v>
      </c>
      <c r="S220" s="48">
        <f t="shared" si="72"/>
        <v>6.1924999999999955</v>
      </c>
      <c r="T220" s="49">
        <f t="shared" si="73"/>
        <v>464.43749999999966</v>
      </c>
      <c r="U220" s="49" t="b">
        <f t="shared" si="74"/>
        <v>0</v>
      </c>
      <c r="V220" s="49" t="b">
        <f t="shared" si="75"/>
        <v>1</v>
      </c>
      <c r="W220" s="49" t="str">
        <f t="shared" si="76"/>
        <v>Low Value</v>
      </c>
      <c r="X220" s="157">
        <f t="shared" si="81"/>
        <v>2.4770000000000003</v>
      </c>
      <c r="Y220" s="158">
        <f t="shared" si="69"/>
        <v>24</v>
      </c>
      <c r="Z220" s="150">
        <f t="shared" si="77"/>
        <v>3</v>
      </c>
      <c r="AA220" s="151">
        <f t="shared" si="85"/>
        <v>2019</v>
      </c>
      <c r="AB220" s="152" t="str">
        <f t="shared" si="82"/>
        <v>3-2019</v>
      </c>
      <c r="AC220" s="152" t="str">
        <f t="shared" si="79"/>
        <v>24-3-2019</v>
      </c>
      <c r="AD220" s="62">
        <f t="shared" si="70"/>
        <v>1</v>
      </c>
      <c r="AE220" s="62">
        <f t="shared" si="83"/>
        <v>12</v>
      </c>
      <c r="AF220" s="152" t="str">
        <f t="shared" si="80"/>
        <v>2019-12</v>
      </c>
      <c r="AG220" s="62">
        <f t="shared" si="78"/>
        <v>7</v>
      </c>
      <c r="AH220" s="152" t="str">
        <f t="shared" si="84"/>
        <v>Weekends</v>
      </c>
      <c r="AI220" s="159">
        <f t="shared" si="71"/>
        <v>1</v>
      </c>
    </row>
    <row r="221" spans="2:35" ht="16.5" x14ac:dyDescent="0.3">
      <c r="B221" s="59" t="s">
        <v>253</v>
      </c>
      <c r="C221" s="60" t="s">
        <v>18</v>
      </c>
      <c r="D221" s="59" t="s">
        <v>19</v>
      </c>
      <c r="E221" s="59" t="s">
        <v>20</v>
      </c>
      <c r="F221" s="59" t="s">
        <v>21</v>
      </c>
      <c r="G221" s="59" t="s">
        <v>28</v>
      </c>
      <c r="H221" s="61">
        <v>94.64</v>
      </c>
      <c r="I221" s="62">
        <v>3</v>
      </c>
      <c r="J221" s="63">
        <v>14.196</v>
      </c>
      <c r="K221" s="63">
        <v>298.11599999999999</v>
      </c>
      <c r="L221" s="64">
        <v>43517</v>
      </c>
      <c r="M221" s="65">
        <v>0.70486111111111116</v>
      </c>
      <c r="N221" s="60" t="s">
        <v>29</v>
      </c>
      <c r="O221" s="63">
        <v>283.92</v>
      </c>
      <c r="P221" s="66">
        <v>4.7619047620000003</v>
      </c>
      <c r="Q221" s="63">
        <v>14.196</v>
      </c>
      <c r="R221" s="68">
        <v>5.5</v>
      </c>
      <c r="S221" s="48">
        <f t="shared" si="72"/>
        <v>14.19599999999997</v>
      </c>
      <c r="T221" s="49">
        <f t="shared" si="73"/>
        <v>1064.6999999999978</v>
      </c>
      <c r="U221" s="49" t="b">
        <f t="shared" si="74"/>
        <v>0</v>
      </c>
      <c r="V221" s="49" t="b">
        <f t="shared" si="75"/>
        <v>1</v>
      </c>
      <c r="W221" s="49" t="str">
        <f t="shared" si="76"/>
        <v>Low Value</v>
      </c>
      <c r="X221" s="157" t="str">
        <f t="shared" si="81"/>
        <v>Value Not maches</v>
      </c>
      <c r="Y221" s="158">
        <f t="shared" si="69"/>
        <v>21</v>
      </c>
      <c r="Z221" s="150">
        <f t="shared" si="77"/>
        <v>2</v>
      </c>
      <c r="AA221" s="151">
        <f t="shared" si="85"/>
        <v>2019</v>
      </c>
      <c r="AB221" s="152" t="str">
        <f t="shared" si="82"/>
        <v>2-2019</v>
      </c>
      <c r="AC221" s="152" t="str">
        <f t="shared" si="79"/>
        <v>21-2-2019</v>
      </c>
      <c r="AD221" s="62">
        <f t="shared" si="70"/>
        <v>1</v>
      </c>
      <c r="AE221" s="62">
        <f t="shared" si="83"/>
        <v>8</v>
      </c>
      <c r="AF221" s="152" t="str">
        <f t="shared" si="80"/>
        <v>2019-8</v>
      </c>
      <c r="AG221" s="62">
        <f t="shared" si="78"/>
        <v>4</v>
      </c>
      <c r="AH221" s="152" t="str">
        <f t="shared" si="84"/>
        <v>Weekdays</v>
      </c>
      <c r="AI221" s="159">
        <f t="shared" si="71"/>
        <v>5</v>
      </c>
    </row>
    <row r="222" spans="2:35" ht="16.5" x14ac:dyDescent="0.3">
      <c r="B222" s="59" t="s">
        <v>254</v>
      </c>
      <c r="C222" s="60" t="s">
        <v>42</v>
      </c>
      <c r="D222" s="59" t="s">
        <v>43</v>
      </c>
      <c r="E222" s="59" t="s">
        <v>27</v>
      </c>
      <c r="F222" s="59" t="s">
        <v>31</v>
      </c>
      <c r="G222" s="59" t="s">
        <v>46</v>
      </c>
      <c r="H222" s="61">
        <v>94.87</v>
      </c>
      <c r="I222" s="62">
        <v>8</v>
      </c>
      <c r="J222" s="63">
        <v>37.948</v>
      </c>
      <c r="K222" s="63">
        <v>796.90800000000002</v>
      </c>
      <c r="L222" s="64">
        <v>43508</v>
      </c>
      <c r="M222" s="65">
        <v>0.54027777777777775</v>
      </c>
      <c r="N222" s="60" t="s">
        <v>23</v>
      </c>
      <c r="O222" s="63">
        <v>758.96</v>
      </c>
      <c r="P222" s="66">
        <v>4.7619047620000003</v>
      </c>
      <c r="Q222" s="63">
        <v>37.948</v>
      </c>
      <c r="R222" s="67">
        <v>8.6999999999999993</v>
      </c>
      <c r="S222" s="48">
        <f t="shared" si="72"/>
        <v>37.947999999999979</v>
      </c>
      <c r="T222" s="49">
        <f t="shared" si="73"/>
        <v>2846.0999999999985</v>
      </c>
      <c r="U222" s="49" t="b">
        <f t="shared" si="74"/>
        <v>1</v>
      </c>
      <c r="V222" s="49" t="b">
        <f t="shared" si="75"/>
        <v>1</v>
      </c>
      <c r="W222" s="49" t="str">
        <f t="shared" si="76"/>
        <v>High Value</v>
      </c>
      <c r="X222" s="157">
        <f t="shared" si="81"/>
        <v>9.4870000000000001</v>
      </c>
      <c r="Y222" s="158">
        <f t="shared" si="69"/>
        <v>12</v>
      </c>
      <c r="Z222" s="150">
        <f t="shared" si="77"/>
        <v>2</v>
      </c>
      <c r="AA222" s="151">
        <f t="shared" si="85"/>
        <v>2019</v>
      </c>
      <c r="AB222" s="152" t="str">
        <f t="shared" si="82"/>
        <v>2-2019</v>
      </c>
      <c r="AC222" s="152" t="str">
        <f t="shared" si="79"/>
        <v>12-2-2019</v>
      </c>
      <c r="AD222" s="62">
        <f t="shared" si="70"/>
        <v>1</v>
      </c>
      <c r="AE222" s="62">
        <f t="shared" si="83"/>
        <v>7</v>
      </c>
      <c r="AF222" s="152" t="str">
        <f t="shared" si="80"/>
        <v>2019-7</v>
      </c>
      <c r="AG222" s="62">
        <f t="shared" si="78"/>
        <v>2</v>
      </c>
      <c r="AH222" s="152" t="str">
        <f t="shared" si="84"/>
        <v>Weekdays</v>
      </c>
      <c r="AI222" s="159">
        <f t="shared" si="71"/>
        <v>3</v>
      </c>
    </row>
    <row r="223" spans="2:35" ht="16.5" x14ac:dyDescent="0.3">
      <c r="B223" s="59" t="s">
        <v>255</v>
      </c>
      <c r="C223" s="60" t="s">
        <v>42</v>
      </c>
      <c r="D223" s="59" t="s">
        <v>43</v>
      </c>
      <c r="E223" s="59" t="s">
        <v>27</v>
      </c>
      <c r="F223" s="59" t="s">
        <v>21</v>
      </c>
      <c r="G223" s="59" t="s">
        <v>44</v>
      </c>
      <c r="H223" s="61">
        <v>57.34</v>
      </c>
      <c r="I223" s="62">
        <v>3</v>
      </c>
      <c r="J223" s="63">
        <v>8.6010000000000009</v>
      </c>
      <c r="K223" s="63">
        <v>180.62100000000001</v>
      </c>
      <c r="L223" s="64">
        <v>43534</v>
      </c>
      <c r="M223" s="65">
        <v>0.79097222222222219</v>
      </c>
      <c r="N223" s="60" t="s">
        <v>33</v>
      </c>
      <c r="O223" s="63">
        <v>172.02</v>
      </c>
      <c r="P223" s="66">
        <v>4.7619047620000003</v>
      </c>
      <c r="Q223" s="63">
        <v>8.6010000000000009</v>
      </c>
      <c r="R223" s="68">
        <v>7.9</v>
      </c>
      <c r="S223" s="48">
        <f t="shared" si="72"/>
        <v>8.6009999999999991</v>
      </c>
      <c r="T223" s="49">
        <f t="shared" si="73"/>
        <v>645.07499999999993</v>
      </c>
      <c r="U223" s="49" t="b">
        <f t="shared" si="74"/>
        <v>0</v>
      </c>
      <c r="V223" s="49" t="b">
        <f t="shared" si="75"/>
        <v>1</v>
      </c>
      <c r="W223" s="49" t="str">
        <f t="shared" si="76"/>
        <v>Low Value</v>
      </c>
      <c r="X223" s="157">
        <f t="shared" si="81"/>
        <v>5.7340000000000009</v>
      </c>
      <c r="Y223" s="158">
        <f t="shared" si="69"/>
        <v>10</v>
      </c>
      <c r="Z223" s="150">
        <f t="shared" si="77"/>
        <v>3</v>
      </c>
      <c r="AA223" s="151">
        <f t="shared" si="85"/>
        <v>2019</v>
      </c>
      <c r="AB223" s="152" t="str">
        <f t="shared" si="82"/>
        <v>3-2019</v>
      </c>
      <c r="AC223" s="152" t="str">
        <f t="shared" si="79"/>
        <v>10-3-2019</v>
      </c>
      <c r="AD223" s="62">
        <f t="shared" si="70"/>
        <v>1</v>
      </c>
      <c r="AE223" s="62">
        <f t="shared" si="83"/>
        <v>10</v>
      </c>
      <c r="AF223" s="152" t="str">
        <f t="shared" si="80"/>
        <v>2019-10</v>
      </c>
      <c r="AG223" s="62">
        <f t="shared" si="78"/>
        <v>7</v>
      </c>
      <c r="AH223" s="152" t="str">
        <f t="shared" si="84"/>
        <v>Weekends</v>
      </c>
      <c r="AI223" s="159">
        <f t="shared" si="71"/>
        <v>1</v>
      </c>
    </row>
    <row r="224" spans="2:35" ht="16.5" x14ac:dyDescent="0.3">
      <c r="B224" s="59" t="s">
        <v>256</v>
      </c>
      <c r="C224" s="60" t="s">
        <v>42</v>
      </c>
      <c r="D224" s="59" t="s">
        <v>43</v>
      </c>
      <c r="E224" s="59" t="s">
        <v>27</v>
      </c>
      <c r="F224" s="59" t="s">
        <v>31</v>
      </c>
      <c r="G224" s="59" t="s">
        <v>28</v>
      </c>
      <c r="H224" s="61">
        <v>45.35</v>
      </c>
      <c r="I224" s="62">
        <v>6</v>
      </c>
      <c r="J224" s="63">
        <v>13.605</v>
      </c>
      <c r="K224" s="63">
        <v>285.70499999999998</v>
      </c>
      <c r="L224" s="64">
        <v>43496</v>
      </c>
      <c r="M224" s="65">
        <v>0.57222222222222219</v>
      </c>
      <c r="N224" s="60" t="s">
        <v>23</v>
      </c>
      <c r="O224" s="63">
        <v>272.10000000000002</v>
      </c>
      <c r="P224" s="66">
        <v>4.7619047620000003</v>
      </c>
      <c r="Q224" s="63">
        <v>13.605</v>
      </c>
      <c r="R224" s="68">
        <v>6.1</v>
      </c>
      <c r="S224" s="48">
        <f t="shared" si="72"/>
        <v>13.604999999999961</v>
      </c>
      <c r="T224" s="49">
        <f t="shared" si="73"/>
        <v>1020.374999999997</v>
      </c>
      <c r="U224" s="49" t="b">
        <f t="shared" si="74"/>
        <v>0</v>
      </c>
      <c r="V224" s="49" t="b">
        <f t="shared" si="75"/>
        <v>1</v>
      </c>
      <c r="W224" s="49" t="str">
        <f t="shared" si="76"/>
        <v>Low Value</v>
      </c>
      <c r="X224" s="157" t="str">
        <f t="shared" si="81"/>
        <v>Value Not maches</v>
      </c>
      <c r="Y224" s="158">
        <f t="shared" si="69"/>
        <v>31</v>
      </c>
      <c r="Z224" s="150">
        <f t="shared" si="77"/>
        <v>1</v>
      </c>
      <c r="AA224" s="151">
        <f t="shared" si="85"/>
        <v>2019</v>
      </c>
      <c r="AB224" s="152" t="str">
        <f t="shared" si="82"/>
        <v>1-2019</v>
      </c>
      <c r="AC224" s="152" t="str">
        <f t="shared" si="79"/>
        <v>31-1-2019</v>
      </c>
      <c r="AD224" s="62">
        <f t="shared" si="70"/>
        <v>1</v>
      </c>
      <c r="AE224" s="62">
        <f t="shared" si="83"/>
        <v>5</v>
      </c>
      <c r="AF224" s="152" t="str">
        <f t="shared" si="80"/>
        <v>2019-5</v>
      </c>
      <c r="AG224" s="62">
        <f t="shared" si="78"/>
        <v>4</v>
      </c>
      <c r="AH224" s="152" t="str">
        <f t="shared" si="84"/>
        <v>Weekdays</v>
      </c>
      <c r="AI224" s="159">
        <f t="shared" si="71"/>
        <v>5</v>
      </c>
    </row>
    <row r="225" spans="2:35" ht="16.5" x14ac:dyDescent="0.3">
      <c r="B225" s="59" t="s">
        <v>257</v>
      </c>
      <c r="C225" s="60" t="s">
        <v>42</v>
      </c>
      <c r="D225" s="59" t="s">
        <v>43</v>
      </c>
      <c r="E225" s="59" t="s">
        <v>27</v>
      </c>
      <c r="F225" s="59" t="s">
        <v>31</v>
      </c>
      <c r="G225" s="59" t="s">
        <v>44</v>
      </c>
      <c r="H225" s="61">
        <v>62.08</v>
      </c>
      <c r="I225" s="62">
        <v>7</v>
      </c>
      <c r="J225" s="63">
        <v>21.728000000000002</v>
      </c>
      <c r="K225" s="63">
        <v>456.28800000000001</v>
      </c>
      <c r="L225" s="64">
        <v>43530</v>
      </c>
      <c r="M225" s="65">
        <v>0.57361111111111107</v>
      </c>
      <c r="N225" s="60" t="s">
        <v>23</v>
      </c>
      <c r="O225" s="63">
        <v>434.56</v>
      </c>
      <c r="P225" s="66">
        <v>4.7619047620000003</v>
      </c>
      <c r="Q225" s="63">
        <v>21.728000000000002</v>
      </c>
      <c r="R225" s="67">
        <v>5.4</v>
      </c>
      <c r="S225" s="48">
        <f t="shared" si="72"/>
        <v>21.728000000000009</v>
      </c>
      <c r="T225" s="49">
        <f t="shared" si="73"/>
        <v>1629.6000000000006</v>
      </c>
      <c r="U225" s="49" t="b">
        <f t="shared" si="74"/>
        <v>0</v>
      </c>
      <c r="V225" s="49" t="b">
        <f t="shared" si="75"/>
        <v>1</v>
      </c>
      <c r="W225" s="49" t="str">
        <f t="shared" si="76"/>
        <v>Low Value</v>
      </c>
      <c r="X225" s="157" t="str">
        <f t="shared" si="81"/>
        <v>Value Not maches</v>
      </c>
      <c r="Y225" s="158">
        <f t="shared" ref="Y225:Y288" si="86">DAY(L225)</f>
        <v>6</v>
      </c>
      <c r="Z225" s="150">
        <f t="shared" si="77"/>
        <v>3</v>
      </c>
      <c r="AA225" s="151">
        <f t="shared" si="85"/>
        <v>2019</v>
      </c>
      <c r="AB225" s="152" t="str">
        <f t="shared" si="82"/>
        <v>3-2019</v>
      </c>
      <c r="AC225" s="152" t="str">
        <f t="shared" si="79"/>
        <v>6-3-2019</v>
      </c>
      <c r="AD225" s="62">
        <f t="shared" si="70"/>
        <v>1</v>
      </c>
      <c r="AE225" s="62">
        <f t="shared" si="83"/>
        <v>10</v>
      </c>
      <c r="AF225" s="152" t="str">
        <f t="shared" si="80"/>
        <v>2019-10</v>
      </c>
      <c r="AG225" s="62">
        <f t="shared" si="78"/>
        <v>3</v>
      </c>
      <c r="AH225" s="152" t="str">
        <f t="shared" si="84"/>
        <v>Weekdays</v>
      </c>
      <c r="AI225" s="159">
        <f t="shared" si="71"/>
        <v>4</v>
      </c>
    </row>
    <row r="226" spans="2:35" ht="16.5" x14ac:dyDescent="0.3">
      <c r="B226" s="59" t="s">
        <v>258</v>
      </c>
      <c r="C226" s="60" t="s">
        <v>25</v>
      </c>
      <c r="D226" s="59" t="s">
        <v>26</v>
      </c>
      <c r="E226" s="59" t="s">
        <v>27</v>
      </c>
      <c r="F226" s="59" t="s">
        <v>31</v>
      </c>
      <c r="G226" s="59" t="s">
        <v>28</v>
      </c>
      <c r="H226" s="61">
        <v>11.81</v>
      </c>
      <c r="I226" s="62">
        <v>5</v>
      </c>
      <c r="J226" s="63">
        <v>2.9525000000000001</v>
      </c>
      <c r="K226" s="63">
        <v>62.002499999999998</v>
      </c>
      <c r="L226" s="64">
        <v>43513</v>
      </c>
      <c r="M226" s="65">
        <v>0.75416666666666665</v>
      </c>
      <c r="N226" s="60" t="s">
        <v>29</v>
      </c>
      <c r="O226" s="63">
        <v>59.05</v>
      </c>
      <c r="P226" s="66">
        <v>4.7619047620000003</v>
      </c>
      <c r="Q226" s="63">
        <v>2.9525000000000001</v>
      </c>
      <c r="R226" s="68">
        <v>9.4</v>
      </c>
      <c r="S226" s="48">
        <f t="shared" si="72"/>
        <v>2.9525000000000006</v>
      </c>
      <c r="T226" s="49">
        <f t="shared" si="73"/>
        <v>221.43750000000006</v>
      </c>
      <c r="U226" s="49" t="b">
        <f t="shared" si="74"/>
        <v>0</v>
      </c>
      <c r="V226" s="49" t="b">
        <f t="shared" si="75"/>
        <v>1</v>
      </c>
      <c r="W226" s="49" t="str">
        <f t="shared" si="76"/>
        <v>High Value</v>
      </c>
      <c r="X226" s="157">
        <f t="shared" si="81"/>
        <v>1.181</v>
      </c>
      <c r="Y226" s="158">
        <f t="shared" si="86"/>
        <v>17</v>
      </c>
      <c r="Z226" s="150">
        <f t="shared" si="77"/>
        <v>2</v>
      </c>
      <c r="AA226" s="151">
        <f t="shared" si="85"/>
        <v>2019</v>
      </c>
      <c r="AB226" s="152" t="str">
        <f t="shared" si="82"/>
        <v>2-2019</v>
      </c>
      <c r="AC226" s="152" t="str">
        <f t="shared" si="79"/>
        <v>17-2-2019</v>
      </c>
      <c r="AD226" s="62">
        <f t="shared" si="70"/>
        <v>1</v>
      </c>
      <c r="AE226" s="62">
        <f t="shared" si="83"/>
        <v>7</v>
      </c>
      <c r="AF226" s="152" t="str">
        <f t="shared" si="80"/>
        <v>2019-7</v>
      </c>
      <c r="AG226" s="62">
        <f t="shared" si="78"/>
        <v>7</v>
      </c>
      <c r="AH226" s="152" t="str">
        <f t="shared" si="84"/>
        <v>Weekends</v>
      </c>
      <c r="AI226" s="159">
        <f t="shared" si="71"/>
        <v>1</v>
      </c>
    </row>
    <row r="227" spans="2:35" ht="16.5" x14ac:dyDescent="0.3">
      <c r="B227" s="59" t="s">
        <v>259</v>
      </c>
      <c r="C227" s="60" t="s">
        <v>25</v>
      </c>
      <c r="D227" s="59" t="s">
        <v>26</v>
      </c>
      <c r="E227" s="59" t="s">
        <v>20</v>
      </c>
      <c r="F227" s="59" t="s">
        <v>21</v>
      </c>
      <c r="G227" s="59" t="s">
        <v>46</v>
      </c>
      <c r="H227" s="61">
        <v>12.54</v>
      </c>
      <c r="I227" s="62">
        <v>1</v>
      </c>
      <c r="J227" s="63">
        <v>0.627</v>
      </c>
      <c r="K227" s="63">
        <v>13.167</v>
      </c>
      <c r="L227" s="64">
        <v>43517</v>
      </c>
      <c r="M227" s="65">
        <v>0.52638888888888891</v>
      </c>
      <c r="N227" s="60" t="s">
        <v>29</v>
      </c>
      <c r="O227" s="63">
        <v>12.54</v>
      </c>
      <c r="P227" s="66">
        <v>4.7619047620000003</v>
      </c>
      <c r="Q227" s="63">
        <v>0.627</v>
      </c>
      <c r="R227" s="68">
        <v>8.1999999999999993</v>
      </c>
      <c r="S227" s="48">
        <f t="shared" si="72"/>
        <v>0.62700000000000067</v>
      </c>
      <c r="T227" s="49">
        <f t="shared" si="73"/>
        <v>47.025000000000048</v>
      </c>
      <c r="U227" s="49" t="b">
        <f t="shared" si="74"/>
        <v>0</v>
      </c>
      <c r="V227" s="49" t="b">
        <f t="shared" si="75"/>
        <v>1</v>
      </c>
      <c r="W227" s="49" t="str">
        <f t="shared" si="76"/>
        <v>Low Value</v>
      </c>
      <c r="X227" s="157">
        <f t="shared" si="81"/>
        <v>1.254</v>
      </c>
      <c r="Y227" s="158">
        <f t="shared" si="86"/>
        <v>21</v>
      </c>
      <c r="Z227" s="150">
        <f t="shared" si="77"/>
        <v>2</v>
      </c>
      <c r="AA227" s="151">
        <f t="shared" si="85"/>
        <v>2019</v>
      </c>
      <c r="AB227" s="152" t="str">
        <f t="shared" si="82"/>
        <v>2-2019</v>
      </c>
      <c r="AC227" s="152" t="str">
        <f t="shared" si="79"/>
        <v>21-2-2019</v>
      </c>
      <c r="AD227" s="62">
        <f t="shared" si="70"/>
        <v>1</v>
      </c>
      <c r="AE227" s="62">
        <f t="shared" si="83"/>
        <v>8</v>
      </c>
      <c r="AF227" s="152" t="str">
        <f t="shared" si="80"/>
        <v>2019-8</v>
      </c>
      <c r="AG227" s="62">
        <f t="shared" si="78"/>
        <v>4</v>
      </c>
      <c r="AH227" s="152" t="str">
        <f t="shared" si="84"/>
        <v>Weekdays</v>
      </c>
      <c r="AI227" s="159">
        <f t="shared" si="71"/>
        <v>5</v>
      </c>
    </row>
    <row r="228" spans="2:35" ht="16.5" x14ac:dyDescent="0.3">
      <c r="B228" s="59" t="s">
        <v>260</v>
      </c>
      <c r="C228" s="60" t="s">
        <v>18</v>
      </c>
      <c r="D228" s="59" t="s">
        <v>19</v>
      </c>
      <c r="E228" s="59" t="s">
        <v>27</v>
      </c>
      <c r="F228" s="59" t="s">
        <v>31</v>
      </c>
      <c r="G228" s="59" t="s">
        <v>44</v>
      </c>
      <c r="H228" s="61">
        <v>43.25</v>
      </c>
      <c r="I228" s="62">
        <v>2</v>
      </c>
      <c r="J228" s="63">
        <v>4.3250000000000002</v>
      </c>
      <c r="K228" s="63">
        <v>90.825000000000003</v>
      </c>
      <c r="L228" s="64">
        <v>43544</v>
      </c>
      <c r="M228" s="65">
        <v>0.66388888888888886</v>
      </c>
      <c r="N228" s="60" t="s">
        <v>29</v>
      </c>
      <c r="O228" s="63">
        <v>86.5</v>
      </c>
      <c r="P228" s="66">
        <v>4.7619047620000003</v>
      </c>
      <c r="Q228" s="63">
        <v>4.3250000000000002</v>
      </c>
      <c r="R228" s="68">
        <v>6.2</v>
      </c>
      <c r="S228" s="48">
        <f t="shared" si="72"/>
        <v>4.3250000000000028</v>
      </c>
      <c r="T228" s="49">
        <f t="shared" si="73"/>
        <v>324.37500000000023</v>
      </c>
      <c r="U228" s="49" t="b">
        <f t="shared" si="74"/>
        <v>0</v>
      </c>
      <c r="V228" s="49" t="b">
        <f t="shared" si="75"/>
        <v>1</v>
      </c>
      <c r="W228" s="49" t="str">
        <f t="shared" si="76"/>
        <v>Low Value</v>
      </c>
      <c r="X228" s="157">
        <f t="shared" si="81"/>
        <v>4.3250000000000002</v>
      </c>
      <c r="Y228" s="158">
        <f t="shared" si="86"/>
        <v>20</v>
      </c>
      <c r="Z228" s="150">
        <f t="shared" si="77"/>
        <v>3</v>
      </c>
      <c r="AA228" s="151">
        <f t="shared" si="85"/>
        <v>2019</v>
      </c>
      <c r="AB228" s="152" t="str">
        <f t="shared" si="82"/>
        <v>3-2019</v>
      </c>
      <c r="AC228" s="152" t="str">
        <f t="shared" si="79"/>
        <v>20-3-2019</v>
      </c>
      <c r="AD228" s="62">
        <f t="shared" si="70"/>
        <v>1</v>
      </c>
      <c r="AE228" s="62">
        <f t="shared" si="83"/>
        <v>12</v>
      </c>
      <c r="AF228" s="152" t="str">
        <f t="shared" si="80"/>
        <v>2019-12</v>
      </c>
      <c r="AG228" s="62">
        <f t="shared" si="78"/>
        <v>3</v>
      </c>
      <c r="AH228" s="152" t="str">
        <f t="shared" si="84"/>
        <v>Weekdays</v>
      </c>
      <c r="AI228" s="159">
        <f t="shared" si="71"/>
        <v>4</v>
      </c>
    </row>
    <row r="229" spans="2:35" ht="16.5" x14ac:dyDescent="0.3">
      <c r="B229" s="59" t="s">
        <v>261</v>
      </c>
      <c r="C229" s="60" t="s">
        <v>25</v>
      </c>
      <c r="D229" s="59" t="s">
        <v>26</v>
      </c>
      <c r="E229" s="59" t="s">
        <v>20</v>
      </c>
      <c r="F229" s="59" t="s">
        <v>21</v>
      </c>
      <c r="G229" s="59" t="s">
        <v>36</v>
      </c>
      <c r="H229" s="61">
        <v>87.16</v>
      </c>
      <c r="I229" s="62">
        <v>2</v>
      </c>
      <c r="J229" s="63">
        <v>8.7159999999999993</v>
      </c>
      <c r="K229" s="63">
        <v>183.036</v>
      </c>
      <c r="L229" s="64">
        <v>43476</v>
      </c>
      <c r="M229" s="65">
        <v>0.60347222222222219</v>
      </c>
      <c r="N229" s="60" t="s">
        <v>33</v>
      </c>
      <c r="O229" s="63">
        <v>174.32</v>
      </c>
      <c r="P229" s="66">
        <v>4.7619047620000003</v>
      </c>
      <c r="Q229" s="63">
        <v>8.7159999999999993</v>
      </c>
      <c r="R229" s="68">
        <v>9.6999999999999993</v>
      </c>
      <c r="S229" s="48">
        <f t="shared" si="72"/>
        <v>8.7160000000000082</v>
      </c>
      <c r="T229" s="49">
        <f t="shared" si="73"/>
        <v>653.70000000000061</v>
      </c>
      <c r="U229" s="49" t="b">
        <f t="shared" si="74"/>
        <v>0</v>
      </c>
      <c r="V229" s="49" t="b">
        <f t="shared" si="75"/>
        <v>1</v>
      </c>
      <c r="W229" s="49" t="str">
        <f t="shared" si="76"/>
        <v>High Value</v>
      </c>
      <c r="X229" s="157">
        <f t="shared" si="81"/>
        <v>8.7159999999999993</v>
      </c>
      <c r="Y229" s="158">
        <f t="shared" si="86"/>
        <v>11</v>
      </c>
      <c r="Z229" s="150">
        <f t="shared" si="77"/>
        <v>1</v>
      </c>
      <c r="AA229" s="151">
        <f t="shared" si="85"/>
        <v>2019</v>
      </c>
      <c r="AB229" s="152" t="str">
        <f t="shared" si="82"/>
        <v>1-2019</v>
      </c>
      <c r="AC229" s="152" t="str">
        <f t="shared" si="79"/>
        <v>11-1-2019</v>
      </c>
      <c r="AD229" s="62">
        <f t="shared" ref="AD229:AD292" si="87">ROUNDUP(Z229/3,0)</f>
        <v>1</v>
      </c>
      <c r="AE229" s="62">
        <f t="shared" si="83"/>
        <v>2</v>
      </c>
      <c r="AF229" s="152" t="str">
        <f t="shared" si="80"/>
        <v>2019-2</v>
      </c>
      <c r="AG229" s="62">
        <f t="shared" si="78"/>
        <v>5</v>
      </c>
      <c r="AH229" s="152" t="str">
        <f t="shared" si="84"/>
        <v>Weekdays</v>
      </c>
      <c r="AI229" s="159">
        <f t="shared" si="71"/>
        <v>6</v>
      </c>
    </row>
    <row r="230" spans="2:35" ht="16.5" x14ac:dyDescent="0.3">
      <c r="B230" s="59" t="s">
        <v>262</v>
      </c>
      <c r="C230" s="60" t="s">
        <v>42</v>
      </c>
      <c r="D230" s="59" t="s">
        <v>43</v>
      </c>
      <c r="E230" s="59" t="s">
        <v>20</v>
      </c>
      <c r="F230" s="59" t="s">
        <v>31</v>
      </c>
      <c r="G230" s="59" t="s">
        <v>22</v>
      </c>
      <c r="H230" s="61">
        <v>69.37</v>
      </c>
      <c r="I230" s="62">
        <v>9</v>
      </c>
      <c r="J230" s="63">
        <v>31.2165</v>
      </c>
      <c r="K230" s="63">
        <v>655.54650000000004</v>
      </c>
      <c r="L230" s="64">
        <v>43491</v>
      </c>
      <c r="M230" s="65">
        <v>0.80138888888888893</v>
      </c>
      <c r="N230" s="60" t="s">
        <v>23</v>
      </c>
      <c r="O230" s="63">
        <v>624.33000000000004</v>
      </c>
      <c r="P230" s="66">
        <v>4.7619047620000003</v>
      </c>
      <c r="Q230" s="63">
        <v>31.2165</v>
      </c>
      <c r="R230" s="67">
        <v>4</v>
      </c>
      <c r="S230" s="48">
        <f t="shared" si="72"/>
        <v>31.216499999999996</v>
      </c>
      <c r="T230" s="49">
        <f t="shared" si="73"/>
        <v>2341.2374999999997</v>
      </c>
      <c r="U230" s="49" t="b">
        <f t="shared" si="74"/>
        <v>1</v>
      </c>
      <c r="V230" s="49" t="b">
        <f t="shared" si="75"/>
        <v>1</v>
      </c>
      <c r="W230" s="49" t="str">
        <f t="shared" si="76"/>
        <v>Low Value</v>
      </c>
      <c r="X230" s="157" t="str">
        <f t="shared" si="81"/>
        <v>Value Not maches</v>
      </c>
      <c r="Y230" s="158">
        <f t="shared" si="86"/>
        <v>26</v>
      </c>
      <c r="Z230" s="150">
        <f t="shared" si="77"/>
        <v>1</v>
      </c>
      <c r="AA230" s="151">
        <f t="shared" si="85"/>
        <v>2019</v>
      </c>
      <c r="AB230" s="152" t="str">
        <f t="shared" si="82"/>
        <v>1-2019</v>
      </c>
      <c r="AC230" s="152" t="str">
        <f t="shared" si="79"/>
        <v>26-1-2019</v>
      </c>
      <c r="AD230" s="62">
        <f t="shared" si="87"/>
        <v>1</v>
      </c>
      <c r="AE230" s="62">
        <f t="shared" si="83"/>
        <v>4</v>
      </c>
      <c r="AF230" s="152" t="str">
        <f t="shared" si="80"/>
        <v>2019-4</v>
      </c>
      <c r="AG230" s="62">
        <f t="shared" si="78"/>
        <v>6</v>
      </c>
      <c r="AH230" s="152" t="str">
        <f t="shared" si="84"/>
        <v>Weekends</v>
      </c>
      <c r="AI230" s="159">
        <f t="shared" ref="AI230:AI293" si="88">WEEKDAY(L230,1)</f>
        <v>7</v>
      </c>
    </row>
    <row r="231" spans="2:35" ht="16.5" x14ac:dyDescent="0.3">
      <c r="B231" s="59" t="s">
        <v>263</v>
      </c>
      <c r="C231" s="60" t="s">
        <v>25</v>
      </c>
      <c r="D231" s="59" t="s">
        <v>26</v>
      </c>
      <c r="E231" s="59" t="s">
        <v>20</v>
      </c>
      <c r="F231" s="59" t="s">
        <v>31</v>
      </c>
      <c r="G231" s="59" t="s">
        <v>28</v>
      </c>
      <c r="H231" s="61">
        <v>37.06</v>
      </c>
      <c r="I231" s="62">
        <v>4</v>
      </c>
      <c r="J231" s="63">
        <v>7.4119999999999999</v>
      </c>
      <c r="K231" s="63">
        <v>155.65199999999999</v>
      </c>
      <c r="L231" s="64">
        <v>43496</v>
      </c>
      <c r="M231" s="65">
        <v>0.68333333333333335</v>
      </c>
      <c r="N231" s="60" t="s">
        <v>23</v>
      </c>
      <c r="O231" s="63">
        <v>148.24</v>
      </c>
      <c r="P231" s="66">
        <v>4.7619047620000003</v>
      </c>
      <c r="Q231" s="63">
        <v>7.4119999999999999</v>
      </c>
      <c r="R231" s="68">
        <v>9.6999999999999993</v>
      </c>
      <c r="S231" s="48">
        <f t="shared" si="72"/>
        <v>7.4119999999999777</v>
      </c>
      <c r="T231" s="49">
        <f t="shared" si="73"/>
        <v>555.89999999999827</v>
      </c>
      <c r="U231" s="49" t="b">
        <f t="shared" si="74"/>
        <v>0</v>
      </c>
      <c r="V231" s="49" t="b">
        <f t="shared" si="75"/>
        <v>1</v>
      </c>
      <c r="W231" s="49" t="str">
        <f t="shared" si="76"/>
        <v>High Value</v>
      </c>
      <c r="X231" s="157">
        <f t="shared" si="81"/>
        <v>3.7060000000000004</v>
      </c>
      <c r="Y231" s="158">
        <f t="shared" si="86"/>
        <v>31</v>
      </c>
      <c r="Z231" s="150">
        <f t="shared" si="77"/>
        <v>1</v>
      </c>
      <c r="AA231" s="151">
        <f t="shared" si="85"/>
        <v>2019</v>
      </c>
      <c r="AB231" s="152" t="str">
        <f t="shared" si="82"/>
        <v>1-2019</v>
      </c>
      <c r="AC231" s="152" t="str">
        <f t="shared" si="79"/>
        <v>31-1-2019</v>
      </c>
      <c r="AD231" s="62">
        <f t="shared" si="87"/>
        <v>1</v>
      </c>
      <c r="AE231" s="62">
        <f t="shared" si="83"/>
        <v>5</v>
      </c>
      <c r="AF231" s="152" t="str">
        <f t="shared" si="80"/>
        <v>2019-5</v>
      </c>
      <c r="AG231" s="62">
        <f t="shared" si="78"/>
        <v>4</v>
      </c>
      <c r="AH231" s="152" t="str">
        <f t="shared" si="84"/>
        <v>Weekdays</v>
      </c>
      <c r="AI231" s="159">
        <f t="shared" si="88"/>
        <v>5</v>
      </c>
    </row>
    <row r="232" spans="2:35" ht="16.5" x14ac:dyDescent="0.3">
      <c r="B232" s="59" t="s">
        <v>264</v>
      </c>
      <c r="C232" s="60" t="s">
        <v>42</v>
      </c>
      <c r="D232" s="59" t="s">
        <v>43</v>
      </c>
      <c r="E232" s="59" t="s">
        <v>20</v>
      </c>
      <c r="F232" s="59" t="s">
        <v>21</v>
      </c>
      <c r="G232" s="59" t="s">
        <v>28</v>
      </c>
      <c r="H232" s="61">
        <v>90.7</v>
      </c>
      <c r="I232" s="62">
        <v>6</v>
      </c>
      <c r="J232" s="63">
        <v>27.21</v>
      </c>
      <c r="K232" s="63">
        <v>571.41</v>
      </c>
      <c r="L232" s="64">
        <v>43522</v>
      </c>
      <c r="M232" s="65">
        <v>0.45277777777777778</v>
      </c>
      <c r="N232" s="60" t="s">
        <v>29</v>
      </c>
      <c r="O232" s="63">
        <v>544.20000000000005</v>
      </c>
      <c r="P232" s="66">
        <v>4.7619047620000003</v>
      </c>
      <c r="Q232" s="63">
        <v>27.21</v>
      </c>
      <c r="R232" s="67">
        <v>5.3</v>
      </c>
      <c r="S232" s="48">
        <f t="shared" si="72"/>
        <v>27.209999999999923</v>
      </c>
      <c r="T232" s="49">
        <f t="shared" si="73"/>
        <v>2040.7499999999941</v>
      </c>
      <c r="U232" s="49" t="b">
        <f t="shared" si="74"/>
        <v>1</v>
      </c>
      <c r="V232" s="49" t="b">
        <f t="shared" si="75"/>
        <v>1</v>
      </c>
      <c r="W232" s="49" t="str">
        <f t="shared" si="76"/>
        <v>Low Value</v>
      </c>
      <c r="X232" s="157" t="str">
        <f t="shared" si="81"/>
        <v>Value Not maches</v>
      </c>
      <c r="Y232" s="158">
        <f t="shared" si="86"/>
        <v>26</v>
      </c>
      <c r="Z232" s="150">
        <f t="shared" si="77"/>
        <v>2</v>
      </c>
      <c r="AA232" s="151">
        <f t="shared" si="85"/>
        <v>2019</v>
      </c>
      <c r="AB232" s="152" t="str">
        <f t="shared" si="82"/>
        <v>2-2019</v>
      </c>
      <c r="AC232" s="152" t="str">
        <f t="shared" si="79"/>
        <v>26-2-2019</v>
      </c>
      <c r="AD232" s="62">
        <f t="shared" si="87"/>
        <v>1</v>
      </c>
      <c r="AE232" s="62">
        <f t="shared" si="83"/>
        <v>9</v>
      </c>
      <c r="AF232" s="152" t="str">
        <f t="shared" si="80"/>
        <v>2019-9</v>
      </c>
      <c r="AG232" s="62">
        <f t="shared" si="78"/>
        <v>2</v>
      </c>
      <c r="AH232" s="152" t="str">
        <f t="shared" si="84"/>
        <v>Weekdays</v>
      </c>
      <c r="AI232" s="159">
        <f t="shared" si="88"/>
        <v>3</v>
      </c>
    </row>
    <row r="233" spans="2:35" ht="16.5" x14ac:dyDescent="0.3">
      <c r="B233" s="59" t="s">
        <v>265</v>
      </c>
      <c r="C233" s="60" t="s">
        <v>18</v>
      </c>
      <c r="D233" s="59" t="s">
        <v>19</v>
      </c>
      <c r="E233" s="59" t="s">
        <v>27</v>
      </c>
      <c r="F233" s="59" t="s">
        <v>21</v>
      </c>
      <c r="G233" s="59" t="s">
        <v>32</v>
      </c>
      <c r="H233" s="61">
        <v>63.42</v>
      </c>
      <c r="I233" s="62">
        <v>8</v>
      </c>
      <c r="J233" s="63">
        <v>25.367999999999999</v>
      </c>
      <c r="K233" s="63">
        <v>532.72799999999995</v>
      </c>
      <c r="L233" s="64">
        <v>43535</v>
      </c>
      <c r="M233" s="65">
        <v>0.53819444444444442</v>
      </c>
      <c r="N233" s="60" t="s">
        <v>23</v>
      </c>
      <c r="O233" s="63">
        <v>507.36</v>
      </c>
      <c r="P233" s="66">
        <v>4.7619047620000003</v>
      </c>
      <c r="Q233" s="63">
        <v>25.367999999999999</v>
      </c>
      <c r="R233" s="67">
        <v>7.4</v>
      </c>
      <c r="S233" s="48">
        <f t="shared" si="72"/>
        <v>25.367999999999938</v>
      </c>
      <c r="T233" s="49">
        <f t="shared" si="73"/>
        <v>1902.5999999999954</v>
      </c>
      <c r="U233" s="49" t="b">
        <f t="shared" si="74"/>
        <v>1</v>
      </c>
      <c r="V233" s="49" t="b">
        <f t="shared" si="75"/>
        <v>1</v>
      </c>
      <c r="W233" s="49" t="str">
        <f t="shared" si="76"/>
        <v>Low Value</v>
      </c>
      <c r="X233" s="157">
        <f t="shared" si="81"/>
        <v>6.3420000000000005</v>
      </c>
      <c r="Y233" s="158">
        <f t="shared" si="86"/>
        <v>11</v>
      </c>
      <c r="Z233" s="150">
        <f t="shared" si="77"/>
        <v>3</v>
      </c>
      <c r="AA233" s="151">
        <f t="shared" si="85"/>
        <v>2019</v>
      </c>
      <c r="AB233" s="152" t="str">
        <f t="shared" si="82"/>
        <v>3-2019</v>
      </c>
      <c r="AC233" s="152" t="str">
        <f t="shared" si="79"/>
        <v>11-3-2019</v>
      </c>
      <c r="AD233" s="62">
        <f t="shared" si="87"/>
        <v>1</v>
      </c>
      <c r="AE233" s="62">
        <f t="shared" si="83"/>
        <v>11</v>
      </c>
      <c r="AF233" s="152" t="str">
        <f t="shared" si="80"/>
        <v>2019-11</v>
      </c>
      <c r="AG233" s="62">
        <f t="shared" si="78"/>
        <v>1</v>
      </c>
      <c r="AH233" s="152" t="str">
        <f t="shared" si="84"/>
        <v>Weekdays</v>
      </c>
      <c r="AI233" s="159">
        <f t="shared" si="88"/>
        <v>2</v>
      </c>
    </row>
    <row r="234" spans="2:35" ht="16.5" x14ac:dyDescent="0.3">
      <c r="B234" s="59" t="s">
        <v>266</v>
      </c>
      <c r="C234" s="60" t="s">
        <v>42</v>
      </c>
      <c r="D234" s="59" t="s">
        <v>43</v>
      </c>
      <c r="E234" s="59" t="s">
        <v>27</v>
      </c>
      <c r="F234" s="59" t="s">
        <v>21</v>
      </c>
      <c r="G234" s="59" t="s">
        <v>46</v>
      </c>
      <c r="H234" s="61">
        <v>81.37</v>
      </c>
      <c r="I234" s="62">
        <v>2</v>
      </c>
      <c r="J234" s="63">
        <v>8.1370000000000005</v>
      </c>
      <c r="K234" s="63">
        <v>170.87700000000001</v>
      </c>
      <c r="L234" s="64">
        <v>43491</v>
      </c>
      <c r="M234" s="65">
        <v>0.81111111111111112</v>
      </c>
      <c r="N234" s="60" t="s">
        <v>29</v>
      </c>
      <c r="O234" s="63">
        <v>162.74</v>
      </c>
      <c r="P234" s="66">
        <v>4.7619047620000003</v>
      </c>
      <c r="Q234" s="63">
        <v>8.1370000000000005</v>
      </c>
      <c r="R234" s="68">
        <v>6.5</v>
      </c>
      <c r="S234" s="48">
        <f t="shared" si="72"/>
        <v>8.1370000000000005</v>
      </c>
      <c r="T234" s="49">
        <f t="shared" si="73"/>
        <v>610.27500000000009</v>
      </c>
      <c r="U234" s="49" t="b">
        <f t="shared" si="74"/>
        <v>0</v>
      </c>
      <c r="V234" s="49" t="b">
        <f t="shared" si="75"/>
        <v>1</v>
      </c>
      <c r="W234" s="49" t="str">
        <f t="shared" si="76"/>
        <v>Low Value</v>
      </c>
      <c r="X234" s="157">
        <f t="shared" si="81"/>
        <v>8.1370000000000005</v>
      </c>
      <c r="Y234" s="158">
        <f t="shared" si="86"/>
        <v>26</v>
      </c>
      <c r="Z234" s="150">
        <f t="shared" si="77"/>
        <v>1</v>
      </c>
      <c r="AA234" s="151">
        <f t="shared" si="85"/>
        <v>2019</v>
      </c>
      <c r="AB234" s="152" t="str">
        <f t="shared" si="82"/>
        <v>1-2019</v>
      </c>
      <c r="AC234" s="152" t="str">
        <f t="shared" si="79"/>
        <v>26-1-2019</v>
      </c>
      <c r="AD234" s="62">
        <f t="shared" si="87"/>
        <v>1</v>
      </c>
      <c r="AE234" s="62">
        <f t="shared" si="83"/>
        <v>4</v>
      </c>
      <c r="AF234" s="152" t="str">
        <f t="shared" si="80"/>
        <v>2019-4</v>
      </c>
      <c r="AG234" s="62">
        <f t="shared" si="78"/>
        <v>6</v>
      </c>
      <c r="AH234" s="152" t="str">
        <f t="shared" si="84"/>
        <v>Weekends</v>
      </c>
      <c r="AI234" s="159">
        <f t="shared" si="88"/>
        <v>7</v>
      </c>
    </row>
    <row r="235" spans="2:35" ht="16.5" x14ac:dyDescent="0.3">
      <c r="B235" s="59" t="s">
        <v>267</v>
      </c>
      <c r="C235" s="60" t="s">
        <v>42</v>
      </c>
      <c r="D235" s="59" t="s">
        <v>43</v>
      </c>
      <c r="E235" s="59" t="s">
        <v>20</v>
      </c>
      <c r="F235" s="59" t="s">
        <v>21</v>
      </c>
      <c r="G235" s="59" t="s">
        <v>28</v>
      </c>
      <c r="H235" s="61">
        <v>10.59</v>
      </c>
      <c r="I235" s="62">
        <v>3</v>
      </c>
      <c r="J235" s="63">
        <v>1.5885</v>
      </c>
      <c r="K235" s="63">
        <v>33.358499999999999</v>
      </c>
      <c r="L235" s="64">
        <v>43536</v>
      </c>
      <c r="M235" s="65">
        <v>0.57777777777777772</v>
      </c>
      <c r="N235" s="60" t="s">
        <v>33</v>
      </c>
      <c r="O235" s="63">
        <v>31.77</v>
      </c>
      <c r="P235" s="66">
        <v>4.7619047620000003</v>
      </c>
      <c r="Q235" s="63">
        <v>1.5885</v>
      </c>
      <c r="R235" s="68">
        <v>8.6999999999999993</v>
      </c>
      <c r="S235" s="48">
        <f t="shared" si="72"/>
        <v>1.5884999999999998</v>
      </c>
      <c r="T235" s="49">
        <f t="shared" si="73"/>
        <v>119.13749999999999</v>
      </c>
      <c r="U235" s="49" t="b">
        <f t="shared" si="74"/>
        <v>0</v>
      </c>
      <c r="V235" s="49" t="b">
        <f t="shared" si="75"/>
        <v>1</v>
      </c>
      <c r="W235" s="49" t="str">
        <f t="shared" si="76"/>
        <v>High Value</v>
      </c>
      <c r="X235" s="157">
        <f t="shared" si="81"/>
        <v>1.0589999999999999</v>
      </c>
      <c r="Y235" s="158">
        <f t="shared" si="86"/>
        <v>12</v>
      </c>
      <c r="Z235" s="150">
        <f t="shared" si="77"/>
        <v>3</v>
      </c>
      <c r="AA235" s="151">
        <f t="shared" si="85"/>
        <v>2019</v>
      </c>
      <c r="AB235" s="152" t="str">
        <f t="shared" si="82"/>
        <v>3-2019</v>
      </c>
      <c r="AC235" s="152" t="str">
        <f t="shared" si="79"/>
        <v>12-3-2019</v>
      </c>
      <c r="AD235" s="62">
        <f t="shared" si="87"/>
        <v>1</v>
      </c>
      <c r="AE235" s="62">
        <f t="shared" si="83"/>
        <v>11</v>
      </c>
      <c r="AF235" s="152" t="str">
        <f t="shared" si="80"/>
        <v>2019-11</v>
      </c>
      <c r="AG235" s="62">
        <f t="shared" si="78"/>
        <v>2</v>
      </c>
      <c r="AH235" s="152" t="str">
        <f t="shared" si="84"/>
        <v>Weekdays</v>
      </c>
      <c r="AI235" s="159">
        <f t="shared" si="88"/>
        <v>3</v>
      </c>
    </row>
    <row r="236" spans="2:35" ht="16.5" x14ac:dyDescent="0.3">
      <c r="B236" s="59" t="s">
        <v>268</v>
      </c>
      <c r="C236" s="60" t="s">
        <v>42</v>
      </c>
      <c r="D236" s="59" t="s">
        <v>43</v>
      </c>
      <c r="E236" s="59" t="s">
        <v>27</v>
      </c>
      <c r="F236" s="59" t="s">
        <v>21</v>
      </c>
      <c r="G236" s="59" t="s">
        <v>22</v>
      </c>
      <c r="H236" s="61">
        <v>84.09</v>
      </c>
      <c r="I236" s="62">
        <v>9</v>
      </c>
      <c r="J236" s="63">
        <v>37.840499999999999</v>
      </c>
      <c r="K236" s="63">
        <v>794.65049999999997</v>
      </c>
      <c r="L236" s="64">
        <v>43507</v>
      </c>
      <c r="M236" s="65">
        <v>0.45416666666666666</v>
      </c>
      <c r="N236" s="60" t="s">
        <v>29</v>
      </c>
      <c r="O236" s="63">
        <v>756.81</v>
      </c>
      <c r="P236" s="66">
        <v>4.7619047620000003</v>
      </c>
      <c r="Q236" s="63">
        <v>37.840499999999999</v>
      </c>
      <c r="R236" s="67">
        <v>8</v>
      </c>
      <c r="S236" s="48">
        <f t="shared" si="72"/>
        <v>37.84050000000002</v>
      </c>
      <c r="T236" s="49">
        <f t="shared" si="73"/>
        <v>2838.0375000000013</v>
      </c>
      <c r="U236" s="49" t="b">
        <f t="shared" si="74"/>
        <v>1</v>
      </c>
      <c r="V236" s="49" t="b">
        <f t="shared" si="75"/>
        <v>1</v>
      </c>
      <c r="W236" s="49" t="str">
        <f t="shared" si="76"/>
        <v>Low Value</v>
      </c>
      <c r="X236" s="157">
        <f t="shared" si="81"/>
        <v>8.4090000000000007</v>
      </c>
      <c r="Y236" s="158">
        <f t="shared" si="86"/>
        <v>11</v>
      </c>
      <c r="Z236" s="150">
        <f t="shared" si="77"/>
        <v>2</v>
      </c>
      <c r="AA236" s="151">
        <f t="shared" si="85"/>
        <v>2019</v>
      </c>
      <c r="AB236" s="152" t="str">
        <f t="shared" si="82"/>
        <v>2-2019</v>
      </c>
      <c r="AC236" s="152" t="str">
        <f t="shared" si="79"/>
        <v>11-2-2019</v>
      </c>
      <c r="AD236" s="62">
        <f t="shared" si="87"/>
        <v>1</v>
      </c>
      <c r="AE236" s="62">
        <f t="shared" si="83"/>
        <v>7</v>
      </c>
      <c r="AF236" s="152" t="str">
        <f t="shared" si="80"/>
        <v>2019-7</v>
      </c>
      <c r="AG236" s="62">
        <f t="shared" si="78"/>
        <v>1</v>
      </c>
      <c r="AH236" s="152" t="str">
        <f t="shared" si="84"/>
        <v>Weekdays</v>
      </c>
      <c r="AI236" s="159">
        <f t="shared" si="88"/>
        <v>2</v>
      </c>
    </row>
    <row r="237" spans="2:35" ht="16.5" x14ac:dyDescent="0.3">
      <c r="B237" s="59" t="s">
        <v>269</v>
      </c>
      <c r="C237" s="60" t="s">
        <v>42</v>
      </c>
      <c r="D237" s="59" t="s">
        <v>43</v>
      </c>
      <c r="E237" s="59" t="s">
        <v>20</v>
      </c>
      <c r="F237" s="59" t="s">
        <v>31</v>
      </c>
      <c r="G237" s="59" t="s">
        <v>46</v>
      </c>
      <c r="H237" s="61">
        <v>73.819999999999993</v>
      </c>
      <c r="I237" s="62">
        <v>4</v>
      </c>
      <c r="J237" s="63">
        <v>14.763999999999999</v>
      </c>
      <c r="K237" s="63">
        <v>310.04399999999998</v>
      </c>
      <c r="L237" s="64">
        <v>43517</v>
      </c>
      <c r="M237" s="65">
        <v>0.77152777777777781</v>
      </c>
      <c r="N237" s="60" t="s">
        <v>29</v>
      </c>
      <c r="O237" s="63">
        <v>295.27999999999997</v>
      </c>
      <c r="P237" s="66">
        <v>4.7619047620000003</v>
      </c>
      <c r="Q237" s="63">
        <v>14.763999999999999</v>
      </c>
      <c r="R237" s="68">
        <v>6.7</v>
      </c>
      <c r="S237" s="48">
        <f t="shared" si="72"/>
        <v>14.76400000000001</v>
      </c>
      <c r="T237" s="49">
        <f t="shared" si="73"/>
        <v>1107.3000000000006</v>
      </c>
      <c r="U237" s="49" t="b">
        <f t="shared" si="74"/>
        <v>0</v>
      </c>
      <c r="V237" s="49" t="b">
        <f t="shared" si="75"/>
        <v>1</v>
      </c>
      <c r="W237" s="49" t="str">
        <f t="shared" si="76"/>
        <v>Low Value</v>
      </c>
      <c r="X237" s="157">
        <f t="shared" si="81"/>
        <v>7.3819999999999997</v>
      </c>
      <c r="Y237" s="158">
        <f t="shared" si="86"/>
        <v>21</v>
      </c>
      <c r="Z237" s="150">
        <f t="shared" si="77"/>
        <v>2</v>
      </c>
      <c r="AA237" s="151">
        <f t="shared" si="85"/>
        <v>2019</v>
      </c>
      <c r="AB237" s="152" t="str">
        <f t="shared" si="82"/>
        <v>2-2019</v>
      </c>
      <c r="AC237" s="152" t="str">
        <f t="shared" si="79"/>
        <v>21-2-2019</v>
      </c>
      <c r="AD237" s="62">
        <f t="shared" si="87"/>
        <v>1</v>
      </c>
      <c r="AE237" s="62">
        <f t="shared" si="83"/>
        <v>8</v>
      </c>
      <c r="AF237" s="152" t="str">
        <f t="shared" si="80"/>
        <v>2019-8</v>
      </c>
      <c r="AG237" s="62">
        <f t="shared" si="78"/>
        <v>4</v>
      </c>
      <c r="AH237" s="152" t="str">
        <f t="shared" si="84"/>
        <v>Weekdays</v>
      </c>
      <c r="AI237" s="159">
        <f t="shared" si="88"/>
        <v>5</v>
      </c>
    </row>
    <row r="238" spans="2:35" ht="16.5" x14ac:dyDescent="0.3">
      <c r="B238" s="59" t="s">
        <v>270</v>
      </c>
      <c r="C238" s="60" t="s">
        <v>18</v>
      </c>
      <c r="D238" s="59" t="s">
        <v>19</v>
      </c>
      <c r="E238" s="59" t="s">
        <v>20</v>
      </c>
      <c r="F238" s="59" t="s">
        <v>31</v>
      </c>
      <c r="G238" s="59" t="s">
        <v>22</v>
      </c>
      <c r="H238" s="61">
        <v>51.94</v>
      </c>
      <c r="I238" s="62">
        <v>10</v>
      </c>
      <c r="J238" s="63">
        <v>25.97</v>
      </c>
      <c r="K238" s="63">
        <v>545.37</v>
      </c>
      <c r="L238" s="64">
        <v>43533</v>
      </c>
      <c r="M238" s="65">
        <v>0.76666666666666672</v>
      </c>
      <c r="N238" s="60" t="s">
        <v>23</v>
      </c>
      <c r="O238" s="63">
        <v>519.4</v>
      </c>
      <c r="P238" s="66">
        <v>4.7619047620000003</v>
      </c>
      <c r="Q238" s="63">
        <v>25.97</v>
      </c>
      <c r="R238" s="67">
        <v>6.5</v>
      </c>
      <c r="S238" s="48">
        <f t="shared" si="72"/>
        <v>25.970000000000027</v>
      </c>
      <c r="T238" s="49">
        <f t="shared" si="73"/>
        <v>1947.750000000002</v>
      </c>
      <c r="U238" s="49" t="b">
        <f t="shared" si="74"/>
        <v>1</v>
      </c>
      <c r="V238" s="49" t="b">
        <f t="shared" si="75"/>
        <v>1</v>
      </c>
      <c r="W238" s="49" t="str">
        <f t="shared" si="76"/>
        <v>Low Value</v>
      </c>
      <c r="X238" s="157">
        <f t="shared" si="81"/>
        <v>5.194</v>
      </c>
      <c r="Y238" s="158">
        <f t="shared" si="86"/>
        <v>9</v>
      </c>
      <c r="Z238" s="150">
        <f t="shared" si="77"/>
        <v>3</v>
      </c>
      <c r="AA238" s="151">
        <f t="shared" si="85"/>
        <v>2019</v>
      </c>
      <c r="AB238" s="152" t="str">
        <f t="shared" si="82"/>
        <v>3-2019</v>
      </c>
      <c r="AC238" s="152" t="str">
        <f t="shared" si="79"/>
        <v>9-3-2019</v>
      </c>
      <c r="AD238" s="62">
        <f t="shared" si="87"/>
        <v>1</v>
      </c>
      <c r="AE238" s="62">
        <f t="shared" si="83"/>
        <v>10</v>
      </c>
      <c r="AF238" s="152" t="str">
        <f t="shared" si="80"/>
        <v>2019-10</v>
      </c>
      <c r="AG238" s="62">
        <f t="shared" si="78"/>
        <v>6</v>
      </c>
      <c r="AH238" s="152" t="str">
        <f t="shared" si="84"/>
        <v>Weekends</v>
      </c>
      <c r="AI238" s="159">
        <f t="shared" si="88"/>
        <v>7</v>
      </c>
    </row>
    <row r="239" spans="2:35" ht="16.5" x14ac:dyDescent="0.3">
      <c r="B239" s="59" t="s">
        <v>271</v>
      </c>
      <c r="C239" s="60" t="s">
        <v>18</v>
      </c>
      <c r="D239" s="59" t="s">
        <v>19</v>
      </c>
      <c r="E239" s="59" t="s">
        <v>27</v>
      </c>
      <c r="F239" s="59" t="s">
        <v>21</v>
      </c>
      <c r="G239" s="59" t="s">
        <v>36</v>
      </c>
      <c r="H239" s="61">
        <v>93.14</v>
      </c>
      <c r="I239" s="62">
        <v>2</v>
      </c>
      <c r="J239" s="63">
        <v>9.3140000000000001</v>
      </c>
      <c r="K239" s="63">
        <v>195.59399999999999</v>
      </c>
      <c r="L239" s="64">
        <v>43485</v>
      </c>
      <c r="M239" s="65">
        <v>0.75624999999999998</v>
      </c>
      <c r="N239" s="60" t="s">
        <v>23</v>
      </c>
      <c r="O239" s="63">
        <v>186.28</v>
      </c>
      <c r="P239" s="66">
        <v>4.7619047620000003</v>
      </c>
      <c r="Q239" s="63">
        <v>9.3140000000000001</v>
      </c>
      <c r="R239" s="68">
        <v>4.0999999999999996</v>
      </c>
      <c r="S239" s="48">
        <f t="shared" si="72"/>
        <v>9.313999999999993</v>
      </c>
      <c r="T239" s="49">
        <f t="shared" si="73"/>
        <v>698.5499999999995</v>
      </c>
      <c r="U239" s="49" t="b">
        <f t="shared" si="74"/>
        <v>0</v>
      </c>
      <c r="V239" s="49" t="b">
        <f t="shared" si="75"/>
        <v>1</v>
      </c>
      <c r="W239" s="49" t="str">
        <f t="shared" si="76"/>
        <v>Low Value</v>
      </c>
      <c r="X239" s="157" t="str">
        <f t="shared" si="81"/>
        <v>Value Not maches</v>
      </c>
      <c r="Y239" s="158">
        <f t="shared" si="86"/>
        <v>20</v>
      </c>
      <c r="Z239" s="150">
        <f t="shared" si="77"/>
        <v>1</v>
      </c>
      <c r="AA239" s="151">
        <f t="shared" si="85"/>
        <v>2019</v>
      </c>
      <c r="AB239" s="152" t="str">
        <f t="shared" si="82"/>
        <v>1-2019</v>
      </c>
      <c r="AC239" s="152" t="str">
        <f t="shared" si="79"/>
        <v>20-1-2019</v>
      </c>
      <c r="AD239" s="62">
        <f t="shared" si="87"/>
        <v>1</v>
      </c>
      <c r="AE239" s="62">
        <f t="shared" si="83"/>
        <v>3</v>
      </c>
      <c r="AF239" s="152" t="str">
        <f t="shared" si="80"/>
        <v>2019-3</v>
      </c>
      <c r="AG239" s="62">
        <f t="shared" si="78"/>
        <v>7</v>
      </c>
      <c r="AH239" s="152" t="str">
        <f t="shared" si="84"/>
        <v>Weekends</v>
      </c>
      <c r="AI239" s="159">
        <f t="shared" si="88"/>
        <v>1</v>
      </c>
    </row>
    <row r="240" spans="2:35" ht="16.5" x14ac:dyDescent="0.3">
      <c r="B240" s="59" t="s">
        <v>272</v>
      </c>
      <c r="C240" s="60" t="s">
        <v>25</v>
      </c>
      <c r="D240" s="59" t="s">
        <v>26</v>
      </c>
      <c r="E240" s="59" t="s">
        <v>27</v>
      </c>
      <c r="F240" s="59" t="s">
        <v>31</v>
      </c>
      <c r="G240" s="59" t="s">
        <v>22</v>
      </c>
      <c r="H240" s="61">
        <v>17.41</v>
      </c>
      <c r="I240" s="62">
        <v>5</v>
      </c>
      <c r="J240" s="63">
        <v>4.3525</v>
      </c>
      <c r="K240" s="63">
        <v>91.402500000000003</v>
      </c>
      <c r="L240" s="64">
        <v>43493</v>
      </c>
      <c r="M240" s="65">
        <v>0.63611111111111107</v>
      </c>
      <c r="N240" s="60" t="s">
        <v>33</v>
      </c>
      <c r="O240" s="63">
        <v>87.05</v>
      </c>
      <c r="P240" s="66">
        <v>4.7619047620000003</v>
      </c>
      <c r="Q240" s="63">
        <v>4.3525</v>
      </c>
      <c r="R240" s="68">
        <v>4.9000000000000004</v>
      </c>
      <c r="S240" s="48">
        <f t="shared" si="72"/>
        <v>4.3525000000000063</v>
      </c>
      <c r="T240" s="49">
        <f t="shared" si="73"/>
        <v>326.43750000000045</v>
      </c>
      <c r="U240" s="49" t="b">
        <f t="shared" si="74"/>
        <v>0</v>
      </c>
      <c r="V240" s="49" t="b">
        <f t="shared" si="75"/>
        <v>1</v>
      </c>
      <c r="W240" s="49" t="str">
        <f t="shared" si="76"/>
        <v>Low Value</v>
      </c>
      <c r="X240" s="157" t="str">
        <f t="shared" si="81"/>
        <v>Value Not maches</v>
      </c>
      <c r="Y240" s="158">
        <f t="shared" si="86"/>
        <v>28</v>
      </c>
      <c r="Z240" s="150">
        <f t="shared" si="77"/>
        <v>1</v>
      </c>
      <c r="AA240" s="151">
        <f t="shared" si="85"/>
        <v>2019</v>
      </c>
      <c r="AB240" s="152" t="str">
        <f t="shared" si="82"/>
        <v>1-2019</v>
      </c>
      <c r="AC240" s="152" t="str">
        <f t="shared" si="79"/>
        <v>28-1-2019</v>
      </c>
      <c r="AD240" s="62">
        <f t="shared" si="87"/>
        <v>1</v>
      </c>
      <c r="AE240" s="62">
        <f t="shared" si="83"/>
        <v>5</v>
      </c>
      <c r="AF240" s="152" t="str">
        <f t="shared" si="80"/>
        <v>2019-5</v>
      </c>
      <c r="AG240" s="62">
        <f t="shared" si="78"/>
        <v>1</v>
      </c>
      <c r="AH240" s="152" t="str">
        <f t="shared" si="84"/>
        <v>Weekdays</v>
      </c>
      <c r="AI240" s="159">
        <f t="shared" si="88"/>
        <v>2</v>
      </c>
    </row>
    <row r="241" spans="2:35" ht="16.5" x14ac:dyDescent="0.3">
      <c r="B241" s="59" t="s">
        <v>273</v>
      </c>
      <c r="C241" s="60" t="s">
        <v>25</v>
      </c>
      <c r="D241" s="59" t="s">
        <v>26</v>
      </c>
      <c r="E241" s="59" t="s">
        <v>20</v>
      </c>
      <c r="F241" s="59" t="s">
        <v>21</v>
      </c>
      <c r="G241" s="59" t="s">
        <v>46</v>
      </c>
      <c r="H241" s="61">
        <v>44.22</v>
      </c>
      <c r="I241" s="62">
        <v>5</v>
      </c>
      <c r="J241" s="63">
        <v>11.055</v>
      </c>
      <c r="K241" s="63">
        <v>232.155</v>
      </c>
      <c r="L241" s="64">
        <v>43529</v>
      </c>
      <c r="M241" s="65">
        <v>0.71319444444444446</v>
      </c>
      <c r="N241" s="60" t="s">
        <v>33</v>
      </c>
      <c r="O241" s="63">
        <v>221.1</v>
      </c>
      <c r="P241" s="66">
        <v>4.7619047620000003</v>
      </c>
      <c r="Q241" s="63">
        <v>11.055</v>
      </c>
      <c r="R241" s="68">
        <v>8.6</v>
      </c>
      <c r="S241" s="48">
        <f t="shared" si="72"/>
        <v>11.055000000000007</v>
      </c>
      <c r="T241" s="49">
        <f t="shared" si="73"/>
        <v>829.12500000000045</v>
      </c>
      <c r="U241" s="49" t="b">
        <f t="shared" si="74"/>
        <v>0</v>
      </c>
      <c r="V241" s="49" t="b">
        <f t="shared" si="75"/>
        <v>1</v>
      </c>
      <c r="W241" s="49" t="str">
        <f t="shared" si="76"/>
        <v>Low Value</v>
      </c>
      <c r="X241" s="157">
        <f t="shared" si="81"/>
        <v>4.4219999999999997</v>
      </c>
      <c r="Y241" s="158">
        <f t="shared" si="86"/>
        <v>5</v>
      </c>
      <c r="Z241" s="150">
        <f t="shared" si="77"/>
        <v>3</v>
      </c>
      <c r="AA241" s="151">
        <f t="shared" si="85"/>
        <v>2019</v>
      </c>
      <c r="AB241" s="152" t="str">
        <f t="shared" si="82"/>
        <v>3-2019</v>
      </c>
      <c r="AC241" s="152" t="str">
        <f t="shared" si="79"/>
        <v>5-3-2019</v>
      </c>
      <c r="AD241" s="62">
        <f t="shared" si="87"/>
        <v>1</v>
      </c>
      <c r="AE241" s="62">
        <f t="shared" si="83"/>
        <v>10</v>
      </c>
      <c r="AF241" s="152" t="str">
        <f t="shared" si="80"/>
        <v>2019-10</v>
      </c>
      <c r="AG241" s="62">
        <f t="shared" si="78"/>
        <v>2</v>
      </c>
      <c r="AH241" s="152" t="str">
        <f t="shared" si="84"/>
        <v>Weekdays</v>
      </c>
      <c r="AI241" s="159">
        <f t="shared" si="88"/>
        <v>3</v>
      </c>
    </row>
    <row r="242" spans="2:35" ht="16.5" x14ac:dyDescent="0.3">
      <c r="B242" s="59" t="s">
        <v>274</v>
      </c>
      <c r="C242" s="60" t="s">
        <v>42</v>
      </c>
      <c r="D242" s="59" t="s">
        <v>43</v>
      </c>
      <c r="E242" s="59" t="s">
        <v>20</v>
      </c>
      <c r="F242" s="59" t="s">
        <v>21</v>
      </c>
      <c r="G242" s="59" t="s">
        <v>28</v>
      </c>
      <c r="H242" s="61">
        <v>13.22</v>
      </c>
      <c r="I242" s="62">
        <v>5</v>
      </c>
      <c r="J242" s="63">
        <v>3.3050000000000002</v>
      </c>
      <c r="K242" s="63">
        <v>69.405000000000001</v>
      </c>
      <c r="L242" s="64">
        <v>43526</v>
      </c>
      <c r="M242" s="65">
        <v>0.80972222222222223</v>
      </c>
      <c r="N242" s="60" t="s">
        <v>29</v>
      </c>
      <c r="O242" s="63">
        <v>66.099999999999994</v>
      </c>
      <c r="P242" s="66">
        <v>4.7619047620000003</v>
      </c>
      <c r="Q242" s="63">
        <v>3.3050000000000002</v>
      </c>
      <c r="R242" s="68">
        <v>4.3</v>
      </c>
      <c r="S242" s="48">
        <f t="shared" si="72"/>
        <v>3.3050000000000068</v>
      </c>
      <c r="T242" s="49">
        <f t="shared" si="73"/>
        <v>247.87500000000051</v>
      </c>
      <c r="U242" s="49" t="b">
        <f t="shared" si="74"/>
        <v>0</v>
      </c>
      <c r="V242" s="49" t="b">
        <f t="shared" si="75"/>
        <v>1</v>
      </c>
      <c r="W242" s="49" t="str">
        <f t="shared" si="76"/>
        <v>Low Value</v>
      </c>
      <c r="X242" s="157" t="str">
        <f t="shared" si="81"/>
        <v>Value Not maches</v>
      </c>
      <c r="Y242" s="158">
        <f t="shared" si="86"/>
        <v>2</v>
      </c>
      <c r="Z242" s="150">
        <f t="shared" si="77"/>
        <v>3</v>
      </c>
      <c r="AA242" s="151">
        <f t="shared" si="85"/>
        <v>2019</v>
      </c>
      <c r="AB242" s="152" t="str">
        <f t="shared" si="82"/>
        <v>3-2019</v>
      </c>
      <c r="AC242" s="152" t="str">
        <f t="shared" si="79"/>
        <v>2-3-2019</v>
      </c>
      <c r="AD242" s="62">
        <f t="shared" si="87"/>
        <v>1</v>
      </c>
      <c r="AE242" s="62">
        <f t="shared" si="83"/>
        <v>9</v>
      </c>
      <c r="AF242" s="152" t="str">
        <f t="shared" si="80"/>
        <v>2019-9</v>
      </c>
      <c r="AG242" s="62">
        <f t="shared" si="78"/>
        <v>6</v>
      </c>
      <c r="AH242" s="152" t="str">
        <f t="shared" si="84"/>
        <v>Weekends</v>
      </c>
      <c r="AI242" s="159">
        <f t="shared" si="88"/>
        <v>7</v>
      </c>
    </row>
    <row r="243" spans="2:35" ht="16.5" x14ac:dyDescent="0.3">
      <c r="B243" s="59" t="s">
        <v>275</v>
      </c>
      <c r="C243" s="60" t="s">
        <v>18</v>
      </c>
      <c r="D243" s="59" t="s">
        <v>19</v>
      </c>
      <c r="E243" s="59" t="s">
        <v>27</v>
      </c>
      <c r="F243" s="59" t="s">
        <v>31</v>
      </c>
      <c r="G243" s="59" t="s">
        <v>46</v>
      </c>
      <c r="H243" s="61">
        <v>89.69</v>
      </c>
      <c r="I243" s="62">
        <v>1</v>
      </c>
      <c r="J243" s="63">
        <v>4.4844999999999997</v>
      </c>
      <c r="K243" s="63">
        <v>94.174499999999995</v>
      </c>
      <c r="L243" s="64">
        <v>43476</v>
      </c>
      <c r="M243" s="65">
        <v>0.47222222222222221</v>
      </c>
      <c r="N243" s="60" t="s">
        <v>23</v>
      </c>
      <c r="O243" s="63">
        <v>89.69</v>
      </c>
      <c r="P243" s="66">
        <v>4.7619047620000003</v>
      </c>
      <c r="Q243" s="63">
        <v>4.4844999999999997</v>
      </c>
      <c r="R243" s="68">
        <v>4.9000000000000004</v>
      </c>
      <c r="S243" s="48">
        <f t="shared" si="72"/>
        <v>4.484499999999997</v>
      </c>
      <c r="T243" s="49">
        <f t="shared" si="73"/>
        <v>336.33749999999975</v>
      </c>
      <c r="U243" s="49" t="b">
        <f t="shared" si="74"/>
        <v>0</v>
      </c>
      <c r="V243" s="49" t="b">
        <f t="shared" si="75"/>
        <v>1</v>
      </c>
      <c r="W243" s="49" t="str">
        <f t="shared" si="76"/>
        <v>Low Value</v>
      </c>
      <c r="X243" s="157" t="str">
        <f t="shared" si="81"/>
        <v>Value Not maches</v>
      </c>
      <c r="Y243" s="158">
        <f t="shared" si="86"/>
        <v>11</v>
      </c>
      <c r="Z243" s="150">
        <f t="shared" si="77"/>
        <v>1</v>
      </c>
      <c r="AA243" s="151">
        <f t="shared" si="85"/>
        <v>2019</v>
      </c>
      <c r="AB243" s="152" t="str">
        <f t="shared" si="82"/>
        <v>1-2019</v>
      </c>
      <c r="AC243" s="152" t="str">
        <f t="shared" si="79"/>
        <v>11-1-2019</v>
      </c>
      <c r="AD243" s="62">
        <f t="shared" si="87"/>
        <v>1</v>
      </c>
      <c r="AE243" s="62">
        <f t="shared" si="83"/>
        <v>2</v>
      </c>
      <c r="AF243" s="152" t="str">
        <f t="shared" si="80"/>
        <v>2019-2</v>
      </c>
      <c r="AG243" s="62">
        <f t="shared" si="78"/>
        <v>5</v>
      </c>
      <c r="AH243" s="152" t="str">
        <f t="shared" si="84"/>
        <v>Weekdays</v>
      </c>
      <c r="AI243" s="159">
        <f t="shared" si="88"/>
        <v>6</v>
      </c>
    </row>
    <row r="244" spans="2:35" ht="16.5" x14ac:dyDescent="0.3">
      <c r="B244" s="59" t="s">
        <v>276</v>
      </c>
      <c r="C244" s="60" t="s">
        <v>18</v>
      </c>
      <c r="D244" s="59" t="s">
        <v>19</v>
      </c>
      <c r="E244" s="59" t="s">
        <v>27</v>
      </c>
      <c r="F244" s="59" t="s">
        <v>31</v>
      </c>
      <c r="G244" s="59" t="s">
        <v>44</v>
      </c>
      <c r="H244" s="61">
        <v>24.94</v>
      </c>
      <c r="I244" s="62">
        <v>9</v>
      </c>
      <c r="J244" s="63">
        <v>11.223000000000001</v>
      </c>
      <c r="K244" s="63">
        <v>235.68299999999999</v>
      </c>
      <c r="L244" s="64">
        <v>43476</v>
      </c>
      <c r="M244" s="65">
        <v>0.7006944444444444</v>
      </c>
      <c r="N244" s="60" t="s">
        <v>33</v>
      </c>
      <c r="O244" s="63">
        <v>224.46</v>
      </c>
      <c r="P244" s="66">
        <v>4.7619047620000003</v>
      </c>
      <c r="Q244" s="63">
        <v>11.223000000000001</v>
      </c>
      <c r="R244" s="68">
        <v>5.6</v>
      </c>
      <c r="S244" s="48">
        <f t="shared" si="72"/>
        <v>11.222999999999985</v>
      </c>
      <c r="T244" s="49">
        <f t="shared" si="73"/>
        <v>841.72499999999889</v>
      </c>
      <c r="U244" s="49" t="b">
        <f t="shared" si="74"/>
        <v>0</v>
      </c>
      <c r="V244" s="49" t="b">
        <f t="shared" si="75"/>
        <v>1</v>
      </c>
      <c r="W244" s="49" t="str">
        <f t="shared" si="76"/>
        <v>Low Value</v>
      </c>
      <c r="X244" s="157" t="str">
        <f t="shared" si="81"/>
        <v>Value Not maches</v>
      </c>
      <c r="Y244" s="158">
        <f t="shared" si="86"/>
        <v>11</v>
      </c>
      <c r="Z244" s="150">
        <f t="shared" si="77"/>
        <v>1</v>
      </c>
      <c r="AA244" s="151">
        <f t="shared" si="85"/>
        <v>2019</v>
      </c>
      <c r="AB244" s="152" t="str">
        <f t="shared" si="82"/>
        <v>1-2019</v>
      </c>
      <c r="AC244" s="152" t="str">
        <f t="shared" si="79"/>
        <v>11-1-2019</v>
      </c>
      <c r="AD244" s="62">
        <f t="shared" si="87"/>
        <v>1</v>
      </c>
      <c r="AE244" s="62">
        <f t="shared" si="83"/>
        <v>2</v>
      </c>
      <c r="AF244" s="152" t="str">
        <f t="shared" si="80"/>
        <v>2019-2</v>
      </c>
      <c r="AG244" s="62">
        <f t="shared" si="78"/>
        <v>5</v>
      </c>
      <c r="AH244" s="152" t="str">
        <f t="shared" si="84"/>
        <v>Weekdays</v>
      </c>
      <c r="AI244" s="159">
        <f t="shared" si="88"/>
        <v>6</v>
      </c>
    </row>
    <row r="245" spans="2:35" ht="16.5" x14ac:dyDescent="0.3">
      <c r="B245" s="59" t="s">
        <v>277</v>
      </c>
      <c r="C245" s="60" t="s">
        <v>18</v>
      </c>
      <c r="D245" s="59" t="s">
        <v>19</v>
      </c>
      <c r="E245" s="59" t="s">
        <v>27</v>
      </c>
      <c r="F245" s="59" t="s">
        <v>31</v>
      </c>
      <c r="G245" s="59" t="s">
        <v>22</v>
      </c>
      <c r="H245" s="61">
        <v>59.77</v>
      </c>
      <c r="I245" s="62">
        <v>2</v>
      </c>
      <c r="J245" s="63">
        <v>5.9770000000000003</v>
      </c>
      <c r="K245" s="63">
        <v>125.517</v>
      </c>
      <c r="L245" s="64">
        <v>43535</v>
      </c>
      <c r="M245" s="65">
        <v>0.50069444444444444</v>
      </c>
      <c r="N245" s="60" t="s">
        <v>33</v>
      </c>
      <c r="O245" s="63">
        <v>119.54</v>
      </c>
      <c r="P245" s="66">
        <v>4.7619047620000003</v>
      </c>
      <c r="Q245" s="63">
        <v>5.9770000000000003</v>
      </c>
      <c r="R245" s="68">
        <v>5.8</v>
      </c>
      <c r="S245" s="48">
        <f t="shared" si="72"/>
        <v>5.9769999999999897</v>
      </c>
      <c r="T245" s="49">
        <f t="shared" si="73"/>
        <v>448.27499999999924</v>
      </c>
      <c r="U245" s="49" t="b">
        <f t="shared" si="74"/>
        <v>0</v>
      </c>
      <c r="V245" s="49" t="b">
        <f t="shared" si="75"/>
        <v>1</v>
      </c>
      <c r="W245" s="49" t="str">
        <f t="shared" si="76"/>
        <v>Low Value</v>
      </c>
      <c r="X245" s="157" t="str">
        <f t="shared" si="81"/>
        <v>Value Not maches</v>
      </c>
      <c r="Y245" s="158">
        <f t="shared" si="86"/>
        <v>11</v>
      </c>
      <c r="Z245" s="150">
        <f t="shared" si="77"/>
        <v>3</v>
      </c>
      <c r="AA245" s="151">
        <f t="shared" si="85"/>
        <v>2019</v>
      </c>
      <c r="AB245" s="152" t="str">
        <f t="shared" si="82"/>
        <v>3-2019</v>
      </c>
      <c r="AC245" s="152" t="str">
        <f t="shared" si="79"/>
        <v>11-3-2019</v>
      </c>
      <c r="AD245" s="62">
        <f t="shared" si="87"/>
        <v>1</v>
      </c>
      <c r="AE245" s="62">
        <f t="shared" si="83"/>
        <v>11</v>
      </c>
      <c r="AF245" s="152" t="str">
        <f t="shared" si="80"/>
        <v>2019-11</v>
      </c>
      <c r="AG245" s="62">
        <f t="shared" si="78"/>
        <v>1</v>
      </c>
      <c r="AH245" s="152" t="str">
        <f t="shared" si="84"/>
        <v>Weekdays</v>
      </c>
      <c r="AI245" s="159">
        <f t="shared" si="88"/>
        <v>2</v>
      </c>
    </row>
    <row r="246" spans="2:35" ht="16.5" x14ac:dyDescent="0.3">
      <c r="B246" s="59" t="s">
        <v>278</v>
      </c>
      <c r="C246" s="60" t="s">
        <v>25</v>
      </c>
      <c r="D246" s="59" t="s">
        <v>26</v>
      </c>
      <c r="E246" s="59" t="s">
        <v>20</v>
      </c>
      <c r="F246" s="59" t="s">
        <v>31</v>
      </c>
      <c r="G246" s="59" t="s">
        <v>46</v>
      </c>
      <c r="H246" s="61">
        <v>93.2</v>
      </c>
      <c r="I246" s="62">
        <v>2</v>
      </c>
      <c r="J246" s="63">
        <v>9.32</v>
      </c>
      <c r="K246" s="63">
        <v>195.72</v>
      </c>
      <c r="L246" s="64">
        <v>43524</v>
      </c>
      <c r="M246" s="65">
        <v>0.77569444444444446</v>
      </c>
      <c r="N246" s="60" t="s">
        <v>33</v>
      </c>
      <c r="O246" s="63">
        <v>186.4</v>
      </c>
      <c r="P246" s="66">
        <v>4.7619047620000003</v>
      </c>
      <c r="Q246" s="63">
        <v>9.32</v>
      </c>
      <c r="R246" s="68">
        <v>6</v>
      </c>
      <c r="S246" s="48">
        <f t="shared" si="72"/>
        <v>9.3199999999999932</v>
      </c>
      <c r="T246" s="49">
        <f t="shared" si="73"/>
        <v>698.99999999999955</v>
      </c>
      <c r="U246" s="49" t="b">
        <f t="shared" si="74"/>
        <v>0</v>
      </c>
      <c r="V246" s="49" t="b">
        <f t="shared" si="75"/>
        <v>1</v>
      </c>
      <c r="W246" s="49" t="str">
        <f t="shared" si="76"/>
        <v>Low Value</v>
      </c>
      <c r="X246" s="157" t="str">
        <f t="shared" si="81"/>
        <v>Value Not maches</v>
      </c>
      <c r="Y246" s="158">
        <f t="shared" si="86"/>
        <v>28</v>
      </c>
      <c r="Z246" s="150">
        <f t="shared" si="77"/>
        <v>2</v>
      </c>
      <c r="AA246" s="151">
        <f t="shared" si="85"/>
        <v>2019</v>
      </c>
      <c r="AB246" s="152" t="str">
        <f t="shared" si="82"/>
        <v>2-2019</v>
      </c>
      <c r="AC246" s="152" t="str">
        <f t="shared" si="79"/>
        <v>28-2-2019</v>
      </c>
      <c r="AD246" s="62">
        <f t="shared" si="87"/>
        <v>1</v>
      </c>
      <c r="AE246" s="62">
        <f t="shared" si="83"/>
        <v>9</v>
      </c>
      <c r="AF246" s="152" t="str">
        <f t="shared" si="80"/>
        <v>2019-9</v>
      </c>
      <c r="AG246" s="62">
        <f t="shared" si="78"/>
        <v>4</v>
      </c>
      <c r="AH246" s="152" t="str">
        <f t="shared" si="84"/>
        <v>Weekdays</v>
      </c>
      <c r="AI246" s="159">
        <f t="shared" si="88"/>
        <v>5</v>
      </c>
    </row>
    <row r="247" spans="2:35" ht="16.5" x14ac:dyDescent="0.3">
      <c r="B247" s="59" t="s">
        <v>279</v>
      </c>
      <c r="C247" s="60" t="s">
        <v>18</v>
      </c>
      <c r="D247" s="59" t="s">
        <v>19</v>
      </c>
      <c r="E247" s="59" t="s">
        <v>20</v>
      </c>
      <c r="F247" s="59" t="s">
        <v>31</v>
      </c>
      <c r="G247" s="59" t="s">
        <v>32</v>
      </c>
      <c r="H247" s="61">
        <v>62.65</v>
      </c>
      <c r="I247" s="62">
        <v>4</v>
      </c>
      <c r="J247" s="63">
        <v>12.53</v>
      </c>
      <c r="K247" s="63">
        <v>263.13</v>
      </c>
      <c r="L247" s="64">
        <v>43470</v>
      </c>
      <c r="M247" s="65">
        <v>0.47569444444444442</v>
      </c>
      <c r="N247" s="60" t="s">
        <v>29</v>
      </c>
      <c r="O247" s="63">
        <v>250.6</v>
      </c>
      <c r="P247" s="66">
        <v>4.7619047620000003</v>
      </c>
      <c r="Q247" s="63">
        <v>12.53</v>
      </c>
      <c r="R247" s="68">
        <v>4.2</v>
      </c>
      <c r="S247" s="48">
        <f t="shared" si="72"/>
        <v>12.530000000000001</v>
      </c>
      <c r="T247" s="49">
        <f t="shared" si="73"/>
        <v>939.75000000000011</v>
      </c>
      <c r="U247" s="49" t="b">
        <f t="shared" si="74"/>
        <v>0</v>
      </c>
      <c r="V247" s="49" t="b">
        <f t="shared" si="75"/>
        <v>1</v>
      </c>
      <c r="W247" s="49" t="str">
        <f t="shared" si="76"/>
        <v>Low Value</v>
      </c>
      <c r="X247" s="157" t="str">
        <f t="shared" si="81"/>
        <v>Value Not maches</v>
      </c>
      <c r="Y247" s="158">
        <f t="shared" si="86"/>
        <v>5</v>
      </c>
      <c r="Z247" s="150">
        <f t="shared" si="77"/>
        <v>1</v>
      </c>
      <c r="AA247" s="151">
        <f t="shared" si="85"/>
        <v>2019</v>
      </c>
      <c r="AB247" s="152" t="str">
        <f t="shared" si="82"/>
        <v>1-2019</v>
      </c>
      <c r="AC247" s="152" t="str">
        <f t="shared" si="79"/>
        <v>5-1-2019</v>
      </c>
      <c r="AD247" s="62">
        <f t="shared" si="87"/>
        <v>1</v>
      </c>
      <c r="AE247" s="62">
        <f t="shared" si="83"/>
        <v>1</v>
      </c>
      <c r="AF247" s="152" t="str">
        <f t="shared" si="80"/>
        <v>2019-1</v>
      </c>
      <c r="AG247" s="62">
        <f t="shared" si="78"/>
        <v>6</v>
      </c>
      <c r="AH247" s="152" t="str">
        <f t="shared" si="84"/>
        <v>Weekends</v>
      </c>
      <c r="AI247" s="159">
        <f t="shared" si="88"/>
        <v>7</v>
      </c>
    </row>
    <row r="248" spans="2:35" ht="16.5" x14ac:dyDescent="0.3">
      <c r="B248" s="59" t="s">
        <v>280</v>
      </c>
      <c r="C248" s="60" t="s">
        <v>42</v>
      </c>
      <c r="D248" s="59" t="s">
        <v>43</v>
      </c>
      <c r="E248" s="59" t="s">
        <v>27</v>
      </c>
      <c r="F248" s="59" t="s">
        <v>31</v>
      </c>
      <c r="G248" s="59" t="s">
        <v>32</v>
      </c>
      <c r="H248" s="61">
        <v>93.87</v>
      </c>
      <c r="I248" s="62">
        <v>8</v>
      </c>
      <c r="J248" s="63">
        <v>37.548000000000002</v>
      </c>
      <c r="K248" s="63">
        <v>788.50800000000004</v>
      </c>
      <c r="L248" s="64">
        <v>43498</v>
      </c>
      <c r="M248" s="65">
        <v>0.77916666666666667</v>
      </c>
      <c r="N248" s="60" t="s">
        <v>33</v>
      </c>
      <c r="O248" s="63">
        <v>750.96</v>
      </c>
      <c r="P248" s="66">
        <v>4.7619047620000003</v>
      </c>
      <c r="Q248" s="63">
        <v>37.548000000000002</v>
      </c>
      <c r="R248" s="67">
        <v>8.3000000000000007</v>
      </c>
      <c r="S248" s="48">
        <f t="shared" si="72"/>
        <v>37.548000000000002</v>
      </c>
      <c r="T248" s="49">
        <f t="shared" si="73"/>
        <v>2816.1000000000004</v>
      </c>
      <c r="U248" s="49" t="b">
        <f t="shared" si="74"/>
        <v>1</v>
      </c>
      <c r="V248" s="49" t="b">
        <f t="shared" si="75"/>
        <v>1</v>
      </c>
      <c r="W248" s="49" t="str">
        <f t="shared" si="76"/>
        <v>Low Value</v>
      </c>
      <c r="X248" s="157">
        <f t="shared" si="81"/>
        <v>9.3870000000000005</v>
      </c>
      <c r="Y248" s="158">
        <f t="shared" si="86"/>
        <v>2</v>
      </c>
      <c r="Z248" s="150">
        <f t="shared" si="77"/>
        <v>2</v>
      </c>
      <c r="AA248" s="151">
        <f t="shared" si="85"/>
        <v>2019</v>
      </c>
      <c r="AB248" s="152" t="str">
        <f t="shared" si="82"/>
        <v>2-2019</v>
      </c>
      <c r="AC248" s="152" t="str">
        <f t="shared" si="79"/>
        <v>2-2-2019</v>
      </c>
      <c r="AD248" s="62">
        <f t="shared" si="87"/>
        <v>1</v>
      </c>
      <c r="AE248" s="62">
        <f t="shared" si="83"/>
        <v>5</v>
      </c>
      <c r="AF248" s="152" t="str">
        <f t="shared" si="80"/>
        <v>2019-5</v>
      </c>
      <c r="AG248" s="62">
        <f t="shared" si="78"/>
        <v>6</v>
      </c>
      <c r="AH248" s="152" t="str">
        <f t="shared" si="84"/>
        <v>Weekends</v>
      </c>
      <c r="AI248" s="159">
        <f t="shared" si="88"/>
        <v>7</v>
      </c>
    </row>
    <row r="249" spans="2:35" ht="16.5" x14ac:dyDescent="0.3">
      <c r="B249" s="59" t="s">
        <v>281</v>
      </c>
      <c r="C249" s="60" t="s">
        <v>18</v>
      </c>
      <c r="D249" s="59" t="s">
        <v>19</v>
      </c>
      <c r="E249" s="59" t="s">
        <v>20</v>
      </c>
      <c r="F249" s="59" t="s">
        <v>31</v>
      </c>
      <c r="G249" s="59" t="s">
        <v>32</v>
      </c>
      <c r="H249" s="61">
        <v>47.59</v>
      </c>
      <c r="I249" s="62">
        <v>8</v>
      </c>
      <c r="J249" s="63">
        <v>19.036000000000001</v>
      </c>
      <c r="K249" s="63">
        <v>399.75599999999997</v>
      </c>
      <c r="L249" s="64">
        <v>43466</v>
      </c>
      <c r="M249" s="65">
        <v>0.61597222222222225</v>
      </c>
      <c r="N249" s="60" t="s">
        <v>29</v>
      </c>
      <c r="O249" s="63">
        <v>380.72</v>
      </c>
      <c r="P249" s="66">
        <v>4.7619047620000003</v>
      </c>
      <c r="Q249" s="63">
        <v>19.036000000000001</v>
      </c>
      <c r="R249" s="67">
        <v>5.7</v>
      </c>
      <c r="S249" s="48">
        <f t="shared" si="72"/>
        <v>19.035999999999945</v>
      </c>
      <c r="T249" s="49">
        <f t="shared" si="73"/>
        <v>1427.6999999999957</v>
      </c>
      <c r="U249" s="49" t="b">
        <f t="shared" si="74"/>
        <v>0</v>
      </c>
      <c r="V249" s="49" t="b">
        <f t="shared" si="75"/>
        <v>1</v>
      </c>
      <c r="W249" s="49" t="str">
        <f t="shared" si="76"/>
        <v>Low Value</v>
      </c>
      <c r="X249" s="157" t="str">
        <f t="shared" si="81"/>
        <v>Value Not maches</v>
      </c>
      <c r="Y249" s="158">
        <f t="shared" si="86"/>
        <v>1</v>
      </c>
      <c r="Z249" s="150">
        <f t="shared" si="77"/>
        <v>1</v>
      </c>
      <c r="AA249" s="151">
        <f t="shared" si="85"/>
        <v>2019</v>
      </c>
      <c r="AB249" s="152" t="str">
        <f t="shared" si="82"/>
        <v>1-2019</v>
      </c>
      <c r="AC249" s="152" t="str">
        <f t="shared" si="79"/>
        <v>1-1-2019</v>
      </c>
      <c r="AD249" s="62">
        <f t="shared" si="87"/>
        <v>1</v>
      </c>
      <c r="AE249" s="62">
        <f t="shared" si="83"/>
        <v>1</v>
      </c>
      <c r="AF249" s="152" t="str">
        <f t="shared" si="80"/>
        <v>2019-1</v>
      </c>
      <c r="AG249" s="62">
        <f t="shared" si="78"/>
        <v>2</v>
      </c>
      <c r="AH249" s="152" t="str">
        <f t="shared" si="84"/>
        <v>Weekdays</v>
      </c>
      <c r="AI249" s="159">
        <f t="shared" si="88"/>
        <v>3</v>
      </c>
    </row>
    <row r="250" spans="2:35" ht="16.5" x14ac:dyDescent="0.3">
      <c r="B250" s="59" t="s">
        <v>282</v>
      </c>
      <c r="C250" s="60" t="s">
        <v>42</v>
      </c>
      <c r="D250" s="59" t="s">
        <v>43</v>
      </c>
      <c r="E250" s="59" t="s">
        <v>20</v>
      </c>
      <c r="F250" s="59" t="s">
        <v>21</v>
      </c>
      <c r="G250" s="59" t="s">
        <v>28</v>
      </c>
      <c r="H250" s="61">
        <v>81.400000000000006</v>
      </c>
      <c r="I250" s="62">
        <v>3</v>
      </c>
      <c r="J250" s="63">
        <v>12.21</v>
      </c>
      <c r="K250" s="63">
        <v>256.41000000000003</v>
      </c>
      <c r="L250" s="64">
        <v>43505</v>
      </c>
      <c r="M250" s="65">
        <v>0.82152777777777775</v>
      </c>
      <c r="N250" s="60" t="s">
        <v>29</v>
      </c>
      <c r="O250" s="63">
        <v>244.2</v>
      </c>
      <c r="P250" s="66">
        <v>4.7619047620000003</v>
      </c>
      <c r="Q250" s="63">
        <v>12.21</v>
      </c>
      <c r="R250" s="68">
        <v>4.8</v>
      </c>
      <c r="S250" s="48">
        <f t="shared" si="72"/>
        <v>12.210000000000036</v>
      </c>
      <c r="T250" s="49">
        <f t="shared" si="73"/>
        <v>915.75000000000273</v>
      </c>
      <c r="U250" s="49" t="b">
        <f t="shared" si="74"/>
        <v>0</v>
      </c>
      <c r="V250" s="49" t="b">
        <f t="shared" si="75"/>
        <v>1</v>
      </c>
      <c r="W250" s="49" t="str">
        <f t="shared" si="76"/>
        <v>Low Value</v>
      </c>
      <c r="X250" s="157" t="str">
        <f t="shared" si="81"/>
        <v>Value Not maches</v>
      </c>
      <c r="Y250" s="158">
        <f t="shared" si="86"/>
        <v>9</v>
      </c>
      <c r="Z250" s="150">
        <f t="shared" si="77"/>
        <v>2</v>
      </c>
      <c r="AA250" s="151">
        <f t="shared" si="85"/>
        <v>2019</v>
      </c>
      <c r="AB250" s="152" t="str">
        <f t="shared" si="82"/>
        <v>2-2019</v>
      </c>
      <c r="AC250" s="152" t="str">
        <f t="shared" si="79"/>
        <v>9-2-2019</v>
      </c>
      <c r="AD250" s="62">
        <f t="shared" si="87"/>
        <v>1</v>
      </c>
      <c r="AE250" s="62">
        <f t="shared" si="83"/>
        <v>6</v>
      </c>
      <c r="AF250" s="152" t="str">
        <f t="shared" si="80"/>
        <v>2019-6</v>
      </c>
      <c r="AG250" s="62">
        <f t="shared" si="78"/>
        <v>6</v>
      </c>
      <c r="AH250" s="152" t="str">
        <f t="shared" si="84"/>
        <v>Weekends</v>
      </c>
      <c r="AI250" s="159">
        <f t="shared" si="88"/>
        <v>7</v>
      </c>
    </row>
    <row r="251" spans="2:35" ht="16.5" x14ac:dyDescent="0.3">
      <c r="B251" s="59" t="s">
        <v>283</v>
      </c>
      <c r="C251" s="60" t="s">
        <v>18</v>
      </c>
      <c r="D251" s="59" t="s">
        <v>19</v>
      </c>
      <c r="E251" s="59" t="s">
        <v>20</v>
      </c>
      <c r="F251" s="59" t="s">
        <v>31</v>
      </c>
      <c r="G251" s="59" t="s">
        <v>46</v>
      </c>
      <c r="H251" s="61">
        <v>17.940000000000001</v>
      </c>
      <c r="I251" s="62">
        <v>5</v>
      </c>
      <c r="J251" s="63">
        <v>4.4850000000000003</v>
      </c>
      <c r="K251" s="63">
        <v>94.185000000000002</v>
      </c>
      <c r="L251" s="64">
        <v>43488</v>
      </c>
      <c r="M251" s="65">
        <v>0.58611111111111114</v>
      </c>
      <c r="N251" s="60" t="s">
        <v>23</v>
      </c>
      <c r="O251" s="63">
        <v>89.7</v>
      </c>
      <c r="P251" s="66">
        <v>4.7619047620000003</v>
      </c>
      <c r="Q251" s="63">
        <v>4.4850000000000003</v>
      </c>
      <c r="R251" s="68">
        <v>6.8</v>
      </c>
      <c r="S251" s="48">
        <f t="shared" si="72"/>
        <v>4.4849999999999994</v>
      </c>
      <c r="T251" s="49">
        <f t="shared" si="73"/>
        <v>336.37499999999994</v>
      </c>
      <c r="U251" s="49" t="b">
        <f t="shared" si="74"/>
        <v>0</v>
      </c>
      <c r="V251" s="49" t="b">
        <f t="shared" si="75"/>
        <v>1</v>
      </c>
      <c r="W251" s="49" t="str">
        <f t="shared" si="76"/>
        <v>Low Value</v>
      </c>
      <c r="X251" s="157">
        <f t="shared" si="81"/>
        <v>1.7940000000000003</v>
      </c>
      <c r="Y251" s="158">
        <f t="shared" si="86"/>
        <v>23</v>
      </c>
      <c r="Z251" s="150">
        <f t="shared" si="77"/>
        <v>1</v>
      </c>
      <c r="AA251" s="151">
        <f t="shared" si="85"/>
        <v>2019</v>
      </c>
      <c r="AB251" s="152" t="str">
        <f t="shared" si="82"/>
        <v>1-2019</v>
      </c>
      <c r="AC251" s="152" t="str">
        <f t="shared" si="79"/>
        <v>23-1-2019</v>
      </c>
      <c r="AD251" s="62">
        <f t="shared" si="87"/>
        <v>1</v>
      </c>
      <c r="AE251" s="62">
        <f t="shared" si="83"/>
        <v>4</v>
      </c>
      <c r="AF251" s="152" t="str">
        <f t="shared" si="80"/>
        <v>2019-4</v>
      </c>
      <c r="AG251" s="62">
        <f t="shared" si="78"/>
        <v>3</v>
      </c>
      <c r="AH251" s="152" t="str">
        <f t="shared" si="84"/>
        <v>Weekdays</v>
      </c>
      <c r="AI251" s="159">
        <f t="shared" si="88"/>
        <v>4</v>
      </c>
    </row>
    <row r="252" spans="2:35" ht="16.5" x14ac:dyDescent="0.3">
      <c r="B252" s="59" t="s">
        <v>284</v>
      </c>
      <c r="C252" s="60" t="s">
        <v>18</v>
      </c>
      <c r="D252" s="59" t="s">
        <v>19</v>
      </c>
      <c r="E252" s="59" t="s">
        <v>20</v>
      </c>
      <c r="F252" s="59" t="s">
        <v>31</v>
      </c>
      <c r="G252" s="59" t="s">
        <v>28</v>
      </c>
      <c r="H252" s="61">
        <v>77.72</v>
      </c>
      <c r="I252" s="62">
        <v>4</v>
      </c>
      <c r="J252" s="63">
        <v>15.544</v>
      </c>
      <c r="K252" s="63">
        <v>326.42399999999998</v>
      </c>
      <c r="L252" s="64">
        <v>43472</v>
      </c>
      <c r="M252" s="65">
        <v>0.6743055555555556</v>
      </c>
      <c r="N252" s="60" t="s">
        <v>33</v>
      </c>
      <c r="O252" s="63">
        <v>310.88</v>
      </c>
      <c r="P252" s="66">
        <v>4.7619047620000003</v>
      </c>
      <c r="Q252" s="63">
        <v>15.544</v>
      </c>
      <c r="R252" s="67">
        <v>8.8000000000000007</v>
      </c>
      <c r="S252" s="48">
        <f t="shared" si="72"/>
        <v>15.543999999999983</v>
      </c>
      <c r="T252" s="49">
        <f t="shared" si="73"/>
        <v>1165.7999999999988</v>
      </c>
      <c r="U252" s="49" t="b">
        <f t="shared" si="74"/>
        <v>0</v>
      </c>
      <c r="V252" s="49" t="b">
        <f t="shared" si="75"/>
        <v>1</v>
      </c>
      <c r="W252" s="49" t="str">
        <f t="shared" si="76"/>
        <v>High Value</v>
      </c>
      <c r="X252" s="157">
        <f t="shared" si="81"/>
        <v>7.7720000000000002</v>
      </c>
      <c r="Y252" s="158">
        <f t="shared" si="86"/>
        <v>7</v>
      </c>
      <c r="Z252" s="150">
        <f t="shared" si="77"/>
        <v>1</v>
      </c>
      <c r="AA252" s="151">
        <f t="shared" si="85"/>
        <v>2019</v>
      </c>
      <c r="AB252" s="152" t="str">
        <f t="shared" si="82"/>
        <v>1-2019</v>
      </c>
      <c r="AC252" s="152" t="str">
        <f t="shared" si="79"/>
        <v>7-1-2019</v>
      </c>
      <c r="AD252" s="62">
        <f t="shared" si="87"/>
        <v>1</v>
      </c>
      <c r="AE252" s="62">
        <f t="shared" si="83"/>
        <v>2</v>
      </c>
      <c r="AF252" s="152" t="str">
        <f t="shared" si="80"/>
        <v>2019-2</v>
      </c>
      <c r="AG252" s="62">
        <f t="shared" si="78"/>
        <v>1</v>
      </c>
      <c r="AH252" s="152" t="str">
        <f t="shared" si="84"/>
        <v>Weekdays</v>
      </c>
      <c r="AI252" s="159">
        <f t="shared" si="88"/>
        <v>2</v>
      </c>
    </row>
    <row r="253" spans="2:35" ht="16.5" x14ac:dyDescent="0.3">
      <c r="B253" s="59" t="s">
        <v>285</v>
      </c>
      <c r="C253" s="60" t="s">
        <v>42</v>
      </c>
      <c r="D253" s="59" t="s">
        <v>43</v>
      </c>
      <c r="E253" s="59" t="s">
        <v>27</v>
      </c>
      <c r="F253" s="59" t="s">
        <v>31</v>
      </c>
      <c r="G253" s="59" t="s">
        <v>44</v>
      </c>
      <c r="H253" s="61">
        <v>73.06</v>
      </c>
      <c r="I253" s="62">
        <v>7</v>
      </c>
      <c r="J253" s="63">
        <v>25.571000000000002</v>
      </c>
      <c r="K253" s="63">
        <v>536.99099999999999</v>
      </c>
      <c r="L253" s="64">
        <v>43479</v>
      </c>
      <c r="M253" s="65">
        <v>0.79583333333333328</v>
      </c>
      <c r="N253" s="60" t="s">
        <v>33</v>
      </c>
      <c r="O253" s="63">
        <v>511.42</v>
      </c>
      <c r="P253" s="66">
        <v>4.7619047620000003</v>
      </c>
      <c r="Q253" s="63">
        <v>25.571000000000002</v>
      </c>
      <c r="R253" s="67">
        <v>4.2</v>
      </c>
      <c r="S253" s="48">
        <f t="shared" si="72"/>
        <v>25.57099999999997</v>
      </c>
      <c r="T253" s="49">
        <f t="shared" si="73"/>
        <v>1917.8249999999978</v>
      </c>
      <c r="U253" s="49" t="b">
        <f t="shared" si="74"/>
        <v>1</v>
      </c>
      <c r="V253" s="49" t="b">
        <f t="shared" si="75"/>
        <v>1</v>
      </c>
      <c r="W253" s="49" t="str">
        <f t="shared" si="76"/>
        <v>Low Value</v>
      </c>
      <c r="X253" s="157" t="str">
        <f t="shared" si="81"/>
        <v>Value Not maches</v>
      </c>
      <c r="Y253" s="158">
        <f t="shared" si="86"/>
        <v>14</v>
      </c>
      <c r="Z253" s="150">
        <f t="shared" si="77"/>
        <v>1</v>
      </c>
      <c r="AA253" s="151">
        <f t="shared" si="85"/>
        <v>2019</v>
      </c>
      <c r="AB253" s="152" t="str">
        <f t="shared" si="82"/>
        <v>1-2019</v>
      </c>
      <c r="AC253" s="152" t="str">
        <f t="shared" si="79"/>
        <v>14-1-2019</v>
      </c>
      <c r="AD253" s="62">
        <f t="shared" si="87"/>
        <v>1</v>
      </c>
      <c r="AE253" s="62">
        <f t="shared" si="83"/>
        <v>3</v>
      </c>
      <c r="AF253" s="152" t="str">
        <f t="shared" si="80"/>
        <v>2019-3</v>
      </c>
      <c r="AG253" s="62">
        <f t="shared" si="78"/>
        <v>1</v>
      </c>
      <c r="AH253" s="152" t="str">
        <f t="shared" si="84"/>
        <v>Weekdays</v>
      </c>
      <c r="AI253" s="159">
        <f t="shared" si="88"/>
        <v>2</v>
      </c>
    </row>
    <row r="254" spans="2:35" ht="16.5" x14ac:dyDescent="0.3">
      <c r="B254" s="59" t="s">
        <v>286</v>
      </c>
      <c r="C254" s="60" t="s">
        <v>42</v>
      </c>
      <c r="D254" s="59" t="s">
        <v>43</v>
      </c>
      <c r="E254" s="59" t="s">
        <v>20</v>
      </c>
      <c r="F254" s="59" t="s">
        <v>31</v>
      </c>
      <c r="G254" s="59" t="s">
        <v>44</v>
      </c>
      <c r="H254" s="61">
        <v>46.55</v>
      </c>
      <c r="I254" s="62">
        <v>9</v>
      </c>
      <c r="J254" s="63">
        <v>20.947500000000002</v>
      </c>
      <c r="K254" s="63">
        <v>439.89749999999998</v>
      </c>
      <c r="L254" s="64">
        <v>43498</v>
      </c>
      <c r="M254" s="65">
        <v>0.64861111111111114</v>
      </c>
      <c r="N254" s="60" t="s">
        <v>23</v>
      </c>
      <c r="O254" s="63">
        <v>418.95</v>
      </c>
      <c r="P254" s="66">
        <v>4.7619047620000003</v>
      </c>
      <c r="Q254" s="63">
        <v>20.947500000000002</v>
      </c>
      <c r="R254" s="67">
        <v>6.4</v>
      </c>
      <c r="S254" s="48">
        <f t="shared" si="72"/>
        <v>20.947499999999991</v>
      </c>
      <c r="T254" s="49">
        <f t="shared" si="73"/>
        <v>1571.0624999999993</v>
      </c>
      <c r="U254" s="49" t="b">
        <f t="shared" si="74"/>
        <v>0</v>
      </c>
      <c r="V254" s="49" t="b">
        <f t="shared" si="75"/>
        <v>1</v>
      </c>
      <c r="W254" s="49" t="str">
        <f t="shared" si="76"/>
        <v>Low Value</v>
      </c>
      <c r="X254" s="157">
        <f t="shared" si="81"/>
        <v>4.6550000000000002</v>
      </c>
      <c r="Y254" s="158">
        <f t="shared" si="86"/>
        <v>2</v>
      </c>
      <c r="Z254" s="150">
        <f t="shared" si="77"/>
        <v>2</v>
      </c>
      <c r="AA254" s="151">
        <f t="shared" si="85"/>
        <v>2019</v>
      </c>
      <c r="AB254" s="152" t="str">
        <f t="shared" si="82"/>
        <v>2-2019</v>
      </c>
      <c r="AC254" s="152" t="str">
        <f t="shared" si="79"/>
        <v>2-2-2019</v>
      </c>
      <c r="AD254" s="62">
        <f t="shared" si="87"/>
        <v>1</v>
      </c>
      <c r="AE254" s="62">
        <f t="shared" si="83"/>
        <v>5</v>
      </c>
      <c r="AF254" s="152" t="str">
        <f t="shared" si="80"/>
        <v>2019-5</v>
      </c>
      <c r="AG254" s="62">
        <f t="shared" si="78"/>
        <v>6</v>
      </c>
      <c r="AH254" s="152" t="str">
        <f t="shared" si="84"/>
        <v>Weekends</v>
      </c>
      <c r="AI254" s="159">
        <f t="shared" si="88"/>
        <v>7</v>
      </c>
    </row>
    <row r="255" spans="2:35" ht="16.5" x14ac:dyDescent="0.3">
      <c r="B255" s="59" t="s">
        <v>287</v>
      </c>
      <c r="C255" s="60" t="s">
        <v>25</v>
      </c>
      <c r="D255" s="59" t="s">
        <v>26</v>
      </c>
      <c r="E255" s="59" t="s">
        <v>20</v>
      </c>
      <c r="F255" s="59" t="s">
        <v>31</v>
      </c>
      <c r="G255" s="59" t="s">
        <v>46</v>
      </c>
      <c r="H255" s="61">
        <v>35.19</v>
      </c>
      <c r="I255" s="62">
        <v>10</v>
      </c>
      <c r="J255" s="63">
        <v>17.594999999999999</v>
      </c>
      <c r="K255" s="63">
        <v>369.495</v>
      </c>
      <c r="L255" s="64">
        <v>43541</v>
      </c>
      <c r="M255" s="65">
        <v>0.79583333333333328</v>
      </c>
      <c r="N255" s="60" t="s">
        <v>33</v>
      </c>
      <c r="O255" s="63">
        <v>351.9</v>
      </c>
      <c r="P255" s="66">
        <v>4.7619047620000003</v>
      </c>
      <c r="Q255" s="63">
        <v>17.594999999999999</v>
      </c>
      <c r="R255" s="67">
        <v>8.4</v>
      </c>
      <c r="S255" s="48">
        <f t="shared" si="72"/>
        <v>17.595000000000027</v>
      </c>
      <c r="T255" s="49">
        <f t="shared" si="73"/>
        <v>1319.625000000002</v>
      </c>
      <c r="U255" s="49" t="b">
        <f t="shared" si="74"/>
        <v>0</v>
      </c>
      <c r="V255" s="49" t="b">
        <f t="shared" si="75"/>
        <v>1</v>
      </c>
      <c r="W255" s="49" t="str">
        <f t="shared" si="76"/>
        <v>Low Value</v>
      </c>
      <c r="X255" s="157">
        <f t="shared" si="81"/>
        <v>3.5190000000000001</v>
      </c>
      <c r="Y255" s="158">
        <f t="shared" si="86"/>
        <v>17</v>
      </c>
      <c r="Z255" s="150">
        <f t="shared" si="77"/>
        <v>3</v>
      </c>
      <c r="AA255" s="151">
        <f t="shared" si="85"/>
        <v>2019</v>
      </c>
      <c r="AB255" s="152" t="str">
        <f t="shared" si="82"/>
        <v>3-2019</v>
      </c>
      <c r="AC255" s="152" t="str">
        <f t="shared" si="79"/>
        <v>17-3-2019</v>
      </c>
      <c r="AD255" s="62">
        <f t="shared" si="87"/>
        <v>1</v>
      </c>
      <c r="AE255" s="62">
        <f t="shared" si="83"/>
        <v>11</v>
      </c>
      <c r="AF255" s="152" t="str">
        <f t="shared" si="80"/>
        <v>2019-11</v>
      </c>
      <c r="AG255" s="62">
        <f t="shared" si="78"/>
        <v>7</v>
      </c>
      <c r="AH255" s="152" t="str">
        <f t="shared" si="84"/>
        <v>Weekends</v>
      </c>
      <c r="AI255" s="159">
        <f t="shared" si="88"/>
        <v>1</v>
      </c>
    </row>
    <row r="256" spans="2:35" ht="16.5" x14ac:dyDescent="0.3">
      <c r="B256" s="59" t="s">
        <v>288</v>
      </c>
      <c r="C256" s="60" t="s">
        <v>25</v>
      </c>
      <c r="D256" s="59" t="s">
        <v>26</v>
      </c>
      <c r="E256" s="59" t="s">
        <v>27</v>
      </c>
      <c r="F256" s="59" t="s">
        <v>21</v>
      </c>
      <c r="G256" s="59" t="s">
        <v>36</v>
      </c>
      <c r="H256" s="61">
        <v>14.39</v>
      </c>
      <c r="I256" s="62">
        <v>2</v>
      </c>
      <c r="J256" s="63">
        <v>1.4390000000000001</v>
      </c>
      <c r="K256" s="63">
        <v>30.219000000000001</v>
      </c>
      <c r="L256" s="64">
        <v>43526</v>
      </c>
      <c r="M256" s="65">
        <v>0.82222222222222219</v>
      </c>
      <c r="N256" s="60" t="s">
        <v>33</v>
      </c>
      <c r="O256" s="63">
        <v>28.78</v>
      </c>
      <c r="P256" s="66">
        <v>4.7619047620000003</v>
      </c>
      <c r="Q256" s="63">
        <v>1.4390000000000001</v>
      </c>
      <c r="R256" s="68">
        <v>7.2</v>
      </c>
      <c r="S256" s="48">
        <f t="shared" si="72"/>
        <v>1.4390000000000001</v>
      </c>
      <c r="T256" s="49">
        <f t="shared" si="73"/>
        <v>107.92500000000001</v>
      </c>
      <c r="U256" s="49" t="b">
        <f t="shared" si="74"/>
        <v>0</v>
      </c>
      <c r="V256" s="49" t="b">
        <f t="shared" si="75"/>
        <v>1</v>
      </c>
      <c r="W256" s="49" t="str">
        <f t="shared" si="76"/>
        <v>Low Value</v>
      </c>
      <c r="X256" s="157">
        <f t="shared" si="81"/>
        <v>1.4390000000000001</v>
      </c>
      <c r="Y256" s="158">
        <f t="shared" si="86"/>
        <v>2</v>
      </c>
      <c r="Z256" s="150">
        <f t="shared" si="77"/>
        <v>3</v>
      </c>
      <c r="AA256" s="151">
        <f t="shared" si="85"/>
        <v>2019</v>
      </c>
      <c r="AB256" s="152" t="str">
        <f t="shared" si="82"/>
        <v>3-2019</v>
      </c>
      <c r="AC256" s="152" t="str">
        <f t="shared" si="79"/>
        <v>2-3-2019</v>
      </c>
      <c r="AD256" s="62">
        <f t="shared" si="87"/>
        <v>1</v>
      </c>
      <c r="AE256" s="62">
        <f t="shared" si="83"/>
        <v>9</v>
      </c>
      <c r="AF256" s="152" t="str">
        <f t="shared" si="80"/>
        <v>2019-9</v>
      </c>
      <c r="AG256" s="62">
        <f t="shared" si="78"/>
        <v>6</v>
      </c>
      <c r="AH256" s="152" t="str">
        <f t="shared" si="84"/>
        <v>Weekends</v>
      </c>
      <c r="AI256" s="159">
        <f t="shared" si="88"/>
        <v>7</v>
      </c>
    </row>
    <row r="257" spans="2:35" ht="16.5" x14ac:dyDescent="0.3">
      <c r="B257" s="59" t="s">
        <v>289</v>
      </c>
      <c r="C257" s="60" t="s">
        <v>18</v>
      </c>
      <c r="D257" s="59" t="s">
        <v>19</v>
      </c>
      <c r="E257" s="59" t="s">
        <v>27</v>
      </c>
      <c r="F257" s="59" t="s">
        <v>31</v>
      </c>
      <c r="G257" s="59" t="s">
        <v>32</v>
      </c>
      <c r="H257" s="61">
        <v>23.75</v>
      </c>
      <c r="I257" s="62">
        <v>4</v>
      </c>
      <c r="J257" s="63">
        <v>4.75</v>
      </c>
      <c r="K257" s="63">
        <v>99.75</v>
      </c>
      <c r="L257" s="64">
        <v>43540</v>
      </c>
      <c r="M257" s="65">
        <v>0.47361111111111109</v>
      </c>
      <c r="N257" s="60" t="s">
        <v>29</v>
      </c>
      <c r="O257" s="63">
        <v>95</v>
      </c>
      <c r="P257" s="66">
        <v>4.7619047620000003</v>
      </c>
      <c r="Q257" s="63">
        <v>4.75</v>
      </c>
      <c r="R257" s="68">
        <v>5.2</v>
      </c>
      <c r="S257" s="48">
        <f t="shared" si="72"/>
        <v>4.75</v>
      </c>
      <c r="T257" s="49">
        <f t="shared" si="73"/>
        <v>356.25</v>
      </c>
      <c r="U257" s="49" t="b">
        <f t="shared" si="74"/>
        <v>0</v>
      </c>
      <c r="V257" s="49" t="b">
        <f t="shared" si="75"/>
        <v>1</v>
      </c>
      <c r="W257" s="49" t="str">
        <f t="shared" si="76"/>
        <v>Low Value</v>
      </c>
      <c r="X257" s="157" t="str">
        <f t="shared" si="81"/>
        <v>Value Not maches</v>
      </c>
      <c r="Y257" s="158">
        <f t="shared" si="86"/>
        <v>16</v>
      </c>
      <c r="Z257" s="150">
        <f t="shared" si="77"/>
        <v>3</v>
      </c>
      <c r="AA257" s="151">
        <f t="shared" si="85"/>
        <v>2019</v>
      </c>
      <c r="AB257" s="152" t="str">
        <f t="shared" si="82"/>
        <v>3-2019</v>
      </c>
      <c r="AC257" s="152" t="str">
        <f t="shared" si="79"/>
        <v>16-3-2019</v>
      </c>
      <c r="AD257" s="62">
        <f t="shared" si="87"/>
        <v>1</v>
      </c>
      <c r="AE257" s="62">
        <f t="shared" si="83"/>
        <v>11</v>
      </c>
      <c r="AF257" s="152" t="str">
        <f t="shared" si="80"/>
        <v>2019-11</v>
      </c>
      <c r="AG257" s="62">
        <f t="shared" si="78"/>
        <v>6</v>
      </c>
      <c r="AH257" s="152" t="str">
        <f t="shared" si="84"/>
        <v>Weekends</v>
      </c>
      <c r="AI257" s="159">
        <f t="shared" si="88"/>
        <v>7</v>
      </c>
    </row>
    <row r="258" spans="2:35" ht="16.5" x14ac:dyDescent="0.3">
      <c r="B258" s="59" t="s">
        <v>290</v>
      </c>
      <c r="C258" s="60" t="s">
        <v>18</v>
      </c>
      <c r="D258" s="59" t="s">
        <v>19</v>
      </c>
      <c r="E258" s="59" t="s">
        <v>20</v>
      </c>
      <c r="F258" s="59" t="s">
        <v>31</v>
      </c>
      <c r="G258" s="59" t="s">
        <v>32</v>
      </c>
      <c r="H258" s="61">
        <v>58.9</v>
      </c>
      <c r="I258" s="62">
        <v>8</v>
      </c>
      <c r="J258" s="63">
        <v>23.56</v>
      </c>
      <c r="K258" s="63">
        <v>494.76</v>
      </c>
      <c r="L258" s="64">
        <v>43471</v>
      </c>
      <c r="M258" s="65">
        <v>0.47430555555555554</v>
      </c>
      <c r="N258" s="60" t="s">
        <v>29</v>
      </c>
      <c r="O258" s="63">
        <v>471.2</v>
      </c>
      <c r="P258" s="66">
        <v>4.7619047620000003</v>
      </c>
      <c r="Q258" s="63">
        <v>23.56</v>
      </c>
      <c r="R258" s="67">
        <v>8.9</v>
      </c>
      <c r="S258" s="48">
        <f t="shared" si="72"/>
        <v>23.560000000000002</v>
      </c>
      <c r="T258" s="49">
        <f t="shared" si="73"/>
        <v>1767.0000000000002</v>
      </c>
      <c r="U258" s="49" t="b">
        <f t="shared" si="74"/>
        <v>0</v>
      </c>
      <c r="V258" s="49" t="b">
        <f t="shared" si="75"/>
        <v>1</v>
      </c>
      <c r="W258" s="49" t="str">
        <f t="shared" si="76"/>
        <v>High Value</v>
      </c>
      <c r="X258" s="157">
        <f t="shared" si="81"/>
        <v>5.8900000000000006</v>
      </c>
      <c r="Y258" s="158">
        <f t="shared" si="86"/>
        <v>6</v>
      </c>
      <c r="Z258" s="150">
        <f t="shared" si="77"/>
        <v>1</v>
      </c>
      <c r="AA258" s="151">
        <f t="shared" si="85"/>
        <v>2019</v>
      </c>
      <c r="AB258" s="152" t="str">
        <f t="shared" si="82"/>
        <v>1-2019</v>
      </c>
      <c r="AC258" s="152" t="str">
        <f t="shared" si="79"/>
        <v>6-1-2019</v>
      </c>
      <c r="AD258" s="62">
        <f t="shared" si="87"/>
        <v>1</v>
      </c>
      <c r="AE258" s="62">
        <f t="shared" si="83"/>
        <v>1</v>
      </c>
      <c r="AF258" s="152" t="str">
        <f t="shared" si="80"/>
        <v>2019-1</v>
      </c>
      <c r="AG258" s="62">
        <f t="shared" si="78"/>
        <v>7</v>
      </c>
      <c r="AH258" s="152" t="str">
        <f t="shared" si="84"/>
        <v>Weekends</v>
      </c>
      <c r="AI258" s="159">
        <f t="shared" si="88"/>
        <v>1</v>
      </c>
    </row>
    <row r="259" spans="2:35" ht="16.5" x14ac:dyDescent="0.3">
      <c r="B259" s="59" t="s">
        <v>291</v>
      </c>
      <c r="C259" s="60" t="s">
        <v>42</v>
      </c>
      <c r="D259" s="59" t="s">
        <v>43</v>
      </c>
      <c r="E259" s="59" t="s">
        <v>20</v>
      </c>
      <c r="F259" s="59" t="s">
        <v>31</v>
      </c>
      <c r="G259" s="59" t="s">
        <v>46</v>
      </c>
      <c r="H259" s="61">
        <v>32.619999999999997</v>
      </c>
      <c r="I259" s="62">
        <v>4</v>
      </c>
      <c r="J259" s="63">
        <v>6.524</v>
      </c>
      <c r="K259" s="63">
        <v>137.00399999999999</v>
      </c>
      <c r="L259" s="64">
        <v>43494</v>
      </c>
      <c r="M259" s="65">
        <v>0.59166666666666667</v>
      </c>
      <c r="N259" s="60" t="s">
        <v>29</v>
      </c>
      <c r="O259" s="63">
        <v>130.47999999999999</v>
      </c>
      <c r="P259" s="66">
        <v>4.7619047620000003</v>
      </c>
      <c r="Q259" s="63">
        <v>6.524</v>
      </c>
      <c r="R259" s="68">
        <v>9</v>
      </c>
      <c r="S259" s="48">
        <f t="shared" si="72"/>
        <v>6.5240000000000009</v>
      </c>
      <c r="T259" s="49">
        <f t="shared" si="73"/>
        <v>489.30000000000007</v>
      </c>
      <c r="U259" s="49" t="b">
        <f t="shared" si="74"/>
        <v>0</v>
      </c>
      <c r="V259" s="49" t="b">
        <f t="shared" si="75"/>
        <v>1</v>
      </c>
      <c r="W259" s="49" t="str">
        <f t="shared" si="76"/>
        <v>High Value</v>
      </c>
      <c r="X259" s="157">
        <f t="shared" si="81"/>
        <v>3.262</v>
      </c>
      <c r="Y259" s="158">
        <f t="shared" si="86"/>
        <v>29</v>
      </c>
      <c r="Z259" s="150">
        <f t="shared" si="77"/>
        <v>1</v>
      </c>
      <c r="AA259" s="151">
        <f t="shared" si="85"/>
        <v>2019</v>
      </c>
      <c r="AB259" s="152" t="str">
        <f t="shared" si="82"/>
        <v>1-2019</v>
      </c>
      <c r="AC259" s="152" t="str">
        <f t="shared" si="79"/>
        <v>29-1-2019</v>
      </c>
      <c r="AD259" s="62">
        <f t="shared" si="87"/>
        <v>1</v>
      </c>
      <c r="AE259" s="62">
        <f t="shared" si="83"/>
        <v>5</v>
      </c>
      <c r="AF259" s="152" t="str">
        <f t="shared" si="80"/>
        <v>2019-5</v>
      </c>
      <c r="AG259" s="62">
        <f t="shared" si="78"/>
        <v>2</v>
      </c>
      <c r="AH259" s="152" t="str">
        <f t="shared" si="84"/>
        <v>Weekdays</v>
      </c>
      <c r="AI259" s="159">
        <f t="shared" si="88"/>
        <v>3</v>
      </c>
    </row>
    <row r="260" spans="2:35" ht="16.5" x14ac:dyDescent="0.3">
      <c r="B260" s="59" t="s">
        <v>292</v>
      </c>
      <c r="C260" s="60" t="s">
        <v>18</v>
      </c>
      <c r="D260" s="59" t="s">
        <v>19</v>
      </c>
      <c r="E260" s="59" t="s">
        <v>20</v>
      </c>
      <c r="F260" s="59" t="s">
        <v>31</v>
      </c>
      <c r="G260" s="59" t="s">
        <v>28</v>
      </c>
      <c r="H260" s="61">
        <v>66.349999999999994</v>
      </c>
      <c r="I260" s="62">
        <v>1</v>
      </c>
      <c r="J260" s="63">
        <v>3.3174999999999999</v>
      </c>
      <c r="K260" s="63">
        <v>69.667500000000004</v>
      </c>
      <c r="L260" s="64">
        <v>43496</v>
      </c>
      <c r="M260" s="65">
        <v>0.44861111111111113</v>
      </c>
      <c r="N260" s="60" t="s">
        <v>33</v>
      </c>
      <c r="O260" s="63">
        <v>66.349999999999994</v>
      </c>
      <c r="P260" s="66">
        <v>4.7619047620000003</v>
      </c>
      <c r="Q260" s="63">
        <v>3.3174999999999999</v>
      </c>
      <c r="R260" s="68">
        <v>9.6999999999999993</v>
      </c>
      <c r="S260" s="48">
        <f t="shared" ref="S260:S323" si="89">K260-O260</f>
        <v>3.3175000000000097</v>
      </c>
      <c r="T260" s="49">
        <f t="shared" ref="T260:T323" si="90">$S260*$S$2</f>
        <v>248.81250000000074</v>
      </c>
      <c r="U260" s="49" t="b">
        <f t="shared" si="74"/>
        <v>0</v>
      </c>
      <c r="V260" s="49" t="b">
        <f t="shared" si="75"/>
        <v>1</v>
      </c>
      <c r="W260" s="49" t="str">
        <f t="shared" si="76"/>
        <v>High Value</v>
      </c>
      <c r="X260" s="157">
        <f t="shared" si="81"/>
        <v>6.6349999999999998</v>
      </c>
      <c r="Y260" s="158">
        <f t="shared" si="86"/>
        <v>31</v>
      </c>
      <c r="Z260" s="150">
        <f t="shared" si="77"/>
        <v>1</v>
      </c>
      <c r="AA260" s="151">
        <f t="shared" si="85"/>
        <v>2019</v>
      </c>
      <c r="AB260" s="152" t="str">
        <f t="shared" si="82"/>
        <v>1-2019</v>
      </c>
      <c r="AC260" s="152" t="str">
        <f t="shared" si="79"/>
        <v>31-1-2019</v>
      </c>
      <c r="AD260" s="62">
        <f t="shared" si="87"/>
        <v>1</v>
      </c>
      <c r="AE260" s="62">
        <f t="shared" si="83"/>
        <v>5</v>
      </c>
      <c r="AF260" s="152" t="str">
        <f t="shared" si="80"/>
        <v>2019-5</v>
      </c>
      <c r="AG260" s="62">
        <f t="shared" si="78"/>
        <v>4</v>
      </c>
      <c r="AH260" s="152" t="str">
        <f t="shared" si="84"/>
        <v>Weekdays</v>
      </c>
      <c r="AI260" s="159">
        <f t="shared" si="88"/>
        <v>5</v>
      </c>
    </row>
    <row r="261" spans="2:35" ht="16.5" x14ac:dyDescent="0.3">
      <c r="B261" s="59" t="s">
        <v>293</v>
      </c>
      <c r="C261" s="60" t="s">
        <v>18</v>
      </c>
      <c r="D261" s="59" t="s">
        <v>19</v>
      </c>
      <c r="E261" s="59" t="s">
        <v>20</v>
      </c>
      <c r="F261" s="59" t="s">
        <v>31</v>
      </c>
      <c r="G261" s="59" t="s">
        <v>32</v>
      </c>
      <c r="H261" s="61">
        <v>25.91</v>
      </c>
      <c r="I261" s="62">
        <v>6</v>
      </c>
      <c r="J261" s="63">
        <v>7.7729999999999997</v>
      </c>
      <c r="K261" s="63">
        <v>163.233</v>
      </c>
      <c r="L261" s="64">
        <v>43501</v>
      </c>
      <c r="M261" s="65">
        <v>0.42777777777777776</v>
      </c>
      <c r="N261" s="60" t="s">
        <v>23</v>
      </c>
      <c r="O261" s="63">
        <v>155.46</v>
      </c>
      <c r="P261" s="66">
        <v>4.7619047620000003</v>
      </c>
      <c r="Q261" s="63">
        <v>7.7729999999999997</v>
      </c>
      <c r="R261" s="68">
        <v>8.6999999999999993</v>
      </c>
      <c r="S261" s="48">
        <f t="shared" si="89"/>
        <v>7.7729999999999961</v>
      </c>
      <c r="T261" s="49">
        <f t="shared" si="90"/>
        <v>582.97499999999968</v>
      </c>
      <c r="U261" s="49" t="b">
        <f t="shared" ref="U261:U324" si="91">AND(S261&gt;8,O261&gt;480)</f>
        <v>0</v>
      </c>
      <c r="V261" s="49" t="b">
        <f t="shared" ref="V261:V324" si="92">OR(R$4&gt;8.4,$Q261&gt;67)</f>
        <v>1</v>
      </c>
      <c r="W261" s="49" t="str">
        <f t="shared" ref="W261:W324" si="93">IF(R261&gt;8.6,"High Value", "Low Value")</f>
        <v>High Value</v>
      </c>
      <c r="X261" s="157">
        <f t="shared" si="81"/>
        <v>2.5910000000000002</v>
      </c>
      <c r="Y261" s="158">
        <f t="shared" si="86"/>
        <v>5</v>
      </c>
      <c r="Z261" s="150">
        <f t="shared" ref="Z261:Z324" si="94">MONTH(L261)</f>
        <v>2</v>
      </c>
      <c r="AA261" s="151">
        <f t="shared" si="85"/>
        <v>2019</v>
      </c>
      <c r="AB261" s="152" t="str">
        <f t="shared" si="82"/>
        <v>2-2019</v>
      </c>
      <c r="AC261" s="152" t="str">
        <f t="shared" si="79"/>
        <v>5-2-2019</v>
      </c>
      <c r="AD261" s="62">
        <f t="shared" si="87"/>
        <v>1</v>
      </c>
      <c r="AE261" s="62">
        <f t="shared" si="83"/>
        <v>6</v>
      </c>
      <c r="AF261" s="152" t="str">
        <f t="shared" si="80"/>
        <v>2019-6</v>
      </c>
      <c r="AG261" s="62">
        <f t="shared" si="78"/>
        <v>2</v>
      </c>
      <c r="AH261" s="152" t="str">
        <f t="shared" si="84"/>
        <v>Weekdays</v>
      </c>
      <c r="AI261" s="159">
        <f t="shared" si="88"/>
        <v>3</v>
      </c>
    </row>
    <row r="262" spans="2:35" ht="16.5" x14ac:dyDescent="0.3">
      <c r="B262" s="59" t="s">
        <v>294</v>
      </c>
      <c r="C262" s="60" t="s">
        <v>18</v>
      </c>
      <c r="D262" s="59" t="s">
        <v>19</v>
      </c>
      <c r="E262" s="59" t="s">
        <v>20</v>
      </c>
      <c r="F262" s="59" t="s">
        <v>31</v>
      </c>
      <c r="G262" s="59" t="s">
        <v>28</v>
      </c>
      <c r="H262" s="61">
        <v>32.25</v>
      </c>
      <c r="I262" s="62">
        <v>4</v>
      </c>
      <c r="J262" s="63">
        <v>6.45</v>
      </c>
      <c r="K262" s="63">
        <v>135.44999999999999</v>
      </c>
      <c r="L262" s="64">
        <v>43509</v>
      </c>
      <c r="M262" s="65">
        <v>0.52638888888888891</v>
      </c>
      <c r="N262" s="60" t="s">
        <v>23</v>
      </c>
      <c r="O262" s="63">
        <v>129</v>
      </c>
      <c r="P262" s="66">
        <v>4.7619047620000003</v>
      </c>
      <c r="Q262" s="63">
        <v>6.45</v>
      </c>
      <c r="R262" s="68">
        <v>6.5</v>
      </c>
      <c r="S262" s="48">
        <f t="shared" si="89"/>
        <v>6.4499999999999886</v>
      </c>
      <c r="T262" s="49">
        <f t="shared" si="90"/>
        <v>483.74999999999915</v>
      </c>
      <c r="U262" s="49" t="b">
        <f t="shared" si="91"/>
        <v>0</v>
      </c>
      <c r="V262" s="49" t="b">
        <f t="shared" si="92"/>
        <v>1</v>
      </c>
      <c r="W262" s="49" t="str">
        <f t="shared" si="93"/>
        <v>Low Value</v>
      </c>
      <c r="X262" s="157">
        <f t="shared" si="81"/>
        <v>3.2250000000000001</v>
      </c>
      <c r="Y262" s="158">
        <f t="shared" si="86"/>
        <v>13</v>
      </c>
      <c r="Z262" s="150">
        <f t="shared" si="94"/>
        <v>2</v>
      </c>
      <c r="AA262" s="151">
        <f t="shared" si="85"/>
        <v>2019</v>
      </c>
      <c r="AB262" s="152" t="str">
        <f t="shared" si="82"/>
        <v>2-2019</v>
      </c>
      <c r="AC262" s="152" t="str">
        <f t="shared" si="79"/>
        <v>13-2-2019</v>
      </c>
      <c r="AD262" s="62">
        <f t="shared" si="87"/>
        <v>1</v>
      </c>
      <c r="AE262" s="62">
        <f t="shared" si="83"/>
        <v>7</v>
      </c>
      <c r="AF262" s="152" t="str">
        <f t="shared" si="80"/>
        <v>2019-7</v>
      </c>
      <c r="AG262" s="62">
        <f t="shared" ref="AG262:AG325" si="95">WEEKDAY(L262,2)</f>
        <v>3</v>
      </c>
      <c r="AH262" s="152" t="str">
        <f t="shared" si="84"/>
        <v>Weekdays</v>
      </c>
      <c r="AI262" s="159">
        <f t="shared" si="88"/>
        <v>4</v>
      </c>
    </row>
    <row r="263" spans="2:35" ht="16.5" x14ac:dyDescent="0.3">
      <c r="B263" s="59" t="s">
        <v>295</v>
      </c>
      <c r="C263" s="60" t="s">
        <v>25</v>
      </c>
      <c r="D263" s="59" t="s">
        <v>26</v>
      </c>
      <c r="E263" s="59" t="s">
        <v>20</v>
      </c>
      <c r="F263" s="59" t="s">
        <v>31</v>
      </c>
      <c r="G263" s="59" t="s">
        <v>28</v>
      </c>
      <c r="H263" s="61">
        <v>65.94</v>
      </c>
      <c r="I263" s="62">
        <v>4</v>
      </c>
      <c r="J263" s="63">
        <v>13.188000000000001</v>
      </c>
      <c r="K263" s="63">
        <v>276.94799999999998</v>
      </c>
      <c r="L263" s="64">
        <v>43503</v>
      </c>
      <c r="M263" s="65">
        <v>0.54513888888888884</v>
      </c>
      <c r="N263" s="60" t="s">
        <v>33</v>
      </c>
      <c r="O263" s="63">
        <v>263.76</v>
      </c>
      <c r="P263" s="66">
        <v>4.7619047620000003</v>
      </c>
      <c r="Q263" s="63">
        <v>13.188000000000001</v>
      </c>
      <c r="R263" s="68">
        <v>6.9</v>
      </c>
      <c r="S263" s="48">
        <f t="shared" si="89"/>
        <v>13.187999999999988</v>
      </c>
      <c r="T263" s="49">
        <f t="shared" si="90"/>
        <v>989.09999999999911</v>
      </c>
      <c r="U263" s="49" t="b">
        <f t="shared" si="91"/>
        <v>0</v>
      </c>
      <c r="V263" s="49" t="b">
        <f t="shared" si="92"/>
        <v>1</v>
      </c>
      <c r="W263" s="49" t="str">
        <f t="shared" si="93"/>
        <v>Low Value</v>
      </c>
      <c r="X263" s="157">
        <f t="shared" si="81"/>
        <v>6.5940000000000003</v>
      </c>
      <c r="Y263" s="158">
        <f t="shared" si="86"/>
        <v>7</v>
      </c>
      <c r="Z263" s="150">
        <f t="shared" si="94"/>
        <v>2</v>
      </c>
      <c r="AA263" s="151">
        <f t="shared" si="85"/>
        <v>2019</v>
      </c>
      <c r="AB263" s="152" t="str">
        <f t="shared" si="82"/>
        <v>2-2019</v>
      </c>
      <c r="AC263" s="152" t="str">
        <f t="shared" si="79"/>
        <v>7-2-2019</v>
      </c>
      <c r="AD263" s="62">
        <f t="shared" si="87"/>
        <v>1</v>
      </c>
      <c r="AE263" s="62">
        <f t="shared" si="83"/>
        <v>6</v>
      </c>
      <c r="AF263" s="152" t="str">
        <f t="shared" si="80"/>
        <v>2019-6</v>
      </c>
      <c r="AG263" s="62">
        <f t="shared" si="95"/>
        <v>4</v>
      </c>
      <c r="AH263" s="152" t="str">
        <f t="shared" si="84"/>
        <v>Weekdays</v>
      </c>
      <c r="AI263" s="159">
        <f t="shared" si="88"/>
        <v>5</v>
      </c>
    </row>
    <row r="264" spans="2:35" ht="16.5" x14ac:dyDescent="0.3">
      <c r="B264" s="59" t="s">
        <v>296</v>
      </c>
      <c r="C264" s="60" t="s">
        <v>18</v>
      </c>
      <c r="D264" s="59" t="s">
        <v>19</v>
      </c>
      <c r="E264" s="59" t="s">
        <v>27</v>
      </c>
      <c r="F264" s="59" t="s">
        <v>21</v>
      </c>
      <c r="G264" s="59" t="s">
        <v>28</v>
      </c>
      <c r="H264" s="61">
        <v>75.06</v>
      </c>
      <c r="I264" s="62">
        <v>9</v>
      </c>
      <c r="J264" s="63">
        <v>33.777000000000001</v>
      </c>
      <c r="K264" s="63">
        <v>709.31700000000001</v>
      </c>
      <c r="L264" s="64">
        <v>43543</v>
      </c>
      <c r="M264" s="65">
        <v>0.55902777777777779</v>
      </c>
      <c r="N264" s="60" t="s">
        <v>23</v>
      </c>
      <c r="O264" s="63">
        <v>675.54</v>
      </c>
      <c r="P264" s="66">
        <v>4.7619047620000003</v>
      </c>
      <c r="Q264" s="63">
        <v>33.777000000000001</v>
      </c>
      <c r="R264" s="67">
        <v>6.2</v>
      </c>
      <c r="S264" s="48">
        <f t="shared" si="89"/>
        <v>33.777000000000044</v>
      </c>
      <c r="T264" s="49">
        <f t="shared" si="90"/>
        <v>2533.2750000000033</v>
      </c>
      <c r="U264" s="49" t="b">
        <f t="shared" si="91"/>
        <v>1</v>
      </c>
      <c r="V264" s="49" t="b">
        <f t="shared" si="92"/>
        <v>1</v>
      </c>
      <c r="W264" s="49" t="str">
        <f t="shared" si="93"/>
        <v>Low Value</v>
      </c>
      <c r="X264" s="157">
        <f t="shared" si="81"/>
        <v>7.5060000000000002</v>
      </c>
      <c r="Y264" s="158">
        <f t="shared" si="86"/>
        <v>19</v>
      </c>
      <c r="Z264" s="150">
        <f t="shared" si="94"/>
        <v>3</v>
      </c>
      <c r="AA264" s="151">
        <f t="shared" si="85"/>
        <v>2019</v>
      </c>
      <c r="AB264" s="152" t="str">
        <f t="shared" si="82"/>
        <v>3-2019</v>
      </c>
      <c r="AC264" s="152" t="str">
        <f t="shared" si="79"/>
        <v>19-3-2019</v>
      </c>
      <c r="AD264" s="62">
        <f t="shared" si="87"/>
        <v>1</v>
      </c>
      <c r="AE264" s="62">
        <f t="shared" si="83"/>
        <v>12</v>
      </c>
      <c r="AF264" s="152" t="str">
        <f t="shared" si="80"/>
        <v>2019-12</v>
      </c>
      <c r="AG264" s="62">
        <f t="shared" si="95"/>
        <v>2</v>
      </c>
      <c r="AH264" s="152" t="str">
        <f t="shared" si="84"/>
        <v>Weekdays</v>
      </c>
      <c r="AI264" s="159">
        <f t="shared" si="88"/>
        <v>3</v>
      </c>
    </row>
    <row r="265" spans="2:35" ht="16.5" x14ac:dyDescent="0.3">
      <c r="B265" s="59" t="s">
        <v>297</v>
      </c>
      <c r="C265" s="60" t="s">
        <v>25</v>
      </c>
      <c r="D265" s="59" t="s">
        <v>26</v>
      </c>
      <c r="E265" s="59" t="s">
        <v>27</v>
      </c>
      <c r="F265" s="59" t="s">
        <v>21</v>
      </c>
      <c r="G265" s="59" t="s">
        <v>46</v>
      </c>
      <c r="H265" s="61">
        <v>16.45</v>
      </c>
      <c r="I265" s="62">
        <v>4</v>
      </c>
      <c r="J265" s="63">
        <v>3.29</v>
      </c>
      <c r="K265" s="63">
        <v>69.09</v>
      </c>
      <c r="L265" s="64">
        <v>43531</v>
      </c>
      <c r="M265" s="65">
        <v>0.62013888888888891</v>
      </c>
      <c r="N265" s="60" t="s">
        <v>23</v>
      </c>
      <c r="O265" s="63">
        <v>65.8</v>
      </c>
      <c r="P265" s="66">
        <v>4.7619047620000003</v>
      </c>
      <c r="Q265" s="63">
        <v>3.29</v>
      </c>
      <c r="R265" s="68">
        <v>5.6</v>
      </c>
      <c r="S265" s="48">
        <f t="shared" si="89"/>
        <v>3.2900000000000063</v>
      </c>
      <c r="T265" s="49">
        <f t="shared" si="90"/>
        <v>246.75000000000045</v>
      </c>
      <c r="U265" s="49" t="b">
        <f t="shared" si="91"/>
        <v>0</v>
      </c>
      <c r="V265" s="49" t="b">
        <f t="shared" si="92"/>
        <v>1</v>
      </c>
      <c r="W265" s="49" t="str">
        <f t="shared" si="93"/>
        <v>Low Value</v>
      </c>
      <c r="X265" s="157" t="str">
        <f t="shared" si="81"/>
        <v>Value Not maches</v>
      </c>
      <c r="Y265" s="158">
        <f t="shared" si="86"/>
        <v>7</v>
      </c>
      <c r="Z265" s="150">
        <f t="shared" si="94"/>
        <v>3</v>
      </c>
      <c r="AA265" s="151">
        <f t="shared" si="85"/>
        <v>2019</v>
      </c>
      <c r="AB265" s="152" t="str">
        <f t="shared" si="82"/>
        <v>3-2019</v>
      </c>
      <c r="AC265" s="152" t="str">
        <f t="shared" si="79"/>
        <v>7-3-2019</v>
      </c>
      <c r="AD265" s="62">
        <f t="shared" si="87"/>
        <v>1</v>
      </c>
      <c r="AE265" s="62">
        <f t="shared" si="83"/>
        <v>10</v>
      </c>
      <c r="AF265" s="152" t="str">
        <f t="shared" si="80"/>
        <v>2019-10</v>
      </c>
      <c r="AG265" s="62">
        <f t="shared" si="95"/>
        <v>4</v>
      </c>
      <c r="AH265" s="152" t="str">
        <f t="shared" si="84"/>
        <v>Weekdays</v>
      </c>
      <c r="AI265" s="159">
        <f t="shared" si="88"/>
        <v>5</v>
      </c>
    </row>
    <row r="266" spans="2:35" ht="16.5" x14ac:dyDescent="0.3">
      <c r="B266" s="59" t="s">
        <v>298</v>
      </c>
      <c r="C266" s="60" t="s">
        <v>42</v>
      </c>
      <c r="D266" s="59" t="s">
        <v>43</v>
      </c>
      <c r="E266" s="59" t="s">
        <v>20</v>
      </c>
      <c r="F266" s="59" t="s">
        <v>21</v>
      </c>
      <c r="G266" s="59" t="s">
        <v>46</v>
      </c>
      <c r="H266" s="61">
        <v>38.299999999999997</v>
      </c>
      <c r="I266" s="62">
        <v>4</v>
      </c>
      <c r="J266" s="63">
        <v>7.66</v>
      </c>
      <c r="K266" s="63">
        <v>160.86000000000001</v>
      </c>
      <c r="L266" s="64">
        <v>43537</v>
      </c>
      <c r="M266" s="65">
        <v>0.80694444444444446</v>
      </c>
      <c r="N266" s="60" t="s">
        <v>29</v>
      </c>
      <c r="O266" s="63">
        <v>153.19999999999999</v>
      </c>
      <c r="P266" s="66">
        <v>4.7619047620000003</v>
      </c>
      <c r="Q266" s="63">
        <v>7.66</v>
      </c>
      <c r="R266" s="68">
        <v>5.7</v>
      </c>
      <c r="S266" s="48">
        <f t="shared" si="89"/>
        <v>7.660000000000025</v>
      </c>
      <c r="T266" s="49">
        <f t="shared" si="90"/>
        <v>574.50000000000182</v>
      </c>
      <c r="U266" s="49" t="b">
        <f t="shared" si="91"/>
        <v>0</v>
      </c>
      <c r="V266" s="49" t="b">
        <f t="shared" si="92"/>
        <v>1</v>
      </c>
      <c r="W266" s="49" t="str">
        <f t="shared" si="93"/>
        <v>Low Value</v>
      </c>
      <c r="X266" s="157" t="str">
        <f t="shared" si="81"/>
        <v>Value Not maches</v>
      </c>
      <c r="Y266" s="158">
        <f t="shared" si="86"/>
        <v>13</v>
      </c>
      <c r="Z266" s="150">
        <f t="shared" si="94"/>
        <v>3</v>
      </c>
      <c r="AA266" s="151">
        <f t="shared" si="85"/>
        <v>2019</v>
      </c>
      <c r="AB266" s="152" t="str">
        <f t="shared" si="82"/>
        <v>3-2019</v>
      </c>
      <c r="AC266" s="152" t="str">
        <f t="shared" si="79"/>
        <v>13-3-2019</v>
      </c>
      <c r="AD266" s="62">
        <f t="shared" si="87"/>
        <v>1</v>
      </c>
      <c r="AE266" s="62">
        <f t="shared" si="83"/>
        <v>11</v>
      </c>
      <c r="AF266" s="152" t="str">
        <f t="shared" si="80"/>
        <v>2019-11</v>
      </c>
      <c r="AG266" s="62">
        <f t="shared" si="95"/>
        <v>3</v>
      </c>
      <c r="AH266" s="152" t="str">
        <f t="shared" si="84"/>
        <v>Weekdays</v>
      </c>
      <c r="AI266" s="159">
        <f t="shared" si="88"/>
        <v>4</v>
      </c>
    </row>
    <row r="267" spans="2:35" ht="16.5" x14ac:dyDescent="0.3">
      <c r="B267" s="59" t="s">
        <v>299</v>
      </c>
      <c r="C267" s="60" t="s">
        <v>18</v>
      </c>
      <c r="D267" s="59" t="s">
        <v>19</v>
      </c>
      <c r="E267" s="59" t="s">
        <v>20</v>
      </c>
      <c r="F267" s="59" t="s">
        <v>21</v>
      </c>
      <c r="G267" s="59" t="s">
        <v>36</v>
      </c>
      <c r="H267" s="61">
        <v>22.24</v>
      </c>
      <c r="I267" s="62">
        <v>10</v>
      </c>
      <c r="J267" s="63">
        <v>11.12</v>
      </c>
      <c r="K267" s="63">
        <v>233.52</v>
      </c>
      <c r="L267" s="64">
        <v>43505</v>
      </c>
      <c r="M267" s="65">
        <v>0.45833333333333331</v>
      </c>
      <c r="N267" s="60" t="s">
        <v>29</v>
      </c>
      <c r="O267" s="63">
        <v>222.4</v>
      </c>
      <c r="P267" s="66">
        <v>4.7619047620000003</v>
      </c>
      <c r="Q267" s="63">
        <v>11.12</v>
      </c>
      <c r="R267" s="68">
        <v>4.2</v>
      </c>
      <c r="S267" s="48">
        <f t="shared" si="89"/>
        <v>11.120000000000005</v>
      </c>
      <c r="T267" s="49">
        <f t="shared" si="90"/>
        <v>834.00000000000034</v>
      </c>
      <c r="U267" s="49" t="b">
        <f t="shared" si="91"/>
        <v>0</v>
      </c>
      <c r="V267" s="49" t="b">
        <f t="shared" si="92"/>
        <v>1</v>
      </c>
      <c r="W267" s="49" t="str">
        <f t="shared" si="93"/>
        <v>Low Value</v>
      </c>
      <c r="X267" s="157" t="str">
        <f t="shared" si="81"/>
        <v>Value Not maches</v>
      </c>
      <c r="Y267" s="158">
        <f t="shared" si="86"/>
        <v>9</v>
      </c>
      <c r="Z267" s="150">
        <f t="shared" si="94"/>
        <v>2</v>
      </c>
      <c r="AA267" s="151">
        <f t="shared" si="85"/>
        <v>2019</v>
      </c>
      <c r="AB267" s="152" t="str">
        <f t="shared" si="82"/>
        <v>2-2019</v>
      </c>
      <c r="AC267" s="152" t="str">
        <f t="shared" si="79"/>
        <v>9-2-2019</v>
      </c>
      <c r="AD267" s="62">
        <f t="shared" si="87"/>
        <v>1</v>
      </c>
      <c r="AE267" s="62">
        <f t="shared" si="83"/>
        <v>6</v>
      </c>
      <c r="AF267" s="152" t="str">
        <f t="shared" si="80"/>
        <v>2019-6</v>
      </c>
      <c r="AG267" s="62">
        <f t="shared" si="95"/>
        <v>6</v>
      </c>
      <c r="AH267" s="152" t="str">
        <f t="shared" si="84"/>
        <v>Weekends</v>
      </c>
      <c r="AI267" s="159">
        <f t="shared" si="88"/>
        <v>7</v>
      </c>
    </row>
    <row r="268" spans="2:35" ht="16.5" x14ac:dyDescent="0.3">
      <c r="B268" s="59" t="s">
        <v>300</v>
      </c>
      <c r="C268" s="60" t="s">
        <v>42</v>
      </c>
      <c r="D268" s="59" t="s">
        <v>43</v>
      </c>
      <c r="E268" s="59" t="s">
        <v>27</v>
      </c>
      <c r="F268" s="59" t="s">
        <v>31</v>
      </c>
      <c r="G268" s="59" t="s">
        <v>36</v>
      </c>
      <c r="H268" s="61">
        <v>54.45</v>
      </c>
      <c r="I268" s="62">
        <v>1</v>
      </c>
      <c r="J268" s="63">
        <v>2.7225000000000001</v>
      </c>
      <c r="K268" s="63">
        <v>57.172499999999999</v>
      </c>
      <c r="L268" s="64">
        <v>43522</v>
      </c>
      <c r="M268" s="65">
        <v>0.80833333333333335</v>
      </c>
      <c r="N268" s="60" t="s">
        <v>23</v>
      </c>
      <c r="O268" s="63">
        <v>54.45</v>
      </c>
      <c r="P268" s="66">
        <v>4.7619047620000003</v>
      </c>
      <c r="Q268" s="63">
        <v>2.7225000000000001</v>
      </c>
      <c r="R268" s="68">
        <v>7.9</v>
      </c>
      <c r="S268" s="48">
        <f t="shared" si="89"/>
        <v>2.7224999999999966</v>
      </c>
      <c r="T268" s="49">
        <f t="shared" si="90"/>
        <v>204.18749999999974</v>
      </c>
      <c r="U268" s="49" t="b">
        <f t="shared" si="91"/>
        <v>0</v>
      </c>
      <c r="V268" s="49" t="b">
        <f t="shared" si="92"/>
        <v>1</v>
      </c>
      <c r="W268" s="49" t="str">
        <f t="shared" si="93"/>
        <v>Low Value</v>
      </c>
      <c r="X268" s="157">
        <f t="shared" si="81"/>
        <v>5.4450000000000003</v>
      </c>
      <c r="Y268" s="158">
        <f t="shared" si="86"/>
        <v>26</v>
      </c>
      <c r="Z268" s="150">
        <f t="shared" si="94"/>
        <v>2</v>
      </c>
      <c r="AA268" s="151">
        <f t="shared" si="85"/>
        <v>2019</v>
      </c>
      <c r="AB268" s="152" t="str">
        <f t="shared" si="82"/>
        <v>2-2019</v>
      </c>
      <c r="AC268" s="152" t="str">
        <f t="shared" si="79"/>
        <v>26-2-2019</v>
      </c>
      <c r="AD268" s="62">
        <f t="shared" si="87"/>
        <v>1</v>
      </c>
      <c r="AE268" s="62">
        <f t="shared" si="83"/>
        <v>9</v>
      </c>
      <c r="AF268" s="152" t="str">
        <f t="shared" si="80"/>
        <v>2019-9</v>
      </c>
      <c r="AG268" s="62">
        <f t="shared" si="95"/>
        <v>2</v>
      </c>
      <c r="AH268" s="152" t="str">
        <f t="shared" si="84"/>
        <v>Weekdays</v>
      </c>
      <c r="AI268" s="159">
        <f t="shared" si="88"/>
        <v>3</v>
      </c>
    </row>
    <row r="269" spans="2:35" ht="16.5" x14ac:dyDescent="0.3">
      <c r="B269" s="59" t="s">
        <v>301</v>
      </c>
      <c r="C269" s="60" t="s">
        <v>18</v>
      </c>
      <c r="D269" s="59" t="s">
        <v>19</v>
      </c>
      <c r="E269" s="59" t="s">
        <v>20</v>
      </c>
      <c r="F269" s="59" t="s">
        <v>21</v>
      </c>
      <c r="G269" s="59" t="s">
        <v>36</v>
      </c>
      <c r="H269" s="61">
        <v>98.4</v>
      </c>
      <c r="I269" s="62">
        <v>7</v>
      </c>
      <c r="J269" s="63">
        <v>34.44</v>
      </c>
      <c r="K269" s="63">
        <v>723.24</v>
      </c>
      <c r="L269" s="64">
        <v>43536</v>
      </c>
      <c r="M269" s="65">
        <v>0.52986111111111112</v>
      </c>
      <c r="N269" s="60" t="s">
        <v>33</v>
      </c>
      <c r="O269" s="63">
        <v>688.8</v>
      </c>
      <c r="P269" s="66">
        <v>4.7619047620000003</v>
      </c>
      <c r="Q269" s="63">
        <v>34.44</v>
      </c>
      <c r="R269" s="67">
        <v>8.6999999999999993</v>
      </c>
      <c r="S269" s="48">
        <f t="shared" si="89"/>
        <v>34.440000000000055</v>
      </c>
      <c r="T269" s="49">
        <f t="shared" si="90"/>
        <v>2583.0000000000041</v>
      </c>
      <c r="U269" s="49" t="b">
        <f t="shared" si="91"/>
        <v>1</v>
      </c>
      <c r="V269" s="49" t="b">
        <f t="shared" si="92"/>
        <v>1</v>
      </c>
      <c r="W269" s="49" t="str">
        <f t="shared" si="93"/>
        <v>High Value</v>
      </c>
      <c r="X269" s="157">
        <f t="shared" si="81"/>
        <v>9.8400000000000016</v>
      </c>
      <c r="Y269" s="158">
        <f t="shared" si="86"/>
        <v>12</v>
      </c>
      <c r="Z269" s="150">
        <f t="shared" si="94"/>
        <v>3</v>
      </c>
      <c r="AA269" s="151">
        <f t="shared" si="85"/>
        <v>2019</v>
      </c>
      <c r="AB269" s="152" t="str">
        <f t="shared" si="82"/>
        <v>3-2019</v>
      </c>
      <c r="AC269" s="152" t="str">
        <f t="shared" si="79"/>
        <v>12-3-2019</v>
      </c>
      <c r="AD269" s="62">
        <f t="shared" si="87"/>
        <v>1</v>
      </c>
      <c r="AE269" s="62">
        <f t="shared" si="83"/>
        <v>11</v>
      </c>
      <c r="AF269" s="152" t="str">
        <f t="shared" si="80"/>
        <v>2019-11</v>
      </c>
      <c r="AG269" s="62">
        <f t="shared" si="95"/>
        <v>2</v>
      </c>
      <c r="AH269" s="152" t="str">
        <f t="shared" si="84"/>
        <v>Weekdays</v>
      </c>
      <c r="AI269" s="159">
        <f t="shared" si="88"/>
        <v>3</v>
      </c>
    </row>
    <row r="270" spans="2:35" ht="16.5" x14ac:dyDescent="0.3">
      <c r="B270" s="59" t="s">
        <v>302</v>
      </c>
      <c r="C270" s="60" t="s">
        <v>25</v>
      </c>
      <c r="D270" s="59" t="s">
        <v>26</v>
      </c>
      <c r="E270" s="59" t="s">
        <v>27</v>
      </c>
      <c r="F270" s="59" t="s">
        <v>31</v>
      </c>
      <c r="G270" s="59" t="s">
        <v>32</v>
      </c>
      <c r="H270" s="61">
        <v>35.47</v>
      </c>
      <c r="I270" s="62">
        <v>4</v>
      </c>
      <c r="J270" s="63">
        <v>7.0940000000000003</v>
      </c>
      <c r="K270" s="63">
        <v>148.97399999999999</v>
      </c>
      <c r="L270" s="64">
        <v>43538</v>
      </c>
      <c r="M270" s="65">
        <v>0.72361111111111109</v>
      </c>
      <c r="N270" s="60" t="s">
        <v>33</v>
      </c>
      <c r="O270" s="63">
        <v>141.88</v>
      </c>
      <c r="P270" s="66">
        <v>4.7619047620000003</v>
      </c>
      <c r="Q270" s="63">
        <v>7.0940000000000003</v>
      </c>
      <c r="R270" s="68">
        <v>6.9</v>
      </c>
      <c r="S270" s="48">
        <f t="shared" si="89"/>
        <v>7.0939999999999941</v>
      </c>
      <c r="T270" s="49">
        <f t="shared" si="90"/>
        <v>532.0499999999995</v>
      </c>
      <c r="U270" s="49" t="b">
        <f t="shared" si="91"/>
        <v>0</v>
      </c>
      <c r="V270" s="49" t="b">
        <f t="shared" si="92"/>
        <v>1</v>
      </c>
      <c r="W270" s="49" t="str">
        <f t="shared" si="93"/>
        <v>Low Value</v>
      </c>
      <c r="X270" s="157">
        <f t="shared" si="81"/>
        <v>3.5470000000000002</v>
      </c>
      <c r="Y270" s="158">
        <f t="shared" si="86"/>
        <v>14</v>
      </c>
      <c r="Z270" s="150">
        <f t="shared" si="94"/>
        <v>3</v>
      </c>
      <c r="AA270" s="151">
        <f t="shared" si="85"/>
        <v>2019</v>
      </c>
      <c r="AB270" s="152" t="str">
        <f t="shared" si="82"/>
        <v>3-2019</v>
      </c>
      <c r="AC270" s="152" t="str">
        <f t="shared" si="79"/>
        <v>14-3-2019</v>
      </c>
      <c r="AD270" s="62">
        <f t="shared" si="87"/>
        <v>1</v>
      </c>
      <c r="AE270" s="62">
        <f t="shared" si="83"/>
        <v>11</v>
      </c>
      <c r="AF270" s="152" t="str">
        <f t="shared" si="80"/>
        <v>2019-11</v>
      </c>
      <c r="AG270" s="62">
        <f t="shared" si="95"/>
        <v>4</v>
      </c>
      <c r="AH270" s="152" t="str">
        <f t="shared" si="84"/>
        <v>Weekdays</v>
      </c>
      <c r="AI270" s="159">
        <f t="shared" si="88"/>
        <v>5</v>
      </c>
    </row>
    <row r="271" spans="2:35" ht="16.5" x14ac:dyDescent="0.3">
      <c r="B271" s="59" t="s">
        <v>303</v>
      </c>
      <c r="C271" s="60" t="s">
        <v>42</v>
      </c>
      <c r="D271" s="59" t="s">
        <v>43</v>
      </c>
      <c r="E271" s="59" t="s">
        <v>20</v>
      </c>
      <c r="F271" s="59" t="s">
        <v>21</v>
      </c>
      <c r="G271" s="59" t="s">
        <v>44</v>
      </c>
      <c r="H271" s="61">
        <v>74.599999999999994</v>
      </c>
      <c r="I271" s="62">
        <v>10</v>
      </c>
      <c r="J271" s="63">
        <v>37.299999999999997</v>
      </c>
      <c r="K271" s="63">
        <v>783.3</v>
      </c>
      <c r="L271" s="64">
        <v>43473</v>
      </c>
      <c r="M271" s="65">
        <v>0.87152777777777779</v>
      </c>
      <c r="N271" s="60" t="s">
        <v>29</v>
      </c>
      <c r="O271" s="63">
        <v>746</v>
      </c>
      <c r="P271" s="66">
        <v>4.7619047620000003</v>
      </c>
      <c r="Q271" s="63">
        <v>37.299999999999997</v>
      </c>
      <c r="R271" s="67">
        <v>9.5</v>
      </c>
      <c r="S271" s="48">
        <f t="shared" si="89"/>
        <v>37.299999999999955</v>
      </c>
      <c r="T271" s="49">
        <f t="shared" si="90"/>
        <v>2797.4999999999964</v>
      </c>
      <c r="U271" s="49" t="b">
        <f t="shared" si="91"/>
        <v>1</v>
      </c>
      <c r="V271" s="49" t="b">
        <f t="shared" si="92"/>
        <v>1</v>
      </c>
      <c r="W271" s="49" t="str">
        <f t="shared" si="93"/>
        <v>High Value</v>
      </c>
      <c r="X271" s="157">
        <f t="shared" si="81"/>
        <v>7.46</v>
      </c>
      <c r="Y271" s="158">
        <f t="shared" si="86"/>
        <v>8</v>
      </c>
      <c r="Z271" s="150">
        <f t="shared" si="94"/>
        <v>1</v>
      </c>
      <c r="AA271" s="151">
        <f t="shared" si="85"/>
        <v>2019</v>
      </c>
      <c r="AB271" s="152" t="str">
        <f t="shared" si="82"/>
        <v>1-2019</v>
      </c>
      <c r="AC271" s="152" t="str">
        <f t="shared" si="79"/>
        <v>8-1-2019</v>
      </c>
      <c r="AD271" s="62">
        <f t="shared" si="87"/>
        <v>1</v>
      </c>
      <c r="AE271" s="62">
        <f t="shared" si="83"/>
        <v>2</v>
      </c>
      <c r="AF271" s="152" t="str">
        <f t="shared" si="80"/>
        <v>2019-2</v>
      </c>
      <c r="AG271" s="62">
        <f t="shared" si="95"/>
        <v>2</v>
      </c>
      <c r="AH271" s="152" t="str">
        <f t="shared" si="84"/>
        <v>Weekdays</v>
      </c>
      <c r="AI271" s="159">
        <f t="shared" si="88"/>
        <v>3</v>
      </c>
    </row>
    <row r="272" spans="2:35" ht="16.5" x14ac:dyDescent="0.3">
      <c r="B272" s="59" t="s">
        <v>304</v>
      </c>
      <c r="C272" s="60" t="s">
        <v>18</v>
      </c>
      <c r="D272" s="59" t="s">
        <v>19</v>
      </c>
      <c r="E272" s="59" t="s">
        <v>20</v>
      </c>
      <c r="F272" s="59" t="s">
        <v>31</v>
      </c>
      <c r="G272" s="59" t="s">
        <v>32</v>
      </c>
      <c r="H272" s="61">
        <v>70.739999999999995</v>
      </c>
      <c r="I272" s="62">
        <v>4</v>
      </c>
      <c r="J272" s="63">
        <v>14.148</v>
      </c>
      <c r="K272" s="63">
        <v>297.108</v>
      </c>
      <c r="L272" s="64">
        <v>43470</v>
      </c>
      <c r="M272" s="65">
        <v>0.67013888888888884</v>
      </c>
      <c r="N272" s="60" t="s">
        <v>33</v>
      </c>
      <c r="O272" s="63">
        <v>282.95999999999998</v>
      </c>
      <c r="P272" s="66">
        <v>4.7619047620000003</v>
      </c>
      <c r="Q272" s="63">
        <v>14.148</v>
      </c>
      <c r="R272" s="68">
        <v>4.4000000000000004</v>
      </c>
      <c r="S272" s="48">
        <f t="shared" si="89"/>
        <v>14.148000000000025</v>
      </c>
      <c r="T272" s="49">
        <f t="shared" si="90"/>
        <v>1061.1000000000017</v>
      </c>
      <c r="U272" s="49" t="b">
        <f t="shared" si="91"/>
        <v>0</v>
      </c>
      <c r="V272" s="49" t="b">
        <f t="shared" si="92"/>
        <v>1</v>
      </c>
      <c r="W272" s="49" t="str">
        <f t="shared" si="93"/>
        <v>Low Value</v>
      </c>
      <c r="X272" s="157" t="str">
        <f t="shared" si="81"/>
        <v>Value Not maches</v>
      </c>
      <c r="Y272" s="158">
        <f t="shared" si="86"/>
        <v>5</v>
      </c>
      <c r="Z272" s="150">
        <f t="shared" si="94"/>
        <v>1</v>
      </c>
      <c r="AA272" s="151">
        <f t="shared" si="85"/>
        <v>2019</v>
      </c>
      <c r="AB272" s="152" t="str">
        <f t="shared" si="82"/>
        <v>1-2019</v>
      </c>
      <c r="AC272" s="152" t="str">
        <f t="shared" si="79"/>
        <v>5-1-2019</v>
      </c>
      <c r="AD272" s="62">
        <f t="shared" si="87"/>
        <v>1</v>
      </c>
      <c r="AE272" s="62">
        <f t="shared" si="83"/>
        <v>1</v>
      </c>
      <c r="AF272" s="152" t="str">
        <f t="shared" si="80"/>
        <v>2019-1</v>
      </c>
      <c r="AG272" s="62">
        <f t="shared" si="95"/>
        <v>6</v>
      </c>
      <c r="AH272" s="152" t="str">
        <f t="shared" si="84"/>
        <v>Weekends</v>
      </c>
      <c r="AI272" s="159">
        <f t="shared" si="88"/>
        <v>7</v>
      </c>
    </row>
    <row r="273" spans="2:35" ht="16.5" x14ac:dyDescent="0.3">
      <c r="B273" s="59" t="s">
        <v>305</v>
      </c>
      <c r="C273" s="60" t="s">
        <v>18</v>
      </c>
      <c r="D273" s="59" t="s">
        <v>19</v>
      </c>
      <c r="E273" s="59" t="s">
        <v>20</v>
      </c>
      <c r="F273" s="59" t="s">
        <v>21</v>
      </c>
      <c r="G273" s="59" t="s">
        <v>32</v>
      </c>
      <c r="H273" s="61">
        <v>35.54</v>
      </c>
      <c r="I273" s="62">
        <v>10</v>
      </c>
      <c r="J273" s="63">
        <v>17.77</v>
      </c>
      <c r="K273" s="63">
        <v>373.17</v>
      </c>
      <c r="L273" s="64">
        <v>43469</v>
      </c>
      <c r="M273" s="65">
        <v>0.56527777777777777</v>
      </c>
      <c r="N273" s="60" t="s">
        <v>23</v>
      </c>
      <c r="O273" s="63">
        <v>355.4</v>
      </c>
      <c r="P273" s="66">
        <v>4.7619047620000003</v>
      </c>
      <c r="Q273" s="63">
        <v>17.77</v>
      </c>
      <c r="R273" s="67">
        <v>7</v>
      </c>
      <c r="S273" s="48">
        <f t="shared" si="89"/>
        <v>17.770000000000039</v>
      </c>
      <c r="T273" s="49">
        <f t="shared" si="90"/>
        <v>1332.750000000003</v>
      </c>
      <c r="U273" s="49" t="b">
        <f t="shared" si="91"/>
        <v>0</v>
      </c>
      <c r="V273" s="49" t="b">
        <f t="shared" si="92"/>
        <v>1</v>
      </c>
      <c r="W273" s="49" t="str">
        <f t="shared" si="93"/>
        <v>Low Value</v>
      </c>
      <c r="X273" s="157">
        <f t="shared" si="81"/>
        <v>3.5540000000000003</v>
      </c>
      <c r="Y273" s="158">
        <f t="shared" si="86"/>
        <v>4</v>
      </c>
      <c r="Z273" s="150">
        <f t="shared" si="94"/>
        <v>1</v>
      </c>
      <c r="AA273" s="151">
        <f t="shared" si="85"/>
        <v>2019</v>
      </c>
      <c r="AB273" s="152" t="str">
        <f t="shared" si="82"/>
        <v>1-2019</v>
      </c>
      <c r="AC273" s="152" t="str">
        <f t="shared" si="79"/>
        <v>4-1-2019</v>
      </c>
      <c r="AD273" s="62">
        <f t="shared" si="87"/>
        <v>1</v>
      </c>
      <c r="AE273" s="62">
        <f t="shared" si="83"/>
        <v>1</v>
      </c>
      <c r="AF273" s="152" t="str">
        <f t="shared" si="80"/>
        <v>2019-1</v>
      </c>
      <c r="AG273" s="62">
        <f t="shared" si="95"/>
        <v>5</v>
      </c>
      <c r="AH273" s="152" t="str">
        <f t="shared" si="84"/>
        <v>Weekdays</v>
      </c>
      <c r="AI273" s="159">
        <f t="shared" si="88"/>
        <v>6</v>
      </c>
    </row>
    <row r="274" spans="2:35" ht="16.5" x14ac:dyDescent="0.3">
      <c r="B274" s="59" t="s">
        <v>306</v>
      </c>
      <c r="C274" s="60" t="s">
        <v>42</v>
      </c>
      <c r="D274" s="59" t="s">
        <v>43</v>
      </c>
      <c r="E274" s="59" t="s">
        <v>27</v>
      </c>
      <c r="F274" s="59" t="s">
        <v>21</v>
      </c>
      <c r="G274" s="59" t="s">
        <v>36</v>
      </c>
      <c r="H274" s="61">
        <v>67.430000000000007</v>
      </c>
      <c r="I274" s="62">
        <v>5</v>
      </c>
      <c r="J274" s="63">
        <v>16.857500000000002</v>
      </c>
      <c r="K274" s="63">
        <v>354.00749999999999</v>
      </c>
      <c r="L274" s="64">
        <v>43530</v>
      </c>
      <c r="M274" s="65">
        <v>0.75902777777777775</v>
      </c>
      <c r="N274" s="60" t="s">
        <v>23</v>
      </c>
      <c r="O274" s="63">
        <v>337.15</v>
      </c>
      <c r="P274" s="66">
        <v>4.7619047620000003</v>
      </c>
      <c r="Q274" s="63">
        <v>16.857500000000002</v>
      </c>
      <c r="R274" s="67">
        <v>6.3</v>
      </c>
      <c r="S274" s="48">
        <f t="shared" si="89"/>
        <v>16.857500000000016</v>
      </c>
      <c r="T274" s="49">
        <f t="shared" si="90"/>
        <v>1264.3125000000011</v>
      </c>
      <c r="U274" s="49" t="b">
        <f t="shared" si="91"/>
        <v>0</v>
      </c>
      <c r="V274" s="49" t="b">
        <f t="shared" si="92"/>
        <v>1</v>
      </c>
      <c r="W274" s="49" t="str">
        <f t="shared" si="93"/>
        <v>Low Value</v>
      </c>
      <c r="X274" s="157">
        <f t="shared" si="81"/>
        <v>6.7430000000000012</v>
      </c>
      <c r="Y274" s="158">
        <f t="shared" si="86"/>
        <v>6</v>
      </c>
      <c r="Z274" s="150">
        <f t="shared" si="94"/>
        <v>3</v>
      </c>
      <c r="AA274" s="151">
        <f t="shared" si="85"/>
        <v>2019</v>
      </c>
      <c r="AB274" s="152" t="str">
        <f t="shared" si="82"/>
        <v>3-2019</v>
      </c>
      <c r="AC274" s="152" t="str">
        <f t="shared" si="79"/>
        <v>6-3-2019</v>
      </c>
      <c r="AD274" s="62">
        <f t="shared" si="87"/>
        <v>1</v>
      </c>
      <c r="AE274" s="62">
        <f t="shared" si="83"/>
        <v>10</v>
      </c>
      <c r="AF274" s="152" t="str">
        <f t="shared" si="80"/>
        <v>2019-10</v>
      </c>
      <c r="AG274" s="62">
        <f t="shared" si="95"/>
        <v>3</v>
      </c>
      <c r="AH274" s="152" t="str">
        <f t="shared" si="84"/>
        <v>Weekdays</v>
      </c>
      <c r="AI274" s="159">
        <f t="shared" si="88"/>
        <v>4</v>
      </c>
    </row>
    <row r="275" spans="2:35" ht="16.5" x14ac:dyDescent="0.3">
      <c r="B275" s="59" t="s">
        <v>307</v>
      </c>
      <c r="C275" s="60" t="s">
        <v>25</v>
      </c>
      <c r="D275" s="59" t="s">
        <v>26</v>
      </c>
      <c r="E275" s="59" t="s">
        <v>20</v>
      </c>
      <c r="F275" s="59" t="s">
        <v>21</v>
      </c>
      <c r="G275" s="59" t="s">
        <v>22</v>
      </c>
      <c r="H275" s="61">
        <v>21.12</v>
      </c>
      <c r="I275" s="62">
        <v>2</v>
      </c>
      <c r="J275" s="63">
        <v>2.1120000000000001</v>
      </c>
      <c r="K275" s="63">
        <v>44.351999999999997</v>
      </c>
      <c r="L275" s="64">
        <v>43468</v>
      </c>
      <c r="M275" s="65">
        <v>0.80347222222222225</v>
      </c>
      <c r="N275" s="60" t="s">
        <v>29</v>
      </c>
      <c r="O275" s="63">
        <v>42.24</v>
      </c>
      <c r="P275" s="66">
        <v>4.7619047620000003</v>
      </c>
      <c r="Q275" s="63">
        <v>2.1120000000000001</v>
      </c>
      <c r="R275" s="68">
        <v>9.6999999999999993</v>
      </c>
      <c r="S275" s="48">
        <f t="shared" si="89"/>
        <v>2.1119999999999948</v>
      </c>
      <c r="T275" s="49">
        <f t="shared" si="90"/>
        <v>158.39999999999961</v>
      </c>
      <c r="U275" s="49" t="b">
        <f t="shared" si="91"/>
        <v>0</v>
      </c>
      <c r="V275" s="49" t="b">
        <f t="shared" si="92"/>
        <v>1</v>
      </c>
      <c r="W275" s="49" t="str">
        <f t="shared" si="93"/>
        <v>High Value</v>
      </c>
      <c r="X275" s="157">
        <f t="shared" si="81"/>
        <v>2.1120000000000001</v>
      </c>
      <c r="Y275" s="158">
        <f t="shared" si="86"/>
        <v>3</v>
      </c>
      <c r="Z275" s="150">
        <f t="shared" si="94"/>
        <v>1</v>
      </c>
      <c r="AA275" s="151">
        <f t="shared" si="85"/>
        <v>2019</v>
      </c>
      <c r="AB275" s="152" t="str">
        <f t="shared" si="82"/>
        <v>1-2019</v>
      </c>
      <c r="AC275" s="152" t="str">
        <f t="shared" si="79"/>
        <v>3-1-2019</v>
      </c>
      <c r="AD275" s="62">
        <f t="shared" si="87"/>
        <v>1</v>
      </c>
      <c r="AE275" s="62">
        <f t="shared" si="83"/>
        <v>1</v>
      </c>
      <c r="AF275" s="152" t="str">
        <f t="shared" si="80"/>
        <v>2019-1</v>
      </c>
      <c r="AG275" s="62">
        <f t="shared" si="95"/>
        <v>4</v>
      </c>
      <c r="AH275" s="152" t="str">
        <f t="shared" si="84"/>
        <v>Weekdays</v>
      </c>
      <c r="AI275" s="159">
        <f t="shared" si="88"/>
        <v>5</v>
      </c>
    </row>
    <row r="276" spans="2:35" ht="16.5" x14ac:dyDescent="0.3">
      <c r="B276" s="59" t="s">
        <v>308</v>
      </c>
      <c r="C276" s="60" t="s">
        <v>18</v>
      </c>
      <c r="D276" s="59" t="s">
        <v>19</v>
      </c>
      <c r="E276" s="59" t="s">
        <v>20</v>
      </c>
      <c r="F276" s="59" t="s">
        <v>21</v>
      </c>
      <c r="G276" s="59" t="s">
        <v>32</v>
      </c>
      <c r="H276" s="61">
        <v>21.54</v>
      </c>
      <c r="I276" s="62">
        <v>9</v>
      </c>
      <c r="J276" s="63">
        <v>9.6929999999999996</v>
      </c>
      <c r="K276" s="63">
        <v>203.553</v>
      </c>
      <c r="L276" s="64">
        <v>43472</v>
      </c>
      <c r="M276" s="65">
        <v>0.48888888888888887</v>
      </c>
      <c r="N276" s="60" t="s">
        <v>33</v>
      </c>
      <c r="O276" s="63">
        <v>193.86</v>
      </c>
      <c r="P276" s="66">
        <v>4.7619047620000003</v>
      </c>
      <c r="Q276" s="63">
        <v>9.6929999999999996</v>
      </c>
      <c r="R276" s="68">
        <v>8.8000000000000007</v>
      </c>
      <c r="S276" s="48">
        <f t="shared" si="89"/>
        <v>9.6929999999999836</v>
      </c>
      <c r="T276" s="49">
        <f t="shared" si="90"/>
        <v>726.97499999999877</v>
      </c>
      <c r="U276" s="49" t="b">
        <f t="shared" si="91"/>
        <v>0</v>
      </c>
      <c r="V276" s="49" t="b">
        <f t="shared" si="92"/>
        <v>1</v>
      </c>
      <c r="W276" s="49" t="str">
        <f t="shared" si="93"/>
        <v>High Value</v>
      </c>
      <c r="X276" s="157">
        <f t="shared" si="81"/>
        <v>2.1539999999999999</v>
      </c>
      <c r="Y276" s="158">
        <f t="shared" si="86"/>
        <v>7</v>
      </c>
      <c r="Z276" s="150">
        <f t="shared" si="94"/>
        <v>1</v>
      </c>
      <c r="AA276" s="151">
        <f t="shared" si="85"/>
        <v>2019</v>
      </c>
      <c r="AB276" s="152" t="str">
        <f t="shared" si="82"/>
        <v>1-2019</v>
      </c>
      <c r="AC276" s="152" t="str">
        <f t="shared" ref="AC276:AC339" si="96">CONCATENATE(Y276,"-",Z276,"-",AA276)</f>
        <v>7-1-2019</v>
      </c>
      <c r="AD276" s="62">
        <f t="shared" si="87"/>
        <v>1</v>
      </c>
      <c r="AE276" s="62">
        <f t="shared" si="83"/>
        <v>2</v>
      </c>
      <c r="AF276" s="152" t="str">
        <f t="shared" ref="AF276:AF339" si="97">_xlfn.CONCAT(AA276,"-",AE276)</f>
        <v>2019-2</v>
      </c>
      <c r="AG276" s="62">
        <f t="shared" si="95"/>
        <v>1</v>
      </c>
      <c r="AH276" s="152" t="str">
        <f t="shared" si="84"/>
        <v>Weekdays</v>
      </c>
      <c r="AI276" s="159">
        <f t="shared" si="88"/>
        <v>2</v>
      </c>
    </row>
    <row r="277" spans="2:35" ht="16.5" x14ac:dyDescent="0.3">
      <c r="B277" s="59" t="s">
        <v>309</v>
      </c>
      <c r="C277" s="60" t="s">
        <v>18</v>
      </c>
      <c r="D277" s="59" t="s">
        <v>19</v>
      </c>
      <c r="E277" s="59" t="s">
        <v>27</v>
      </c>
      <c r="F277" s="59" t="s">
        <v>21</v>
      </c>
      <c r="G277" s="59" t="s">
        <v>32</v>
      </c>
      <c r="H277" s="61">
        <v>12.03</v>
      </c>
      <c r="I277" s="62">
        <v>2</v>
      </c>
      <c r="J277" s="63">
        <v>1.2030000000000001</v>
      </c>
      <c r="K277" s="63">
        <v>25.263000000000002</v>
      </c>
      <c r="L277" s="64">
        <v>43492</v>
      </c>
      <c r="M277" s="65">
        <v>0.66041666666666665</v>
      </c>
      <c r="N277" s="60" t="s">
        <v>29</v>
      </c>
      <c r="O277" s="63">
        <v>24.06</v>
      </c>
      <c r="P277" s="66">
        <v>4.7619047620000003</v>
      </c>
      <c r="Q277" s="63">
        <v>1.2030000000000001</v>
      </c>
      <c r="R277" s="68">
        <v>5.0999999999999996</v>
      </c>
      <c r="S277" s="48">
        <f t="shared" si="89"/>
        <v>1.203000000000003</v>
      </c>
      <c r="T277" s="49">
        <f t="shared" si="90"/>
        <v>90.225000000000222</v>
      </c>
      <c r="U277" s="49" t="b">
        <f t="shared" si="91"/>
        <v>0</v>
      </c>
      <c r="V277" s="49" t="b">
        <f t="shared" si="92"/>
        <v>1</v>
      </c>
      <c r="W277" s="49" t="str">
        <f t="shared" si="93"/>
        <v>Low Value</v>
      </c>
      <c r="X277" s="157" t="str">
        <f t="shared" ref="X277:X340" si="98">IF(R277&gt;6.1,H277*0.1,"Value Not maches")</f>
        <v>Value Not maches</v>
      </c>
      <c r="Y277" s="158">
        <f t="shared" si="86"/>
        <v>27</v>
      </c>
      <c r="Z277" s="150">
        <f t="shared" si="94"/>
        <v>1</v>
      </c>
      <c r="AA277" s="151">
        <f t="shared" si="85"/>
        <v>2019</v>
      </c>
      <c r="AB277" s="152" t="str">
        <f t="shared" si="82"/>
        <v>1-2019</v>
      </c>
      <c r="AC277" s="152" t="str">
        <f t="shared" si="96"/>
        <v>27-1-2019</v>
      </c>
      <c r="AD277" s="62">
        <f t="shared" si="87"/>
        <v>1</v>
      </c>
      <c r="AE277" s="62">
        <f t="shared" si="83"/>
        <v>4</v>
      </c>
      <c r="AF277" s="152" t="str">
        <f t="shared" si="97"/>
        <v>2019-4</v>
      </c>
      <c r="AG277" s="62">
        <f t="shared" si="95"/>
        <v>7</v>
      </c>
      <c r="AH277" s="152" t="str">
        <f t="shared" si="84"/>
        <v>Weekends</v>
      </c>
      <c r="AI277" s="159">
        <f t="shared" si="88"/>
        <v>1</v>
      </c>
    </row>
    <row r="278" spans="2:35" ht="16.5" x14ac:dyDescent="0.3">
      <c r="B278" s="59" t="s">
        <v>310</v>
      </c>
      <c r="C278" s="60" t="s">
        <v>42</v>
      </c>
      <c r="D278" s="59" t="s">
        <v>43</v>
      </c>
      <c r="E278" s="59" t="s">
        <v>27</v>
      </c>
      <c r="F278" s="59" t="s">
        <v>21</v>
      </c>
      <c r="G278" s="59" t="s">
        <v>22</v>
      </c>
      <c r="H278" s="61">
        <v>99.71</v>
      </c>
      <c r="I278" s="62">
        <v>6</v>
      </c>
      <c r="J278" s="63">
        <v>29.913</v>
      </c>
      <c r="K278" s="63">
        <v>628.173</v>
      </c>
      <c r="L278" s="64">
        <v>43522</v>
      </c>
      <c r="M278" s="65">
        <v>0.70277777777777772</v>
      </c>
      <c r="N278" s="60" t="s">
        <v>23</v>
      </c>
      <c r="O278" s="63">
        <v>598.26</v>
      </c>
      <c r="P278" s="66">
        <v>4.7619047620000003</v>
      </c>
      <c r="Q278" s="63">
        <v>29.913</v>
      </c>
      <c r="R278" s="67">
        <v>7.9</v>
      </c>
      <c r="S278" s="48">
        <f t="shared" si="89"/>
        <v>29.913000000000011</v>
      </c>
      <c r="T278" s="49">
        <f t="shared" si="90"/>
        <v>2243.4750000000008</v>
      </c>
      <c r="U278" s="49" t="b">
        <f t="shared" si="91"/>
        <v>1</v>
      </c>
      <c r="V278" s="49" t="b">
        <f t="shared" si="92"/>
        <v>1</v>
      </c>
      <c r="W278" s="49" t="str">
        <f t="shared" si="93"/>
        <v>Low Value</v>
      </c>
      <c r="X278" s="157">
        <f t="shared" si="98"/>
        <v>9.9710000000000001</v>
      </c>
      <c r="Y278" s="158">
        <f t="shared" si="86"/>
        <v>26</v>
      </c>
      <c r="Z278" s="150">
        <f t="shared" si="94"/>
        <v>2</v>
      </c>
      <c r="AA278" s="151">
        <f t="shared" si="85"/>
        <v>2019</v>
      </c>
      <c r="AB278" s="152" t="str">
        <f t="shared" ref="AB278:AB341" si="99">CONCATENATE(Z278,"-",AA278)</f>
        <v>2-2019</v>
      </c>
      <c r="AC278" s="152" t="str">
        <f t="shared" si="96"/>
        <v>26-2-2019</v>
      </c>
      <c r="AD278" s="62">
        <f t="shared" si="87"/>
        <v>1</v>
      </c>
      <c r="AE278" s="62">
        <f t="shared" si="83"/>
        <v>9</v>
      </c>
      <c r="AF278" s="152" t="str">
        <f t="shared" si="97"/>
        <v>2019-9</v>
      </c>
      <c r="AG278" s="62">
        <f t="shared" si="95"/>
        <v>2</v>
      </c>
      <c r="AH278" s="152" t="str">
        <f t="shared" si="84"/>
        <v>Weekdays</v>
      </c>
      <c r="AI278" s="159">
        <f t="shared" si="88"/>
        <v>3</v>
      </c>
    </row>
    <row r="279" spans="2:35" ht="16.5" x14ac:dyDescent="0.3">
      <c r="B279" s="59" t="s">
        <v>311</v>
      </c>
      <c r="C279" s="60" t="s">
        <v>42</v>
      </c>
      <c r="D279" s="59" t="s">
        <v>43</v>
      </c>
      <c r="E279" s="59" t="s">
        <v>27</v>
      </c>
      <c r="F279" s="59" t="s">
        <v>31</v>
      </c>
      <c r="G279" s="59" t="s">
        <v>46</v>
      </c>
      <c r="H279" s="61">
        <v>47.97</v>
      </c>
      <c r="I279" s="62">
        <v>7</v>
      </c>
      <c r="J279" s="63">
        <v>16.7895</v>
      </c>
      <c r="K279" s="63">
        <v>352.5795</v>
      </c>
      <c r="L279" s="64">
        <v>43472</v>
      </c>
      <c r="M279" s="65">
        <v>0.86944444444444446</v>
      </c>
      <c r="N279" s="60" t="s">
        <v>29</v>
      </c>
      <c r="O279" s="63">
        <v>335.79</v>
      </c>
      <c r="P279" s="66">
        <v>4.7619047620000003</v>
      </c>
      <c r="Q279" s="63">
        <v>16.7895</v>
      </c>
      <c r="R279" s="67">
        <v>6.2</v>
      </c>
      <c r="S279" s="48">
        <f t="shared" si="89"/>
        <v>16.789499999999975</v>
      </c>
      <c r="T279" s="49">
        <f t="shared" si="90"/>
        <v>1259.2124999999983</v>
      </c>
      <c r="U279" s="49" t="b">
        <f t="shared" si="91"/>
        <v>0</v>
      </c>
      <c r="V279" s="49" t="b">
        <f t="shared" si="92"/>
        <v>1</v>
      </c>
      <c r="W279" s="49" t="str">
        <f t="shared" si="93"/>
        <v>Low Value</v>
      </c>
      <c r="X279" s="157">
        <f t="shared" si="98"/>
        <v>4.7970000000000006</v>
      </c>
      <c r="Y279" s="158">
        <f t="shared" si="86"/>
        <v>7</v>
      </c>
      <c r="Z279" s="150">
        <f t="shared" si="94"/>
        <v>1</v>
      </c>
      <c r="AA279" s="151">
        <f t="shared" si="85"/>
        <v>2019</v>
      </c>
      <c r="AB279" s="152" t="str">
        <f t="shared" si="99"/>
        <v>1-2019</v>
      </c>
      <c r="AC279" s="152" t="str">
        <f t="shared" si="96"/>
        <v>7-1-2019</v>
      </c>
      <c r="AD279" s="62">
        <f t="shared" si="87"/>
        <v>1</v>
      </c>
      <c r="AE279" s="62">
        <f t="shared" ref="AE279:AE342" si="100">WEEKNUM(L279,2)</f>
        <v>2</v>
      </c>
      <c r="AF279" s="152" t="str">
        <f t="shared" si="97"/>
        <v>2019-2</v>
      </c>
      <c r="AG279" s="62">
        <f t="shared" si="95"/>
        <v>1</v>
      </c>
      <c r="AH279" s="152" t="str">
        <f t="shared" ref="AH279:AH342" si="101">IF(AG279&gt;=6,"Weekends","Weekdays")</f>
        <v>Weekdays</v>
      </c>
      <c r="AI279" s="159">
        <f t="shared" si="88"/>
        <v>2</v>
      </c>
    </row>
    <row r="280" spans="2:35" ht="16.5" x14ac:dyDescent="0.3">
      <c r="B280" s="59" t="s">
        <v>312</v>
      </c>
      <c r="C280" s="60" t="s">
        <v>25</v>
      </c>
      <c r="D280" s="59" t="s">
        <v>26</v>
      </c>
      <c r="E280" s="59" t="s">
        <v>20</v>
      </c>
      <c r="F280" s="59" t="s">
        <v>21</v>
      </c>
      <c r="G280" s="59" t="s">
        <v>32</v>
      </c>
      <c r="H280" s="61">
        <v>21.82</v>
      </c>
      <c r="I280" s="62">
        <v>10</v>
      </c>
      <c r="J280" s="63">
        <v>10.91</v>
      </c>
      <c r="K280" s="63">
        <v>229.11</v>
      </c>
      <c r="L280" s="64">
        <v>43472</v>
      </c>
      <c r="M280" s="65">
        <v>0.73333333333333328</v>
      </c>
      <c r="N280" s="60" t="s">
        <v>29</v>
      </c>
      <c r="O280" s="63">
        <v>218.2</v>
      </c>
      <c r="P280" s="66">
        <v>4.7619047620000003</v>
      </c>
      <c r="Q280" s="63">
        <v>10.91</v>
      </c>
      <c r="R280" s="68">
        <v>7.1</v>
      </c>
      <c r="S280" s="48">
        <f t="shared" si="89"/>
        <v>10.910000000000025</v>
      </c>
      <c r="T280" s="49">
        <f t="shared" si="90"/>
        <v>818.25000000000182</v>
      </c>
      <c r="U280" s="49" t="b">
        <f t="shared" si="91"/>
        <v>0</v>
      </c>
      <c r="V280" s="49" t="b">
        <f t="shared" si="92"/>
        <v>1</v>
      </c>
      <c r="W280" s="49" t="str">
        <f t="shared" si="93"/>
        <v>Low Value</v>
      </c>
      <c r="X280" s="157">
        <f t="shared" si="98"/>
        <v>2.1819999999999999</v>
      </c>
      <c r="Y280" s="158">
        <f t="shared" si="86"/>
        <v>7</v>
      </c>
      <c r="Z280" s="150">
        <f t="shared" si="94"/>
        <v>1</v>
      </c>
      <c r="AA280" s="151">
        <f t="shared" si="85"/>
        <v>2019</v>
      </c>
      <c r="AB280" s="152" t="str">
        <f t="shared" si="99"/>
        <v>1-2019</v>
      </c>
      <c r="AC280" s="152" t="str">
        <f t="shared" si="96"/>
        <v>7-1-2019</v>
      </c>
      <c r="AD280" s="62">
        <f t="shared" si="87"/>
        <v>1</v>
      </c>
      <c r="AE280" s="62">
        <f t="shared" si="100"/>
        <v>2</v>
      </c>
      <c r="AF280" s="152" t="str">
        <f t="shared" si="97"/>
        <v>2019-2</v>
      </c>
      <c r="AG280" s="62">
        <f t="shared" si="95"/>
        <v>1</v>
      </c>
      <c r="AH280" s="152" t="str">
        <f t="shared" si="101"/>
        <v>Weekdays</v>
      </c>
      <c r="AI280" s="159">
        <f t="shared" si="88"/>
        <v>2</v>
      </c>
    </row>
    <row r="281" spans="2:35" ht="16.5" x14ac:dyDescent="0.3">
      <c r="B281" s="59" t="s">
        <v>313</v>
      </c>
      <c r="C281" s="60" t="s">
        <v>25</v>
      </c>
      <c r="D281" s="59" t="s">
        <v>26</v>
      </c>
      <c r="E281" s="59" t="s">
        <v>27</v>
      </c>
      <c r="F281" s="59" t="s">
        <v>21</v>
      </c>
      <c r="G281" s="59" t="s">
        <v>46</v>
      </c>
      <c r="H281" s="61">
        <v>95.42</v>
      </c>
      <c r="I281" s="62">
        <v>4</v>
      </c>
      <c r="J281" s="63">
        <v>19.084</v>
      </c>
      <c r="K281" s="63">
        <v>400.76400000000001</v>
      </c>
      <c r="L281" s="64">
        <v>43498</v>
      </c>
      <c r="M281" s="65">
        <v>0.55763888888888891</v>
      </c>
      <c r="N281" s="60" t="s">
        <v>23</v>
      </c>
      <c r="O281" s="63">
        <v>381.68</v>
      </c>
      <c r="P281" s="66">
        <v>4.7619047620000003</v>
      </c>
      <c r="Q281" s="63">
        <v>19.084</v>
      </c>
      <c r="R281" s="67">
        <v>6.4</v>
      </c>
      <c r="S281" s="48">
        <f t="shared" si="89"/>
        <v>19.084000000000003</v>
      </c>
      <c r="T281" s="49">
        <f t="shared" si="90"/>
        <v>1431.3000000000002</v>
      </c>
      <c r="U281" s="49" t="b">
        <f t="shared" si="91"/>
        <v>0</v>
      </c>
      <c r="V281" s="49" t="b">
        <f t="shared" si="92"/>
        <v>1</v>
      </c>
      <c r="W281" s="49" t="str">
        <f t="shared" si="93"/>
        <v>Low Value</v>
      </c>
      <c r="X281" s="157">
        <f t="shared" si="98"/>
        <v>9.5419999999999998</v>
      </c>
      <c r="Y281" s="158">
        <f t="shared" si="86"/>
        <v>2</v>
      </c>
      <c r="Z281" s="150">
        <f t="shared" si="94"/>
        <v>2</v>
      </c>
      <c r="AA281" s="151">
        <f t="shared" si="85"/>
        <v>2019</v>
      </c>
      <c r="AB281" s="152" t="str">
        <f t="shared" si="99"/>
        <v>2-2019</v>
      </c>
      <c r="AC281" s="152" t="str">
        <f t="shared" si="96"/>
        <v>2-2-2019</v>
      </c>
      <c r="AD281" s="62">
        <f t="shared" si="87"/>
        <v>1</v>
      </c>
      <c r="AE281" s="62">
        <f t="shared" si="100"/>
        <v>5</v>
      </c>
      <c r="AF281" s="152" t="str">
        <f t="shared" si="97"/>
        <v>2019-5</v>
      </c>
      <c r="AG281" s="62">
        <f t="shared" si="95"/>
        <v>6</v>
      </c>
      <c r="AH281" s="152" t="str">
        <f t="shared" si="101"/>
        <v>Weekends</v>
      </c>
      <c r="AI281" s="159">
        <f t="shared" si="88"/>
        <v>7</v>
      </c>
    </row>
    <row r="282" spans="2:35" ht="16.5" x14ac:dyDescent="0.3">
      <c r="B282" s="59" t="s">
        <v>314</v>
      </c>
      <c r="C282" s="60" t="s">
        <v>25</v>
      </c>
      <c r="D282" s="59" t="s">
        <v>26</v>
      </c>
      <c r="E282" s="59" t="s">
        <v>20</v>
      </c>
      <c r="F282" s="59" t="s">
        <v>31</v>
      </c>
      <c r="G282" s="59" t="s">
        <v>46</v>
      </c>
      <c r="H282" s="61">
        <v>70.989999999999995</v>
      </c>
      <c r="I282" s="62">
        <v>10</v>
      </c>
      <c r="J282" s="63">
        <v>35.494999999999997</v>
      </c>
      <c r="K282" s="63">
        <v>745.39499999999998</v>
      </c>
      <c r="L282" s="64">
        <v>43544</v>
      </c>
      <c r="M282" s="65">
        <v>0.68611111111111112</v>
      </c>
      <c r="N282" s="60" t="s">
        <v>29</v>
      </c>
      <c r="O282" s="63">
        <v>709.9</v>
      </c>
      <c r="P282" s="66">
        <v>4.7619047620000003</v>
      </c>
      <c r="Q282" s="63">
        <v>35.494999999999997</v>
      </c>
      <c r="R282" s="67">
        <v>5.7</v>
      </c>
      <c r="S282" s="48">
        <f t="shared" si="89"/>
        <v>35.495000000000005</v>
      </c>
      <c r="T282" s="49">
        <f t="shared" si="90"/>
        <v>2662.1250000000005</v>
      </c>
      <c r="U282" s="49" t="b">
        <f t="shared" si="91"/>
        <v>1</v>
      </c>
      <c r="V282" s="49" t="b">
        <f t="shared" si="92"/>
        <v>1</v>
      </c>
      <c r="W282" s="49" t="str">
        <f t="shared" si="93"/>
        <v>Low Value</v>
      </c>
      <c r="X282" s="157" t="str">
        <f t="shared" si="98"/>
        <v>Value Not maches</v>
      </c>
      <c r="Y282" s="158">
        <f t="shared" si="86"/>
        <v>20</v>
      </c>
      <c r="Z282" s="150">
        <f t="shared" si="94"/>
        <v>3</v>
      </c>
      <c r="AA282" s="151">
        <f t="shared" si="85"/>
        <v>2019</v>
      </c>
      <c r="AB282" s="152" t="str">
        <f t="shared" si="99"/>
        <v>3-2019</v>
      </c>
      <c r="AC282" s="152" t="str">
        <f t="shared" si="96"/>
        <v>20-3-2019</v>
      </c>
      <c r="AD282" s="62">
        <f t="shared" si="87"/>
        <v>1</v>
      </c>
      <c r="AE282" s="62">
        <f t="shared" si="100"/>
        <v>12</v>
      </c>
      <c r="AF282" s="152" t="str">
        <f t="shared" si="97"/>
        <v>2019-12</v>
      </c>
      <c r="AG282" s="62">
        <f t="shared" si="95"/>
        <v>3</v>
      </c>
      <c r="AH282" s="152" t="str">
        <f t="shared" si="101"/>
        <v>Weekdays</v>
      </c>
      <c r="AI282" s="159">
        <f t="shared" si="88"/>
        <v>4</v>
      </c>
    </row>
    <row r="283" spans="2:35" ht="16.5" x14ac:dyDescent="0.3">
      <c r="B283" s="59" t="s">
        <v>315</v>
      </c>
      <c r="C283" s="60" t="s">
        <v>18</v>
      </c>
      <c r="D283" s="59" t="s">
        <v>19</v>
      </c>
      <c r="E283" s="59" t="s">
        <v>20</v>
      </c>
      <c r="F283" s="59" t="s">
        <v>31</v>
      </c>
      <c r="G283" s="59" t="s">
        <v>36</v>
      </c>
      <c r="H283" s="61">
        <v>44.02</v>
      </c>
      <c r="I283" s="62">
        <v>10</v>
      </c>
      <c r="J283" s="63">
        <v>22.01</v>
      </c>
      <c r="K283" s="63">
        <v>462.21</v>
      </c>
      <c r="L283" s="64">
        <v>43544</v>
      </c>
      <c r="M283" s="65">
        <v>0.83125000000000004</v>
      </c>
      <c r="N283" s="60" t="s">
        <v>33</v>
      </c>
      <c r="O283" s="63">
        <v>440.2</v>
      </c>
      <c r="P283" s="66">
        <v>4.7619047620000003</v>
      </c>
      <c r="Q283" s="63">
        <v>22.01</v>
      </c>
      <c r="R283" s="67">
        <v>9.6</v>
      </c>
      <c r="S283" s="48">
        <f t="shared" si="89"/>
        <v>22.009999999999991</v>
      </c>
      <c r="T283" s="49">
        <f t="shared" si="90"/>
        <v>1650.7499999999993</v>
      </c>
      <c r="U283" s="49" t="b">
        <f t="shared" si="91"/>
        <v>0</v>
      </c>
      <c r="V283" s="49" t="b">
        <f t="shared" si="92"/>
        <v>1</v>
      </c>
      <c r="W283" s="49" t="str">
        <f t="shared" si="93"/>
        <v>High Value</v>
      </c>
      <c r="X283" s="157">
        <f t="shared" si="98"/>
        <v>4.4020000000000001</v>
      </c>
      <c r="Y283" s="158">
        <f t="shared" si="86"/>
        <v>20</v>
      </c>
      <c r="Z283" s="150">
        <f t="shared" si="94"/>
        <v>3</v>
      </c>
      <c r="AA283" s="151">
        <f t="shared" ref="AA283:AA346" si="102">YEAR(L283)</f>
        <v>2019</v>
      </c>
      <c r="AB283" s="152" t="str">
        <f t="shared" si="99"/>
        <v>3-2019</v>
      </c>
      <c r="AC283" s="152" t="str">
        <f t="shared" si="96"/>
        <v>20-3-2019</v>
      </c>
      <c r="AD283" s="62">
        <f t="shared" si="87"/>
        <v>1</v>
      </c>
      <c r="AE283" s="62">
        <f t="shared" si="100"/>
        <v>12</v>
      </c>
      <c r="AF283" s="152" t="str">
        <f t="shared" si="97"/>
        <v>2019-12</v>
      </c>
      <c r="AG283" s="62">
        <f t="shared" si="95"/>
        <v>3</v>
      </c>
      <c r="AH283" s="152" t="str">
        <f t="shared" si="101"/>
        <v>Weekdays</v>
      </c>
      <c r="AI283" s="159">
        <f t="shared" si="88"/>
        <v>4</v>
      </c>
    </row>
    <row r="284" spans="2:35" ht="16.5" x14ac:dyDescent="0.3">
      <c r="B284" s="59" t="s">
        <v>316</v>
      </c>
      <c r="C284" s="60" t="s">
        <v>18</v>
      </c>
      <c r="D284" s="59" t="s">
        <v>19</v>
      </c>
      <c r="E284" s="59" t="s">
        <v>27</v>
      </c>
      <c r="F284" s="59" t="s">
        <v>21</v>
      </c>
      <c r="G284" s="59" t="s">
        <v>32</v>
      </c>
      <c r="H284" s="61">
        <v>69.959999999999994</v>
      </c>
      <c r="I284" s="62">
        <v>8</v>
      </c>
      <c r="J284" s="63">
        <v>27.984000000000002</v>
      </c>
      <c r="K284" s="63">
        <v>587.66399999999999</v>
      </c>
      <c r="L284" s="64">
        <v>43511</v>
      </c>
      <c r="M284" s="65">
        <v>0.70902777777777781</v>
      </c>
      <c r="N284" s="60" t="s">
        <v>33</v>
      </c>
      <c r="O284" s="63">
        <v>559.67999999999995</v>
      </c>
      <c r="P284" s="66">
        <v>4.7619047620000003</v>
      </c>
      <c r="Q284" s="63">
        <v>27.984000000000002</v>
      </c>
      <c r="R284" s="67">
        <v>6.4</v>
      </c>
      <c r="S284" s="48">
        <f t="shared" si="89"/>
        <v>27.984000000000037</v>
      </c>
      <c r="T284" s="49">
        <f t="shared" si="90"/>
        <v>2098.8000000000029</v>
      </c>
      <c r="U284" s="49" t="b">
        <f t="shared" si="91"/>
        <v>1</v>
      </c>
      <c r="V284" s="49" t="b">
        <f t="shared" si="92"/>
        <v>1</v>
      </c>
      <c r="W284" s="49" t="str">
        <f t="shared" si="93"/>
        <v>Low Value</v>
      </c>
      <c r="X284" s="157">
        <f t="shared" si="98"/>
        <v>6.9959999999999996</v>
      </c>
      <c r="Y284" s="158">
        <f t="shared" si="86"/>
        <v>15</v>
      </c>
      <c r="Z284" s="150">
        <f t="shared" si="94"/>
        <v>2</v>
      </c>
      <c r="AA284" s="151">
        <f t="shared" si="102"/>
        <v>2019</v>
      </c>
      <c r="AB284" s="152" t="str">
        <f t="shared" si="99"/>
        <v>2-2019</v>
      </c>
      <c r="AC284" s="152" t="str">
        <f t="shared" si="96"/>
        <v>15-2-2019</v>
      </c>
      <c r="AD284" s="62">
        <f t="shared" si="87"/>
        <v>1</v>
      </c>
      <c r="AE284" s="62">
        <f t="shared" si="100"/>
        <v>7</v>
      </c>
      <c r="AF284" s="152" t="str">
        <f t="shared" si="97"/>
        <v>2019-7</v>
      </c>
      <c r="AG284" s="62">
        <f t="shared" si="95"/>
        <v>5</v>
      </c>
      <c r="AH284" s="152" t="str">
        <f t="shared" si="101"/>
        <v>Weekdays</v>
      </c>
      <c r="AI284" s="159">
        <f t="shared" si="88"/>
        <v>6</v>
      </c>
    </row>
    <row r="285" spans="2:35" ht="16.5" x14ac:dyDescent="0.3">
      <c r="B285" s="59" t="s">
        <v>317</v>
      </c>
      <c r="C285" s="60" t="s">
        <v>25</v>
      </c>
      <c r="D285" s="59" t="s">
        <v>26</v>
      </c>
      <c r="E285" s="59" t="s">
        <v>27</v>
      </c>
      <c r="F285" s="59" t="s">
        <v>31</v>
      </c>
      <c r="G285" s="59" t="s">
        <v>32</v>
      </c>
      <c r="H285" s="61">
        <v>37</v>
      </c>
      <c r="I285" s="62">
        <v>1</v>
      </c>
      <c r="J285" s="63">
        <v>1.85</v>
      </c>
      <c r="K285" s="63">
        <v>38.85</v>
      </c>
      <c r="L285" s="64">
        <v>43530</v>
      </c>
      <c r="M285" s="65">
        <v>0.56180555555555556</v>
      </c>
      <c r="N285" s="60" t="s">
        <v>33</v>
      </c>
      <c r="O285" s="63">
        <v>37</v>
      </c>
      <c r="P285" s="66">
        <v>4.7619047620000003</v>
      </c>
      <c r="Q285" s="63">
        <v>1.85</v>
      </c>
      <c r="R285" s="68">
        <v>7.9</v>
      </c>
      <c r="S285" s="48">
        <f t="shared" si="89"/>
        <v>1.8500000000000014</v>
      </c>
      <c r="T285" s="49">
        <f t="shared" si="90"/>
        <v>138.75000000000011</v>
      </c>
      <c r="U285" s="49" t="b">
        <f t="shared" si="91"/>
        <v>0</v>
      </c>
      <c r="V285" s="49" t="b">
        <f t="shared" si="92"/>
        <v>1</v>
      </c>
      <c r="W285" s="49" t="str">
        <f t="shared" si="93"/>
        <v>Low Value</v>
      </c>
      <c r="X285" s="157">
        <f t="shared" si="98"/>
        <v>3.7</v>
      </c>
      <c r="Y285" s="158">
        <f t="shared" si="86"/>
        <v>6</v>
      </c>
      <c r="Z285" s="150">
        <f t="shared" si="94"/>
        <v>3</v>
      </c>
      <c r="AA285" s="151">
        <f t="shared" si="102"/>
        <v>2019</v>
      </c>
      <c r="AB285" s="152" t="str">
        <f t="shared" si="99"/>
        <v>3-2019</v>
      </c>
      <c r="AC285" s="152" t="str">
        <f t="shared" si="96"/>
        <v>6-3-2019</v>
      </c>
      <c r="AD285" s="62">
        <f t="shared" si="87"/>
        <v>1</v>
      </c>
      <c r="AE285" s="62">
        <f t="shared" si="100"/>
        <v>10</v>
      </c>
      <c r="AF285" s="152" t="str">
        <f t="shared" si="97"/>
        <v>2019-10</v>
      </c>
      <c r="AG285" s="62">
        <f t="shared" si="95"/>
        <v>3</v>
      </c>
      <c r="AH285" s="152" t="str">
        <f t="shared" si="101"/>
        <v>Weekdays</v>
      </c>
      <c r="AI285" s="159">
        <f t="shared" si="88"/>
        <v>4</v>
      </c>
    </row>
    <row r="286" spans="2:35" ht="16.5" x14ac:dyDescent="0.3">
      <c r="B286" s="59" t="s">
        <v>318</v>
      </c>
      <c r="C286" s="60" t="s">
        <v>18</v>
      </c>
      <c r="D286" s="59" t="s">
        <v>19</v>
      </c>
      <c r="E286" s="59" t="s">
        <v>27</v>
      </c>
      <c r="F286" s="59" t="s">
        <v>21</v>
      </c>
      <c r="G286" s="59" t="s">
        <v>36</v>
      </c>
      <c r="H286" s="61">
        <v>15.34</v>
      </c>
      <c r="I286" s="62">
        <v>1</v>
      </c>
      <c r="J286" s="63">
        <v>0.76700000000000002</v>
      </c>
      <c r="K286" s="63">
        <v>16.106999999999999</v>
      </c>
      <c r="L286" s="64">
        <v>43471</v>
      </c>
      <c r="M286" s="65">
        <v>0.46458333333333335</v>
      </c>
      <c r="N286" s="60" t="s">
        <v>29</v>
      </c>
      <c r="O286" s="63">
        <v>15.34</v>
      </c>
      <c r="P286" s="66">
        <v>4.7619047620000003</v>
      </c>
      <c r="Q286" s="63">
        <v>0.76700000000000002</v>
      </c>
      <c r="R286" s="68">
        <v>6.5</v>
      </c>
      <c r="S286" s="48">
        <f t="shared" si="89"/>
        <v>0.76699999999999946</v>
      </c>
      <c r="T286" s="49">
        <f t="shared" si="90"/>
        <v>57.524999999999963</v>
      </c>
      <c r="U286" s="49" t="b">
        <f t="shared" si="91"/>
        <v>0</v>
      </c>
      <c r="V286" s="49" t="b">
        <f t="shared" si="92"/>
        <v>1</v>
      </c>
      <c r="W286" s="49" t="str">
        <f t="shared" si="93"/>
        <v>Low Value</v>
      </c>
      <c r="X286" s="157">
        <f t="shared" si="98"/>
        <v>1.534</v>
      </c>
      <c r="Y286" s="158">
        <f t="shared" si="86"/>
        <v>6</v>
      </c>
      <c r="Z286" s="150">
        <f t="shared" si="94"/>
        <v>1</v>
      </c>
      <c r="AA286" s="151">
        <f t="shared" si="102"/>
        <v>2019</v>
      </c>
      <c r="AB286" s="152" t="str">
        <f t="shared" si="99"/>
        <v>1-2019</v>
      </c>
      <c r="AC286" s="152" t="str">
        <f t="shared" si="96"/>
        <v>6-1-2019</v>
      </c>
      <c r="AD286" s="62">
        <f t="shared" si="87"/>
        <v>1</v>
      </c>
      <c r="AE286" s="62">
        <f t="shared" si="100"/>
        <v>1</v>
      </c>
      <c r="AF286" s="152" t="str">
        <f t="shared" si="97"/>
        <v>2019-1</v>
      </c>
      <c r="AG286" s="62">
        <f t="shared" si="95"/>
        <v>7</v>
      </c>
      <c r="AH286" s="152" t="str">
        <f t="shared" si="101"/>
        <v>Weekends</v>
      </c>
      <c r="AI286" s="159">
        <f t="shared" si="88"/>
        <v>1</v>
      </c>
    </row>
    <row r="287" spans="2:35" ht="16.5" x14ac:dyDescent="0.3">
      <c r="B287" s="59" t="s">
        <v>319</v>
      </c>
      <c r="C287" s="60" t="s">
        <v>18</v>
      </c>
      <c r="D287" s="59" t="s">
        <v>19</v>
      </c>
      <c r="E287" s="59" t="s">
        <v>20</v>
      </c>
      <c r="F287" s="59" t="s">
        <v>31</v>
      </c>
      <c r="G287" s="59" t="s">
        <v>22</v>
      </c>
      <c r="H287" s="61">
        <v>99.83</v>
      </c>
      <c r="I287" s="62">
        <v>6</v>
      </c>
      <c r="J287" s="63">
        <v>29.949000000000002</v>
      </c>
      <c r="K287" s="63">
        <v>628.92899999999997</v>
      </c>
      <c r="L287" s="64">
        <v>43528</v>
      </c>
      <c r="M287" s="65">
        <v>0.62638888888888888</v>
      </c>
      <c r="N287" s="60" t="s">
        <v>23</v>
      </c>
      <c r="O287" s="63">
        <v>598.98</v>
      </c>
      <c r="P287" s="66">
        <v>4.7619047620000003</v>
      </c>
      <c r="Q287" s="63">
        <v>29.949000000000002</v>
      </c>
      <c r="R287" s="67">
        <v>8.5</v>
      </c>
      <c r="S287" s="48">
        <f t="shared" si="89"/>
        <v>29.948999999999955</v>
      </c>
      <c r="T287" s="49">
        <f t="shared" si="90"/>
        <v>2246.1749999999965</v>
      </c>
      <c r="U287" s="49" t="b">
        <f t="shared" si="91"/>
        <v>1</v>
      </c>
      <c r="V287" s="49" t="b">
        <f t="shared" si="92"/>
        <v>1</v>
      </c>
      <c r="W287" s="49" t="str">
        <f t="shared" si="93"/>
        <v>Low Value</v>
      </c>
      <c r="X287" s="157">
        <f t="shared" si="98"/>
        <v>9.9830000000000005</v>
      </c>
      <c r="Y287" s="158">
        <f t="shared" si="86"/>
        <v>4</v>
      </c>
      <c r="Z287" s="150">
        <f t="shared" si="94"/>
        <v>3</v>
      </c>
      <c r="AA287" s="151">
        <f t="shared" si="102"/>
        <v>2019</v>
      </c>
      <c r="AB287" s="152" t="str">
        <f t="shared" si="99"/>
        <v>3-2019</v>
      </c>
      <c r="AC287" s="152" t="str">
        <f t="shared" si="96"/>
        <v>4-3-2019</v>
      </c>
      <c r="AD287" s="62">
        <f t="shared" si="87"/>
        <v>1</v>
      </c>
      <c r="AE287" s="62">
        <f t="shared" si="100"/>
        <v>10</v>
      </c>
      <c r="AF287" s="152" t="str">
        <f t="shared" si="97"/>
        <v>2019-10</v>
      </c>
      <c r="AG287" s="62">
        <f t="shared" si="95"/>
        <v>1</v>
      </c>
      <c r="AH287" s="152" t="str">
        <f t="shared" si="101"/>
        <v>Weekdays</v>
      </c>
      <c r="AI287" s="159">
        <f t="shared" si="88"/>
        <v>2</v>
      </c>
    </row>
    <row r="288" spans="2:35" ht="16.5" x14ac:dyDescent="0.3">
      <c r="B288" s="59" t="s">
        <v>320</v>
      </c>
      <c r="C288" s="60" t="s">
        <v>18</v>
      </c>
      <c r="D288" s="59" t="s">
        <v>19</v>
      </c>
      <c r="E288" s="59" t="s">
        <v>20</v>
      </c>
      <c r="F288" s="59" t="s">
        <v>21</v>
      </c>
      <c r="G288" s="59" t="s">
        <v>22</v>
      </c>
      <c r="H288" s="61">
        <v>47.67</v>
      </c>
      <c r="I288" s="62">
        <v>4</v>
      </c>
      <c r="J288" s="63">
        <v>9.5340000000000007</v>
      </c>
      <c r="K288" s="63">
        <v>200.214</v>
      </c>
      <c r="L288" s="64">
        <v>43536</v>
      </c>
      <c r="M288" s="65">
        <v>0.59791666666666665</v>
      </c>
      <c r="N288" s="60" t="s">
        <v>29</v>
      </c>
      <c r="O288" s="63">
        <v>190.68</v>
      </c>
      <c r="P288" s="66">
        <v>4.7619047620000003</v>
      </c>
      <c r="Q288" s="63">
        <v>9.5340000000000007</v>
      </c>
      <c r="R288" s="68">
        <v>9.1</v>
      </c>
      <c r="S288" s="48">
        <f t="shared" si="89"/>
        <v>9.5339999999999918</v>
      </c>
      <c r="T288" s="49">
        <f t="shared" si="90"/>
        <v>715.04999999999939</v>
      </c>
      <c r="U288" s="49" t="b">
        <f t="shared" si="91"/>
        <v>0</v>
      </c>
      <c r="V288" s="49" t="b">
        <f t="shared" si="92"/>
        <v>1</v>
      </c>
      <c r="W288" s="49" t="str">
        <f t="shared" si="93"/>
        <v>High Value</v>
      </c>
      <c r="X288" s="157">
        <f t="shared" si="98"/>
        <v>4.7670000000000003</v>
      </c>
      <c r="Y288" s="158">
        <f t="shared" si="86"/>
        <v>12</v>
      </c>
      <c r="Z288" s="150">
        <f t="shared" si="94"/>
        <v>3</v>
      </c>
      <c r="AA288" s="151">
        <f t="shared" si="102"/>
        <v>2019</v>
      </c>
      <c r="AB288" s="152" t="str">
        <f t="shared" si="99"/>
        <v>3-2019</v>
      </c>
      <c r="AC288" s="152" t="str">
        <f t="shared" si="96"/>
        <v>12-3-2019</v>
      </c>
      <c r="AD288" s="62">
        <f t="shared" si="87"/>
        <v>1</v>
      </c>
      <c r="AE288" s="62">
        <f t="shared" si="100"/>
        <v>11</v>
      </c>
      <c r="AF288" s="152" t="str">
        <f t="shared" si="97"/>
        <v>2019-11</v>
      </c>
      <c r="AG288" s="62">
        <f t="shared" si="95"/>
        <v>2</v>
      </c>
      <c r="AH288" s="152" t="str">
        <f t="shared" si="101"/>
        <v>Weekdays</v>
      </c>
      <c r="AI288" s="159">
        <f t="shared" si="88"/>
        <v>3</v>
      </c>
    </row>
    <row r="289" spans="2:35" ht="16.5" x14ac:dyDescent="0.3">
      <c r="B289" s="59" t="s">
        <v>321</v>
      </c>
      <c r="C289" s="60" t="s">
        <v>42</v>
      </c>
      <c r="D289" s="59" t="s">
        <v>43</v>
      </c>
      <c r="E289" s="59" t="s">
        <v>27</v>
      </c>
      <c r="F289" s="59" t="s">
        <v>31</v>
      </c>
      <c r="G289" s="59" t="s">
        <v>22</v>
      </c>
      <c r="H289" s="61">
        <v>66.680000000000007</v>
      </c>
      <c r="I289" s="62">
        <v>5</v>
      </c>
      <c r="J289" s="63">
        <v>16.670000000000002</v>
      </c>
      <c r="K289" s="63">
        <v>350.07</v>
      </c>
      <c r="L289" s="64">
        <v>43516</v>
      </c>
      <c r="M289" s="65">
        <v>0.75069444444444444</v>
      </c>
      <c r="N289" s="60" t="s">
        <v>29</v>
      </c>
      <c r="O289" s="63">
        <v>333.4</v>
      </c>
      <c r="P289" s="66">
        <v>4.7619047620000003</v>
      </c>
      <c r="Q289" s="63">
        <v>16.670000000000002</v>
      </c>
      <c r="R289" s="67">
        <v>7.6</v>
      </c>
      <c r="S289" s="48">
        <f t="shared" si="89"/>
        <v>16.670000000000016</v>
      </c>
      <c r="T289" s="49">
        <f t="shared" si="90"/>
        <v>1250.2500000000011</v>
      </c>
      <c r="U289" s="49" t="b">
        <f t="shared" si="91"/>
        <v>0</v>
      </c>
      <c r="V289" s="49" t="b">
        <f t="shared" si="92"/>
        <v>1</v>
      </c>
      <c r="W289" s="49" t="str">
        <f t="shared" si="93"/>
        <v>Low Value</v>
      </c>
      <c r="X289" s="157">
        <f t="shared" si="98"/>
        <v>6.668000000000001</v>
      </c>
      <c r="Y289" s="158">
        <f t="shared" ref="Y289:Y352" si="103">DAY(L289)</f>
        <v>20</v>
      </c>
      <c r="Z289" s="150">
        <f t="shared" si="94"/>
        <v>2</v>
      </c>
      <c r="AA289" s="151">
        <f t="shared" si="102"/>
        <v>2019</v>
      </c>
      <c r="AB289" s="152" t="str">
        <f t="shared" si="99"/>
        <v>2-2019</v>
      </c>
      <c r="AC289" s="152" t="str">
        <f t="shared" si="96"/>
        <v>20-2-2019</v>
      </c>
      <c r="AD289" s="62">
        <f t="shared" si="87"/>
        <v>1</v>
      </c>
      <c r="AE289" s="62">
        <f t="shared" si="100"/>
        <v>8</v>
      </c>
      <c r="AF289" s="152" t="str">
        <f t="shared" si="97"/>
        <v>2019-8</v>
      </c>
      <c r="AG289" s="62">
        <f t="shared" si="95"/>
        <v>3</v>
      </c>
      <c r="AH289" s="152" t="str">
        <f t="shared" si="101"/>
        <v>Weekdays</v>
      </c>
      <c r="AI289" s="159">
        <f t="shared" si="88"/>
        <v>4</v>
      </c>
    </row>
    <row r="290" spans="2:35" ht="16.5" x14ac:dyDescent="0.3">
      <c r="B290" s="59" t="s">
        <v>322</v>
      </c>
      <c r="C290" s="60" t="s">
        <v>25</v>
      </c>
      <c r="D290" s="59" t="s">
        <v>26</v>
      </c>
      <c r="E290" s="59" t="s">
        <v>20</v>
      </c>
      <c r="F290" s="59" t="s">
        <v>31</v>
      </c>
      <c r="G290" s="59" t="s">
        <v>32</v>
      </c>
      <c r="H290" s="61">
        <v>74.86</v>
      </c>
      <c r="I290" s="62">
        <v>1</v>
      </c>
      <c r="J290" s="63">
        <v>3.7429999999999999</v>
      </c>
      <c r="K290" s="63">
        <v>78.602999999999994</v>
      </c>
      <c r="L290" s="64">
        <v>43548</v>
      </c>
      <c r="M290" s="65">
        <v>0.61736111111111114</v>
      </c>
      <c r="N290" s="60" t="s">
        <v>29</v>
      </c>
      <c r="O290" s="63">
        <v>74.86</v>
      </c>
      <c r="P290" s="66">
        <v>4.7619047620000003</v>
      </c>
      <c r="Q290" s="63">
        <v>3.7429999999999999</v>
      </c>
      <c r="R290" s="68">
        <v>6.9</v>
      </c>
      <c r="S290" s="48">
        <f t="shared" si="89"/>
        <v>3.742999999999995</v>
      </c>
      <c r="T290" s="49">
        <f t="shared" si="90"/>
        <v>280.72499999999962</v>
      </c>
      <c r="U290" s="49" t="b">
        <f t="shared" si="91"/>
        <v>0</v>
      </c>
      <c r="V290" s="49" t="b">
        <f t="shared" si="92"/>
        <v>1</v>
      </c>
      <c r="W290" s="49" t="str">
        <f t="shared" si="93"/>
        <v>Low Value</v>
      </c>
      <c r="X290" s="157">
        <f t="shared" si="98"/>
        <v>7.4860000000000007</v>
      </c>
      <c r="Y290" s="158">
        <f t="shared" si="103"/>
        <v>24</v>
      </c>
      <c r="Z290" s="150">
        <f t="shared" si="94"/>
        <v>3</v>
      </c>
      <c r="AA290" s="151">
        <f t="shared" si="102"/>
        <v>2019</v>
      </c>
      <c r="AB290" s="152" t="str">
        <f t="shared" si="99"/>
        <v>3-2019</v>
      </c>
      <c r="AC290" s="152" t="str">
        <f t="shared" si="96"/>
        <v>24-3-2019</v>
      </c>
      <c r="AD290" s="62">
        <f t="shared" si="87"/>
        <v>1</v>
      </c>
      <c r="AE290" s="62">
        <f t="shared" si="100"/>
        <v>12</v>
      </c>
      <c r="AF290" s="152" t="str">
        <f t="shared" si="97"/>
        <v>2019-12</v>
      </c>
      <c r="AG290" s="62">
        <f t="shared" si="95"/>
        <v>7</v>
      </c>
      <c r="AH290" s="152" t="str">
        <f t="shared" si="101"/>
        <v>Weekends</v>
      </c>
      <c r="AI290" s="159">
        <f t="shared" si="88"/>
        <v>1</v>
      </c>
    </row>
    <row r="291" spans="2:35" ht="16.5" x14ac:dyDescent="0.3">
      <c r="B291" s="59" t="s">
        <v>323</v>
      </c>
      <c r="C291" s="60" t="s">
        <v>25</v>
      </c>
      <c r="D291" s="59" t="s">
        <v>26</v>
      </c>
      <c r="E291" s="59" t="s">
        <v>27</v>
      </c>
      <c r="F291" s="59" t="s">
        <v>21</v>
      </c>
      <c r="G291" s="59" t="s">
        <v>36</v>
      </c>
      <c r="H291" s="61">
        <v>23.75</v>
      </c>
      <c r="I291" s="62">
        <v>9</v>
      </c>
      <c r="J291" s="63">
        <v>10.6875</v>
      </c>
      <c r="K291" s="63">
        <v>224.4375</v>
      </c>
      <c r="L291" s="64">
        <v>43496</v>
      </c>
      <c r="M291" s="65">
        <v>0.50138888888888888</v>
      </c>
      <c r="N291" s="60" t="s">
        <v>29</v>
      </c>
      <c r="O291" s="63">
        <v>213.75</v>
      </c>
      <c r="P291" s="66">
        <v>4.7619047620000003</v>
      </c>
      <c r="Q291" s="63">
        <v>10.6875</v>
      </c>
      <c r="R291" s="68">
        <v>9.5</v>
      </c>
      <c r="S291" s="48">
        <f t="shared" si="89"/>
        <v>10.6875</v>
      </c>
      <c r="T291" s="49">
        <f t="shared" si="90"/>
        <v>801.5625</v>
      </c>
      <c r="U291" s="49" t="b">
        <f t="shared" si="91"/>
        <v>0</v>
      </c>
      <c r="V291" s="49" t="b">
        <f t="shared" si="92"/>
        <v>1</v>
      </c>
      <c r="W291" s="49" t="str">
        <f t="shared" si="93"/>
        <v>High Value</v>
      </c>
      <c r="X291" s="157">
        <f t="shared" si="98"/>
        <v>2.375</v>
      </c>
      <c r="Y291" s="158">
        <f t="shared" si="103"/>
        <v>31</v>
      </c>
      <c r="Z291" s="150">
        <f t="shared" si="94"/>
        <v>1</v>
      </c>
      <c r="AA291" s="151">
        <f t="shared" si="102"/>
        <v>2019</v>
      </c>
      <c r="AB291" s="152" t="str">
        <f t="shared" si="99"/>
        <v>1-2019</v>
      </c>
      <c r="AC291" s="152" t="str">
        <f t="shared" si="96"/>
        <v>31-1-2019</v>
      </c>
      <c r="AD291" s="62">
        <f t="shared" si="87"/>
        <v>1</v>
      </c>
      <c r="AE291" s="62">
        <f t="shared" si="100"/>
        <v>5</v>
      </c>
      <c r="AF291" s="152" t="str">
        <f t="shared" si="97"/>
        <v>2019-5</v>
      </c>
      <c r="AG291" s="62">
        <f t="shared" si="95"/>
        <v>4</v>
      </c>
      <c r="AH291" s="152" t="str">
        <f t="shared" si="101"/>
        <v>Weekdays</v>
      </c>
      <c r="AI291" s="159">
        <f t="shared" si="88"/>
        <v>5</v>
      </c>
    </row>
    <row r="292" spans="2:35" ht="16.5" x14ac:dyDescent="0.3">
      <c r="B292" s="59" t="s">
        <v>324</v>
      </c>
      <c r="C292" s="60" t="s">
        <v>42</v>
      </c>
      <c r="D292" s="59" t="s">
        <v>43</v>
      </c>
      <c r="E292" s="59" t="s">
        <v>27</v>
      </c>
      <c r="F292" s="59" t="s">
        <v>21</v>
      </c>
      <c r="G292" s="59" t="s">
        <v>44</v>
      </c>
      <c r="H292" s="61">
        <v>48.51</v>
      </c>
      <c r="I292" s="62">
        <v>7</v>
      </c>
      <c r="J292" s="63">
        <v>16.9785</v>
      </c>
      <c r="K292" s="63">
        <v>356.54849999999999</v>
      </c>
      <c r="L292" s="64">
        <v>43490</v>
      </c>
      <c r="M292" s="65">
        <v>0.5625</v>
      </c>
      <c r="N292" s="60" t="s">
        <v>33</v>
      </c>
      <c r="O292" s="63">
        <v>339.57</v>
      </c>
      <c r="P292" s="66">
        <v>4.7619047620000003</v>
      </c>
      <c r="Q292" s="63">
        <v>16.9785</v>
      </c>
      <c r="R292" s="67">
        <v>5.2</v>
      </c>
      <c r="S292" s="48">
        <f t="shared" si="89"/>
        <v>16.978499999999997</v>
      </c>
      <c r="T292" s="49">
        <f t="shared" si="90"/>
        <v>1273.3874999999998</v>
      </c>
      <c r="U292" s="49" t="b">
        <f t="shared" si="91"/>
        <v>0</v>
      </c>
      <c r="V292" s="49" t="b">
        <f t="shared" si="92"/>
        <v>1</v>
      </c>
      <c r="W292" s="49" t="str">
        <f t="shared" si="93"/>
        <v>Low Value</v>
      </c>
      <c r="X292" s="157" t="str">
        <f t="shared" si="98"/>
        <v>Value Not maches</v>
      </c>
      <c r="Y292" s="158">
        <f t="shared" si="103"/>
        <v>25</v>
      </c>
      <c r="Z292" s="150">
        <f t="shared" si="94"/>
        <v>1</v>
      </c>
      <c r="AA292" s="151">
        <f t="shared" si="102"/>
        <v>2019</v>
      </c>
      <c r="AB292" s="152" t="str">
        <f t="shared" si="99"/>
        <v>1-2019</v>
      </c>
      <c r="AC292" s="152" t="str">
        <f t="shared" si="96"/>
        <v>25-1-2019</v>
      </c>
      <c r="AD292" s="62">
        <f t="shared" si="87"/>
        <v>1</v>
      </c>
      <c r="AE292" s="62">
        <f t="shared" si="100"/>
        <v>4</v>
      </c>
      <c r="AF292" s="152" t="str">
        <f t="shared" si="97"/>
        <v>2019-4</v>
      </c>
      <c r="AG292" s="62">
        <f t="shared" si="95"/>
        <v>5</v>
      </c>
      <c r="AH292" s="152" t="str">
        <f t="shared" si="101"/>
        <v>Weekdays</v>
      </c>
      <c r="AI292" s="159">
        <f t="shared" si="88"/>
        <v>6</v>
      </c>
    </row>
    <row r="293" spans="2:35" ht="16.5" x14ac:dyDescent="0.3">
      <c r="B293" s="59" t="s">
        <v>325</v>
      </c>
      <c r="C293" s="60" t="s">
        <v>18</v>
      </c>
      <c r="D293" s="59" t="s">
        <v>19</v>
      </c>
      <c r="E293" s="59" t="s">
        <v>20</v>
      </c>
      <c r="F293" s="59" t="s">
        <v>21</v>
      </c>
      <c r="G293" s="59" t="s">
        <v>32</v>
      </c>
      <c r="H293" s="61">
        <v>94.88</v>
      </c>
      <c r="I293" s="62">
        <v>7</v>
      </c>
      <c r="J293" s="63">
        <v>33.207999999999998</v>
      </c>
      <c r="K293" s="63">
        <v>697.36800000000005</v>
      </c>
      <c r="L293" s="64">
        <v>43499</v>
      </c>
      <c r="M293" s="65">
        <v>0.60972222222222228</v>
      </c>
      <c r="N293" s="60" t="s">
        <v>29</v>
      </c>
      <c r="O293" s="63">
        <v>664.16</v>
      </c>
      <c r="P293" s="66">
        <v>4.7619047620000003</v>
      </c>
      <c r="Q293" s="63">
        <v>33.207999999999998</v>
      </c>
      <c r="R293" s="67">
        <v>4.2</v>
      </c>
      <c r="S293" s="48">
        <f t="shared" si="89"/>
        <v>33.208000000000084</v>
      </c>
      <c r="T293" s="49">
        <f t="shared" si="90"/>
        <v>2490.6000000000063</v>
      </c>
      <c r="U293" s="49" t="b">
        <f t="shared" si="91"/>
        <v>1</v>
      </c>
      <c r="V293" s="49" t="b">
        <f t="shared" si="92"/>
        <v>1</v>
      </c>
      <c r="W293" s="49" t="str">
        <f t="shared" si="93"/>
        <v>Low Value</v>
      </c>
      <c r="X293" s="157" t="str">
        <f t="shared" si="98"/>
        <v>Value Not maches</v>
      </c>
      <c r="Y293" s="158">
        <f t="shared" si="103"/>
        <v>3</v>
      </c>
      <c r="Z293" s="150">
        <f t="shared" si="94"/>
        <v>2</v>
      </c>
      <c r="AA293" s="151">
        <f t="shared" si="102"/>
        <v>2019</v>
      </c>
      <c r="AB293" s="152" t="str">
        <f t="shared" si="99"/>
        <v>2-2019</v>
      </c>
      <c r="AC293" s="152" t="str">
        <f t="shared" si="96"/>
        <v>3-2-2019</v>
      </c>
      <c r="AD293" s="62">
        <f t="shared" ref="AD293:AD356" si="104">ROUNDUP(Z293/3,0)</f>
        <v>1</v>
      </c>
      <c r="AE293" s="62">
        <f t="shared" si="100"/>
        <v>5</v>
      </c>
      <c r="AF293" s="152" t="str">
        <f t="shared" si="97"/>
        <v>2019-5</v>
      </c>
      <c r="AG293" s="62">
        <f t="shared" si="95"/>
        <v>7</v>
      </c>
      <c r="AH293" s="152" t="str">
        <f t="shared" si="101"/>
        <v>Weekends</v>
      </c>
      <c r="AI293" s="159">
        <f t="shared" si="88"/>
        <v>1</v>
      </c>
    </row>
    <row r="294" spans="2:35" ht="16.5" x14ac:dyDescent="0.3">
      <c r="B294" s="59" t="s">
        <v>326</v>
      </c>
      <c r="C294" s="60" t="s">
        <v>42</v>
      </c>
      <c r="D294" s="59" t="s">
        <v>43</v>
      </c>
      <c r="E294" s="59" t="s">
        <v>20</v>
      </c>
      <c r="F294" s="59" t="s">
        <v>31</v>
      </c>
      <c r="G294" s="59" t="s">
        <v>28</v>
      </c>
      <c r="H294" s="61">
        <v>40.299999999999997</v>
      </c>
      <c r="I294" s="62">
        <v>10</v>
      </c>
      <c r="J294" s="63">
        <v>20.149999999999999</v>
      </c>
      <c r="K294" s="63">
        <v>423.15</v>
      </c>
      <c r="L294" s="64">
        <v>43489</v>
      </c>
      <c r="M294" s="65">
        <v>0.73402777777777772</v>
      </c>
      <c r="N294" s="60" t="s">
        <v>33</v>
      </c>
      <c r="O294" s="63">
        <v>403</v>
      </c>
      <c r="P294" s="66">
        <v>4.7619047620000003</v>
      </c>
      <c r="Q294" s="63">
        <v>20.149999999999999</v>
      </c>
      <c r="R294" s="67">
        <v>7</v>
      </c>
      <c r="S294" s="48">
        <f t="shared" si="89"/>
        <v>20.149999999999977</v>
      </c>
      <c r="T294" s="49">
        <f t="shared" si="90"/>
        <v>1511.2499999999982</v>
      </c>
      <c r="U294" s="49" t="b">
        <f t="shared" si="91"/>
        <v>0</v>
      </c>
      <c r="V294" s="49" t="b">
        <f t="shared" si="92"/>
        <v>1</v>
      </c>
      <c r="W294" s="49" t="str">
        <f t="shared" si="93"/>
        <v>Low Value</v>
      </c>
      <c r="X294" s="157">
        <f t="shared" si="98"/>
        <v>4.03</v>
      </c>
      <c r="Y294" s="158">
        <f t="shared" si="103"/>
        <v>24</v>
      </c>
      <c r="Z294" s="150">
        <f t="shared" si="94"/>
        <v>1</v>
      </c>
      <c r="AA294" s="151">
        <f t="shared" si="102"/>
        <v>2019</v>
      </c>
      <c r="AB294" s="152" t="str">
        <f t="shared" si="99"/>
        <v>1-2019</v>
      </c>
      <c r="AC294" s="152" t="str">
        <f t="shared" si="96"/>
        <v>24-1-2019</v>
      </c>
      <c r="AD294" s="62">
        <f t="shared" si="104"/>
        <v>1</v>
      </c>
      <c r="AE294" s="62">
        <f t="shared" si="100"/>
        <v>4</v>
      </c>
      <c r="AF294" s="152" t="str">
        <f t="shared" si="97"/>
        <v>2019-4</v>
      </c>
      <c r="AG294" s="62">
        <f t="shared" si="95"/>
        <v>4</v>
      </c>
      <c r="AH294" s="152" t="str">
        <f t="shared" si="101"/>
        <v>Weekdays</v>
      </c>
      <c r="AI294" s="159">
        <f t="shared" ref="AI294:AI357" si="105">WEEKDAY(L294,1)</f>
        <v>5</v>
      </c>
    </row>
    <row r="295" spans="2:35" ht="16.5" x14ac:dyDescent="0.3">
      <c r="B295" s="59" t="s">
        <v>327</v>
      </c>
      <c r="C295" s="60" t="s">
        <v>25</v>
      </c>
      <c r="D295" s="59" t="s">
        <v>26</v>
      </c>
      <c r="E295" s="59" t="s">
        <v>27</v>
      </c>
      <c r="F295" s="59" t="s">
        <v>31</v>
      </c>
      <c r="G295" s="59" t="s">
        <v>28</v>
      </c>
      <c r="H295" s="61">
        <v>27.85</v>
      </c>
      <c r="I295" s="62">
        <v>7</v>
      </c>
      <c r="J295" s="63">
        <v>9.7475000000000005</v>
      </c>
      <c r="K295" s="63">
        <v>204.69749999999999</v>
      </c>
      <c r="L295" s="64">
        <v>43538</v>
      </c>
      <c r="M295" s="65">
        <v>0.72222222222222221</v>
      </c>
      <c r="N295" s="60" t="s">
        <v>23</v>
      </c>
      <c r="O295" s="63">
        <v>194.95</v>
      </c>
      <c r="P295" s="66">
        <v>4.7619047620000003</v>
      </c>
      <c r="Q295" s="63">
        <v>9.7475000000000005</v>
      </c>
      <c r="R295" s="68">
        <v>6</v>
      </c>
      <c r="S295" s="48">
        <f t="shared" si="89"/>
        <v>9.7475000000000023</v>
      </c>
      <c r="T295" s="49">
        <f t="shared" si="90"/>
        <v>731.06250000000023</v>
      </c>
      <c r="U295" s="49" t="b">
        <f t="shared" si="91"/>
        <v>0</v>
      </c>
      <c r="V295" s="49" t="b">
        <f t="shared" si="92"/>
        <v>1</v>
      </c>
      <c r="W295" s="49" t="str">
        <f t="shared" si="93"/>
        <v>Low Value</v>
      </c>
      <c r="X295" s="157" t="str">
        <f t="shared" si="98"/>
        <v>Value Not maches</v>
      </c>
      <c r="Y295" s="158">
        <f t="shared" si="103"/>
        <v>14</v>
      </c>
      <c r="Z295" s="150">
        <f t="shared" si="94"/>
        <v>3</v>
      </c>
      <c r="AA295" s="151">
        <f t="shared" si="102"/>
        <v>2019</v>
      </c>
      <c r="AB295" s="152" t="str">
        <f t="shared" si="99"/>
        <v>3-2019</v>
      </c>
      <c r="AC295" s="152" t="str">
        <f t="shared" si="96"/>
        <v>14-3-2019</v>
      </c>
      <c r="AD295" s="62">
        <f t="shared" si="104"/>
        <v>1</v>
      </c>
      <c r="AE295" s="62">
        <f t="shared" si="100"/>
        <v>11</v>
      </c>
      <c r="AF295" s="152" t="str">
        <f t="shared" si="97"/>
        <v>2019-11</v>
      </c>
      <c r="AG295" s="62">
        <f t="shared" si="95"/>
        <v>4</v>
      </c>
      <c r="AH295" s="152" t="str">
        <f t="shared" si="101"/>
        <v>Weekdays</v>
      </c>
      <c r="AI295" s="159">
        <f t="shared" si="105"/>
        <v>5</v>
      </c>
    </row>
    <row r="296" spans="2:35" ht="16.5" x14ac:dyDescent="0.3">
      <c r="B296" s="59" t="s">
        <v>328</v>
      </c>
      <c r="C296" s="60" t="s">
        <v>18</v>
      </c>
      <c r="D296" s="59" t="s">
        <v>19</v>
      </c>
      <c r="E296" s="59" t="s">
        <v>20</v>
      </c>
      <c r="F296" s="59" t="s">
        <v>21</v>
      </c>
      <c r="G296" s="59" t="s">
        <v>28</v>
      </c>
      <c r="H296" s="61">
        <v>62.48</v>
      </c>
      <c r="I296" s="62">
        <v>1</v>
      </c>
      <c r="J296" s="63">
        <v>3.1240000000000001</v>
      </c>
      <c r="K296" s="63">
        <v>65.603999999999999</v>
      </c>
      <c r="L296" s="64">
        <v>43514</v>
      </c>
      <c r="M296" s="65">
        <v>0.85347222222222219</v>
      </c>
      <c r="N296" s="60" t="s">
        <v>29</v>
      </c>
      <c r="O296" s="63">
        <v>62.48</v>
      </c>
      <c r="P296" s="66">
        <v>4.7619047620000003</v>
      </c>
      <c r="Q296" s="63">
        <v>3.1240000000000001</v>
      </c>
      <c r="R296" s="68">
        <v>4.7</v>
      </c>
      <c r="S296" s="48">
        <f t="shared" si="89"/>
        <v>3.1240000000000023</v>
      </c>
      <c r="T296" s="49">
        <f t="shared" si="90"/>
        <v>234.30000000000018</v>
      </c>
      <c r="U296" s="49" t="b">
        <f t="shared" si="91"/>
        <v>0</v>
      </c>
      <c r="V296" s="49" t="b">
        <f t="shared" si="92"/>
        <v>1</v>
      </c>
      <c r="W296" s="49" t="str">
        <f t="shared" si="93"/>
        <v>Low Value</v>
      </c>
      <c r="X296" s="157" t="str">
        <f t="shared" si="98"/>
        <v>Value Not maches</v>
      </c>
      <c r="Y296" s="158">
        <f t="shared" si="103"/>
        <v>18</v>
      </c>
      <c r="Z296" s="150">
        <f t="shared" si="94"/>
        <v>2</v>
      </c>
      <c r="AA296" s="151">
        <f t="shared" si="102"/>
        <v>2019</v>
      </c>
      <c r="AB296" s="152" t="str">
        <f t="shared" si="99"/>
        <v>2-2019</v>
      </c>
      <c r="AC296" s="152" t="str">
        <f t="shared" si="96"/>
        <v>18-2-2019</v>
      </c>
      <c r="AD296" s="62">
        <f t="shared" si="104"/>
        <v>1</v>
      </c>
      <c r="AE296" s="62">
        <f t="shared" si="100"/>
        <v>8</v>
      </c>
      <c r="AF296" s="152" t="str">
        <f t="shared" si="97"/>
        <v>2019-8</v>
      </c>
      <c r="AG296" s="62">
        <f t="shared" si="95"/>
        <v>1</v>
      </c>
      <c r="AH296" s="152" t="str">
        <f t="shared" si="101"/>
        <v>Weekdays</v>
      </c>
      <c r="AI296" s="159">
        <f t="shared" si="105"/>
        <v>2</v>
      </c>
    </row>
    <row r="297" spans="2:35" ht="16.5" x14ac:dyDescent="0.3">
      <c r="B297" s="59" t="s">
        <v>329</v>
      </c>
      <c r="C297" s="60" t="s">
        <v>18</v>
      </c>
      <c r="D297" s="59" t="s">
        <v>19</v>
      </c>
      <c r="E297" s="59" t="s">
        <v>20</v>
      </c>
      <c r="F297" s="59" t="s">
        <v>21</v>
      </c>
      <c r="G297" s="59" t="s">
        <v>44</v>
      </c>
      <c r="H297" s="61">
        <v>36.36</v>
      </c>
      <c r="I297" s="62">
        <v>2</v>
      </c>
      <c r="J297" s="63">
        <v>3.6360000000000001</v>
      </c>
      <c r="K297" s="63">
        <v>76.355999999999995</v>
      </c>
      <c r="L297" s="64">
        <v>43486</v>
      </c>
      <c r="M297" s="65">
        <v>0.41666666666666669</v>
      </c>
      <c r="N297" s="60" t="s">
        <v>29</v>
      </c>
      <c r="O297" s="63">
        <v>72.72</v>
      </c>
      <c r="P297" s="66">
        <v>4.7619047620000003</v>
      </c>
      <c r="Q297" s="63">
        <v>3.6360000000000001</v>
      </c>
      <c r="R297" s="68">
        <v>7.1</v>
      </c>
      <c r="S297" s="48">
        <f t="shared" si="89"/>
        <v>3.6359999999999957</v>
      </c>
      <c r="T297" s="49">
        <f t="shared" si="90"/>
        <v>272.6999999999997</v>
      </c>
      <c r="U297" s="49" t="b">
        <f t="shared" si="91"/>
        <v>0</v>
      </c>
      <c r="V297" s="49" t="b">
        <f t="shared" si="92"/>
        <v>1</v>
      </c>
      <c r="W297" s="49" t="str">
        <f t="shared" si="93"/>
        <v>Low Value</v>
      </c>
      <c r="X297" s="157">
        <f t="shared" si="98"/>
        <v>3.6360000000000001</v>
      </c>
      <c r="Y297" s="158">
        <f t="shared" si="103"/>
        <v>21</v>
      </c>
      <c r="Z297" s="150">
        <f t="shared" si="94"/>
        <v>1</v>
      </c>
      <c r="AA297" s="151">
        <f t="shared" si="102"/>
        <v>2019</v>
      </c>
      <c r="AB297" s="152" t="str">
        <f t="shared" si="99"/>
        <v>1-2019</v>
      </c>
      <c r="AC297" s="152" t="str">
        <f t="shared" si="96"/>
        <v>21-1-2019</v>
      </c>
      <c r="AD297" s="62">
        <f t="shared" si="104"/>
        <v>1</v>
      </c>
      <c r="AE297" s="62">
        <f t="shared" si="100"/>
        <v>4</v>
      </c>
      <c r="AF297" s="152" t="str">
        <f t="shared" si="97"/>
        <v>2019-4</v>
      </c>
      <c r="AG297" s="62">
        <f t="shared" si="95"/>
        <v>1</v>
      </c>
      <c r="AH297" s="152" t="str">
        <f t="shared" si="101"/>
        <v>Weekdays</v>
      </c>
      <c r="AI297" s="159">
        <f t="shared" si="105"/>
        <v>2</v>
      </c>
    </row>
    <row r="298" spans="2:35" ht="16.5" x14ac:dyDescent="0.3">
      <c r="B298" s="59" t="s">
        <v>330</v>
      </c>
      <c r="C298" s="60" t="s">
        <v>42</v>
      </c>
      <c r="D298" s="59" t="s">
        <v>43</v>
      </c>
      <c r="E298" s="59" t="s">
        <v>27</v>
      </c>
      <c r="F298" s="59" t="s">
        <v>31</v>
      </c>
      <c r="G298" s="59" t="s">
        <v>22</v>
      </c>
      <c r="H298" s="61">
        <v>18.11</v>
      </c>
      <c r="I298" s="62">
        <v>10</v>
      </c>
      <c r="J298" s="63">
        <v>9.0549999999999997</v>
      </c>
      <c r="K298" s="63">
        <v>190.155</v>
      </c>
      <c r="L298" s="64">
        <v>43537</v>
      </c>
      <c r="M298" s="65">
        <v>0.49027777777777776</v>
      </c>
      <c r="N298" s="60" t="s">
        <v>23</v>
      </c>
      <c r="O298" s="63">
        <v>181.1</v>
      </c>
      <c r="P298" s="66">
        <v>4.7619047620000003</v>
      </c>
      <c r="Q298" s="63">
        <v>9.0549999999999997</v>
      </c>
      <c r="R298" s="68">
        <v>5.9</v>
      </c>
      <c r="S298" s="48">
        <f t="shared" si="89"/>
        <v>9.0550000000000068</v>
      </c>
      <c r="T298" s="49">
        <f t="shared" si="90"/>
        <v>679.12500000000045</v>
      </c>
      <c r="U298" s="49" t="b">
        <f t="shared" si="91"/>
        <v>0</v>
      </c>
      <c r="V298" s="49" t="b">
        <f t="shared" si="92"/>
        <v>1</v>
      </c>
      <c r="W298" s="49" t="str">
        <f t="shared" si="93"/>
        <v>Low Value</v>
      </c>
      <c r="X298" s="157" t="str">
        <f t="shared" si="98"/>
        <v>Value Not maches</v>
      </c>
      <c r="Y298" s="158">
        <f t="shared" si="103"/>
        <v>13</v>
      </c>
      <c r="Z298" s="150">
        <f t="shared" si="94"/>
        <v>3</v>
      </c>
      <c r="AA298" s="151">
        <f t="shared" si="102"/>
        <v>2019</v>
      </c>
      <c r="AB298" s="152" t="str">
        <f t="shared" si="99"/>
        <v>3-2019</v>
      </c>
      <c r="AC298" s="152" t="str">
        <f t="shared" si="96"/>
        <v>13-3-2019</v>
      </c>
      <c r="AD298" s="62">
        <f t="shared" si="104"/>
        <v>1</v>
      </c>
      <c r="AE298" s="62">
        <f t="shared" si="100"/>
        <v>11</v>
      </c>
      <c r="AF298" s="152" t="str">
        <f t="shared" si="97"/>
        <v>2019-11</v>
      </c>
      <c r="AG298" s="62">
        <f t="shared" si="95"/>
        <v>3</v>
      </c>
      <c r="AH298" s="152" t="str">
        <f t="shared" si="101"/>
        <v>Weekdays</v>
      </c>
      <c r="AI298" s="159">
        <f t="shared" si="105"/>
        <v>4</v>
      </c>
    </row>
    <row r="299" spans="2:35" ht="16.5" x14ac:dyDescent="0.3">
      <c r="B299" s="59" t="s">
        <v>331</v>
      </c>
      <c r="C299" s="60" t="s">
        <v>25</v>
      </c>
      <c r="D299" s="59" t="s">
        <v>26</v>
      </c>
      <c r="E299" s="59" t="s">
        <v>20</v>
      </c>
      <c r="F299" s="59" t="s">
        <v>21</v>
      </c>
      <c r="G299" s="59" t="s">
        <v>28</v>
      </c>
      <c r="H299" s="61">
        <v>51.92</v>
      </c>
      <c r="I299" s="62">
        <v>5</v>
      </c>
      <c r="J299" s="63">
        <v>12.98</v>
      </c>
      <c r="K299" s="63">
        <v>272.58</v>
      </c>
      <c r="L299" s="64">
        <v>43527</v>
      </c>
      <c r="M299" s="65">
        <v>0.5708333333333333</v>
      </c>
      <c r="N299" s="60" t="s">
        <v>29</v>
      </c>
      <c r="O299" s="63">
        <v>259.60000000000002</v>
      </c>
      <c r="P299" s="66">
        <v>4.7619047620000003</v>
      </c>
      <c r="Q299" s="63">
        <v>12.98</v>
      </c>
      <c r="R299" s="68">
        <v>7.5</v>
      </c>
      <c r="S299" s="48">
        <f t="shared" si="89"/>
        <v>12.979999999999961</v>
      </c>
      <c r="T299" s="49">
        <f t="shared" si="90"/>
        <v>973.49999999999704</v>
      </c>
      <c r="U299" s="49" t="b">
        <f t="shared" si="91"/>
        <v>0</v>
      </c>
      <c r="V299" s="49" t="b">
        <f t="shared" si="92"/>
        <v>1</v>
      </c>
      <c r="W299" s="49" t="str">
        <f t="shared" si="93"/>
        <v>Low Value</v>
      </c>
      <c r="X299" s="157">
        <f t="shared" si="98"/>
        <v>5.1920000000000002</v>
      </c>
      <c r="Y299" s="158">
        <f t="shared" si="103"/>
        <v>3</v>
      </c>
      <c r="Z299" s="150">
        <f t="shared" si="94"/>
        <v>3</v>
      </c>
      <c r="AA299" s="151">
        <f t="shared" si="102"/>
        <v>2019</v>
      </c>
      <c r="AB299" s="152" t="str">
        <f t="shared" si="99"/>
        <v>3-2019</v>
      </c>
      <c r="AC299" s="152" t="str">
        <f t="shared" si="96"/>
        <v>3-3-2019</v>
      </c>
      <c r="AD299" s="62">
        <f t="shared" si="104"/>
        <v>1</v>
      </c>
      <c r="AE299" s="62">
        <f t="shared" si="100"/>
        <v>9</v>
      </c>
      <c r="AF299" s="152" t="str">
        <f t="shared" si="97"/>
        <v>2019-9</v>
      </c>
      <c r="AG299" s="62">
        <f t="shared" si="95"/>
        <v>7</v>
      </c>
      <c r="AH299" s="152" t="str">
        <f t="shared" si="101"/>
        <v>Weekends</v>
      </c>
      <c r="AI299" s="159">
        <f t="shared" si="105"/>
        <v>1</v>
      </c>
    </row>
    <row r="300" spans="2:35" ht="16.5" x14ac:dyDescent="0.3">
      <c r="B300" s="59" t="s">
        <v>332</v>
      </c>
      <c r="C300" s="60" t="s">
        <v>25</v>
      </c>
      <c r="D300" s="59" t="s">
        <v>26</v>
      </c>
      <c r="E300" s="59" t="s">
        <v>27</v>
      </c>
      <c r="F300" s="59" t="s">
        <v>31</v>
      </c>
      <c r="G300" s="59" t="s">
        <v>28</v>
      </c>
      <c r="H300" s="61">
        <v>28.84</v>
      </c>
      <c r="I300" s="62">
        <v>4</v>
      </c>
      <c r="J300" s="63">
        <v>5.7679999999999998</v>
      </c>
      <c r="K300" s="63">
        <v>121.128</v>
      </c>
      <c r="L300" s="64">
        <v>43553</v>
      </c>
      <c r="M300" s="65">
        <v>0.61388888888888893</v>
      </c>
      <c r="N300" s="60" t="s">
        <v>29</v>
      </c>
      <c r="O300" s="63">
        <v>115.36</v>
      </c>
      <c r="P300" s="66">
        <v>4.7619047620000003</v>
      </c>
      <c r="Q300" s="63">
        <v>5.7679999999999998</v>
      </c>
      <c r="R300" s="68">
        <v>6.4</v>
      </c>
      <c r="S300" s="48">
        <f t="shared" si="89"/>
        <v>5.7680000000000007</v>
      </c>
      <c r="T300" s="49">
        <f t="shared" si="90"/>
        <v>432.6</v>
      </c>
      <c r="U300" s="49" t="b">
        <f t="shared" si="91"/>
        <v>0</v>
      </c>
      <c r="V300" s="49" t="b">
        <f t="shared" si="92"/>
        <v>1</v>
      </c>
      <c r="W300" s="49" t="str">
        <f t="shared" si="93"/>
        <v>Low Value</v>
      </c>
      <c r="X300" s="157">
        <f t="shared" si="98"/>
        <v>2.8840000000000003</v>
      </c>
      <c r="Y300" s="158">
        <f t="shared" si="103"/>
        <v>29</v>
      </c>
      <c r="Z300" s="150">
        <f t="shared" si="94"/>
        <v>3</v>
      </c>
      <c r="AA300" s="151">
        <f t="shared" si="102"/>
        <v>2019</v>
      </c>
      <c r="AB300" s="152" t="str">
        <f t="shared" si="99"/>
        <v>3-2019</v>
      </c>
      <c r="AC300" s="152" t="str">
        <f t="shared" si="96"/>
        <v>29-3-2019</v>
      </c>
      <c r="AD300" s="62">
        <f t="shared" si="104"/>
        <v>1</v>
      </c>
      <c r="AE300" s="62">
        <f t="shared" si="100"/>
        <v>13</v>
      </c>
      <c r="AF300" s="152" t="str">
        <f t="shared" si="97"/>
        <v>2019-13</v>
      </c>
      <c r="AG300" s="62">
        <f t="shared" si="95"/>
        <v>5</v>
      </c>
      <c r="AH300" s="152" t="str">
        <f t="shared" si="101"/>
        <v>Weekdays</v>
      </c>
      <c r="AI300" s="159">
        <f t="shared" si="105"/>
        <v>6</v>
      </c>
    </row>
    <row r="301" spans="2:35" ht="16.5" x14ac:dyDescent="0.3">
      <c r="B301" s="59" t="s">
        <v>333</v>
      </c>
      <c r="C301" s="60" t="s">
        <v>18</v>
      </c>
      <c r="D301" s="59" t="s">
        <v>19</v>
      </c>
      <c r="E301" s="59" t="s">
        <v>20</v>
      </c>
      <c r="F301" s="59" t="s">
        <v>31</v>
      </c>
      <c r="G301" s="59" t="s">
        <v>32</v>
      </c>
      <c r="H301" s="61">
        <v>78.38</v>
      </c>
      <c r="I301" s="62">
        <v>6</v>
      </c>
      <c r="J301" s="63">
        <v>23.513999999999999</v>
      </c>
      <c r="K301" s="63">
        <v>493.79399999999998</v>
      </c>
      <c r="L301" s="64">
        <v>43475</v>
      </c>
      <c r="M301" s="65">
        <v>0.59444444444444444</v>
      </c>
      <c r="N301" s="60" t="s">
        <v>23</v>
      </c>
      <c r="O301" s="63">
        <v>470.28</v>
      </c>
      <c r="P301" s="66">
        <v>4.7619047620000003</v>
      </c>
      <c r="Q301" s="63">
        <v>23.513999999999999</v>
      </c>
      <c r="R301" s="67">
        <v>5.8</v>
      </c>
      <c r="S301" s="48">
        <f t="shared" si="89"/>
        <v>23.51400000000001</v>
      </c>
      <c r="T301" s="49">
        <f t="shared" si="90"/>
        <v>1763.5500000000006</v>
      </c>
      <c r="U301" s="49" t="b">
        <f t="shared" si="91"/>
        <v>0</v>
      </c>
      <c r="V301" s="49" t="b">
        <f t="shared" si="92"/>
        <v>1</v>
      </c>
      <c r="W301" s="49" t="str">
        <f t="shared" si="93"/>
        <v>Low Value</v>
      </c>
      <c r="X301" s="157" t="str">
        <f t="shared" si="98"/>
        <v>Value Not maches</v>
      </c>
      <c r="Y301" s="158">
        <f t="shared" si="103"/>
        <v>10</v>
      </c>
      <c r="Z301" s="150">
        <f t="shared" si="94"/>
        <v>1</v>
      </c>
      <c r="AA301" s="151">
        <f t="shared" si="102"/>
        <v>2019</v>
      </c>
      <c r="AB301" s="152" t="str">
        <f t="shared" si="99"/>
        <v>1-2019</v>
      </c>
      <c r="AC301" s="152" t="str">
        <f t="shared" si="96"/>
        <v>10-1-2019</v>
      </c>
      <c r="AD301" s="62">
        <f t="shared" si="104"/>
        <v>1</v>
      </c>
      <c r="AE301" s="62">
        <f t="shared" si="100"/>
        <v>2</v>
      </c>
      <c r="AF301" s="152" t="str">
        <f t="shared" si="97"/>
        <v>2019-2</v>
      </c>
      <c r="AG301" s="62">
        <f t="shared" si="95"/>
        <v>4</v>
      </c>
      <c r="AH301" s="152" t="str">
        <f t="shared" si="101"/>
        <v>Weekdays</v>
      </c>
      <c r="AI301" s="159">
        <f t="shared" si="105"/>
        <v>5</v>
      </c>
    </row>
    <row r="302" spans="2:35" ht="16.5" x14ac:dyDescent="0.3">
      <c r="B302" s="59" t="s">
        <v>334</v>
      </c>
      <c r="C302" s="60" t="s">
        <v>18</v>
      </c>
      <c r="D302" s="59" t="s">
        <v>19</v>
      </c>
      <c r="E302" s="59" t="s">
        <v>20</v>
      </c>
      <c r="F302" s="59" t="s">
        <v>31</v>
      </c>
      <c r="G302" s="59" t="s">
        <v>32</v>
      </c>
      <c r="H302" s="61">
        <v>60.01</v>
      </c>
      <c r="I302" s="62">
        <v>4</v>
      </c>
      <c r="J302" s="63">
        <v>12.002000000000001</v>
      </c>
      <c r="K302" s="63">
        <v>252.042</v>
      </c>
      <c r="L302" s="64">
        <v>43490</v>
      </c>
      <c r="M302" s="65">
        <v>0.66249999999999998</v>
      </c>
      <c r="N302" s="60" t="s">
        <v>29</v>
      </c>
      <c r="O302" s="63">
        <v>240.04</v>
      </c>
      <c r="P302" s="66">
        <v>4.7619047620000003</v>
      </c>
      <c r="Q302" s="63">
        <v>12.002000000000001</v>
      </c>
      <c r="R302" s="68">
        <v>4.5</v>
      </c>
      <c r="S302" s="48">
        <f t="shared" si="89"/>
        <v>12.00200000000001</v>
      </c>
      <c r="T302" s="49">
        <f t="shared" si="90"/>
        <v>900.15000000000077</v>
      </c>
      <c r="U302" s="49" t="b">
        <f t="shared" si="91"/>
        <v>0</v>
      </c>
      <c r="V302" s="49" t="b">
        <f t="shared" si="92"/>
        <v>1</v>
      </c>
      <c r="W302" s="49" t="str">
        <f t="shared" si="93"/>
        <v>Low Value</v>
      </c>
      <c r="X302" s="157" t="str">
        <f t="shared" si="98"/>
        <v>Value Not maches</v>
      </c>
      <c r="Y302" s="158">
        <f t="shared" si="103"/>
        <v>25</v>
      </c>
      <c r="Z302" s="150">
        <f t="shared" si="94"/>
        <v>1</v>
      </c>
      <c r="AA302" s="151">
        <f t="shared" si="102"/>
        <v>2019</v>
      </c>
      <c r="AB302" s="152" t="str">
        <f t="shared" si="99"/>
        <v>1-2019</v>
      </c>
      <c r="AC302" s="152" t="str">
        <f t="shared" si="96"/>
        <v>25-1-2019</v>
      </c>
      <c r="AD302" s="62">
        <f t="shared" si="104"/>
        <v>1</v>
      </c>
      <c r="AE302" s="62">
        <f t="shared" si="100"/>
        <v>4</v>
      </c>
      <c r="AF302" s="152" t="str">
        <f t="shared" si="97"/>
        <v>2019-4</v>
      </c>
      <c r="AG302" s="62">
        <f t="shared" si="95"/>
        <v>5</v>
      </c>
      <c r="AH302" s="152" t="str">
        <f t="shared" si="101"/>
        <v>Weekdays</v>
      </c>
      <c r="AI302" s="159">
        <f t="shared" si="105"/>
        <v>6</v>
      </c>
    </row>
    <row r="303" spans="2:35" ht="16.5" x14ac:dyDescent="0.3">
      <c r="B303" s="59" t="s">
        <v>335</v>
      </c>
      <c r="C303" s="60" t="s">
        <v>25</v>
      </c>
      <c r="D303" s="59" t="s">
        <v>26</v>
      </c>
      <c r="E303" s="59" t="s">
        <v>20</v>
      </c>
      <c r="F303" s="59" t="s">
        <v>21</v>
      </c>
      <c r="G303" s="59" t="s">
        <v>32</v>
      </c>
      <c r="H303" s="61">
        <v>88.61</v>
      </c>
      <c r="I303" s="62">
        <v>1</v>
      </c>
      <c r="J303" s="63">
        <v>4.4305000000000003</v>
      </c>
      <c r="K303" s="63">
        <v>93.040499999999994</v>
      </c>
      <c r="L303" s="64">
        <v>43484</v>
      </c>
      <c r="M303" s="65">
        <v>0.43125000000000002</v>
      </c>
      <c r="N303" s="60" t="s">
        <v>29</v>
      </c>
      <c r="O303" s="63">
        <v>88.61</v>
      </c>
      <c r="P303" s="66">
        <v>4.7619047620000003</v>
      </c>
      <c r="Q303" s="63">
        <v>4.4305000000000003</v>
      </c>
      <c r="R303" s="68">
        <v>7.7</v>
      </c>
      <c r="S303" s="48">
        <f t="shared" si="89"/>
        <v>4.430499999999995</v>
      </c>
      <c r="T303" s="49">
        <f t="shared" si="90"/>
        <v>332.28749999999962</v>
      </c>
      <c r="U303" s="49" t="b">
        <f t="shared" si="91"/>
        <v>0</v>
      </c>
      <c r="V303" s="49" t="b">
        <f t="shared" si="92"/>
        <v>1</v>
      </c>
      <c r="W303" s="49" t="str">
        <f t="shared" si="93"/>
        <v>Low Value</v>
      </c>
      <c r="X303" s="157">
        <f t="shared" si="98"/>
        <v>8.8610000000000007</v>
      </c>
      <c r="Y303" s="158">
        <f t="shared" si="103"/>
        <v>19</v>
      </c>
      <c r="Z303" s="150">
        <f t="shared" si="94"/>
        <v>1</v>
      </c>
      <c r="AA303" s="151">
        <f t="shared" si="102"/>
        <v>2019</v>
      </c>
      <c r="AB303" s="152" t="str">
        <f t="shared" si="99"/>
        <v>1-2019</v>
      </c>
      <c r="AC303" s="152" t="str">
        <f t="shared" si="96"/>
        <v>19-1-2019</v>
      </c>
      <c r="AD303" s="62">
        <f t="shared" si="104"/>
        <v>1</v>
      </c>
      <c r="AE303" s="62">
        <f t="shared" si="100"/>
        <v>3</v>
      </c>
      <c r="AF303" s="152" t="str">
        <f t="shared" si="97"/>
        <v>2019-3</v>
      </c>
      <c r="AG303" s="62">
        <f t="shared" si="95"/>
        <v>6</v>
      </c>
      <c r="AH303" s="152" t="str">
        <f t="shared" si="101"/>
        <v>Weekends</v>
      </c>
      <c r="AI303" s="159">
        <f t="shared" si="105"/>
        <v>7</v>
      </c>
    </row>
    <row r="304" spans="2:35" ht="16.5" x14ac:dyDescent="0.3">
      <c r="B304" s="59" t="s">
        <v>336</v>
      </c>
      <c r="C304" s="60" t="s">
        <v>25</v>
      </c>
      <c r="D304" s="59" t="s">
        <v>26</v>
      </c>
      <c r="E304" s="59" t="s">
        <v>27</v>
      </c>
      <c r="F304" s="59" t="s">
        <v>31</v>
      </c>
      <c r="G304" s="59" t="s">
        <v>46</v>
      </c>
      <c r="H304" s="61">
        <v>99.82</v>
      </c>
      <c r="I304" s="62">
        <v>2</v>
      </c>
      <c r="J304" s="63">
        <v>9.9819999999999993</v>
      </c>
      <c r="K304" s="63">
        <v>209.62200000000001</v>
      </c>
      <c r="L304" s="64">
        <v>43467</v>
      </c>
      <c r="M304" s="65">
        <v>0.75624999999999998</v>
      </c>
      <c r="N304" s="60" t="s">
        <v>33</v>
      </c>
      <c r="O304" s="63">
        <v>199.64</v>
      </c>
      <c r="P304" s="66">
        <v>4.7619047620000003</v>
      </c>
      <c r="Q304" s="63">
        <v>9.9819999999999993</v>
      </c>
      <c r="R304" s="68">
        <v>6.7</v>
      </c>
      <c r="S304" s="48">
        <f t="shared" si="89"/>
        <v>9.9820000000000277</v>
      </c>
      <c r="T304" s="49">
        <f t="shared" si="90"/>
        <v>748.65000000000214</v>
      </c>
      <c r="U304" s="49" t="b">
        <f t="shared" si="91"/>
        <v>0</v>
      </c>
      <c r="V304" s="49" t="b">
        <f t="shared" si="92"/>
        <v>1</v>
      </c>
      <c r="W304" s="49" t="str">
        <f t="shared" si="93"/>
        <v>Low Value</v>
      </c>
      <c r="X304" s="157">
        <f t="shared" si="98"/>
        <v>9.9819999999999993</v>
      </c>
      <c r="Y304" s="158">
        <f t="shared" si="103"/>
        <v>2</v>
      </c>
      <c r="Z304" s="150">
        <f t="shared" si="94"/>
        <v>1</v>
      </c>
      <c r="AA304" s="151">
        <f t="shared" si="102"/>
        <v>2019</v>
      </c>
      <c r="AB304" s="152" t="str">
        <f t="shared" si="99"/>
        <v>1-2019</v>
      </c>
      <c r="AC304" s="152" t="str">
        <f t="shared" si="96"/>
        <v>2-1-2019</v>
      </c>
      <c r="AD304" s="62">
        <f t="shared" si="104"/>
        <v>1</v>
      </c>
      <c r="AE304" s="62">
        <f t="shared" si="100"/>
        <v>1</v>
      </c>
      <c r="AF304" s="152" t="str">
        <f t="shared" si="97"/>
        <v>2019-1</v>
      </c>
      <c r="AG304" s="62">
        <f t="shared" si="95"/>
        <v>3</v>
      </c>
      <c r="AH304" s="152" t="str">
        <f t="shared" si="101"/>
        <v>Weekdays</v>
      </c>
      <c r="AI304" s="159">
        <f t="shared" si="105"/>
        <v>4</v>
      </c>
    </row>
    <row r="305" spans="2:35" ht="16.5" x14ac:dyDescent="0.3">
      <c r="B305" s="59" t="s">
        <v>337</v>
      </c>
      <c r="C305" s="60" t="s">
        <v>42</v>
      </c>
      <c r="D305" s="59" t="s">
        <v>43</v>
      </c>
      <c r="E305" s="59" t="s">
        <v>20</v>
      </c>
      <c r="F305" s="59" t="s">
        <v>31</v>
      </c>
      <c r="G305" s="59" t="s">
        <v>22</v>
      </c>
      <c r="H305" s="61">
        <v>39.01</v>
      </c>
      <c r="I305" s="62">
        <v>1</v>
      </c>
      <c r="J305" s="63">
        <v>1.9504999999999999</v>
      </c>
      <c r="K305" s="63">
        <v>40.960500000000003</v>
      </c>
      <c r="L305" s="64">
        <v>43536</v>
      </c>
      <c r="M305" s="65">
        <v>0.69861111111111107</v>
      </c>
      <c r="N305" s="60" t="s">
        <v>33</v>
      </c>
      <c r="O305" s="63">
        <v>39.01</v>
      </c>
      <c r="P305" s="66">
        <v>4.7619047620000003</v>
      </c>
      <c r="Q305" s="63">
        <v>1.9504999999999999</v>
      </c>
      <c r="R305" s="68">
        <v>4.7</v>
      </c>
      <c r="S305" s="48">
        <f t="shared" si="89"/>
        <v>1.9505000000000052</v>
      </c>
      <c r="T305" s="49">
        <f t="shared" si="90"/>
        <v>146.28750000000039</v>
      </c>
      <c r="U305" s="49" t="b">
        <f t="shared" si="91"/>
        <v>0</v>
      </c>
      <c r="V305" s="49" t="b">
        <f t="shared" si="92"/>
        <v>1</v>
      </c>
      <c r="W305" s="49" t="str">
        <f t="shared" si="93"/>
        <v>Low Value</v>
      </c>
      <c r="X305" s="157" t="str">
        <f t="shared" si="98"/>
        <v>Value Not maches</v>
      </c>
      <c r="Y305" s="158">
        <f t="shared" si="103"/>
        <v>12</v>
      </c>
      <c r="Z305" s="150">
        <f t="shared" si="94"/>
        <v>3</v>
      </c>
      <c r="AA305" s="151">
        <f t="shared" si="102"/>
        <v>2019</v>
      </c>
      <c r="AB305" s="152" t="str">
        <f t="shared" si="99"/>
        <v>3-2019</v>
      </c>
      <c r="AC305" s="152" t="str">
        <f t="shared" si="96"/>
        <v>12-3-2019</v>
      </c>
      <c r="AD305" s="62">
        <f t="shared" si="104"/>
        <v>1</v>
      </c>
      <c r="AE305" s="62">
        <f t="shared" si="100"/>
        <v>11</v>
      </c>
      <c r="AF305" s="152" t="str">
        <f t="shared" si="97"/>
        <v>2019-11</v>
      </c>
      <c r="AG305" s="62">
        <f t="shared" si="95"/>
        <v>2</v>
      </c>
      <c r="AH305" s="152" t="str">
        <f t="shared" si="101"/>
        <v>Weekdays</v>
      </c>
      <c r="AI305" s="159">
        <f t="shared" si="105"/>
        <v>3</v>
      </c>
    </row>
    <row r="306" spans="2:35" ht="16.5" x14ac:dyDescent="0.3">
      <c r="B306" s="59" t="s">
        <v>338</v>
      </c>
      <c r="C306" s="60" t="s">
        <v>25</v>
      </c>
      <c r="D306" s="59" t="s">
        <v>26</v>
      </c>
      <c r="E306" s="59" t="s">
        <v>27</v>
      </c>
      <c r="F306" s="59" t="s">
        <v>31</v>
      </c>
      <c r="G306" s="59" t="s">
        <v>44</v>
      </c>
      <c r="H306" s="61">
        <v>48.61</v>
      </c>
      <c r="I306" s="62">
        <v>1</v>
      </c>
      <c r="J306" s="63">
        <v>2.4304999999999999</v>
      </c>
      <c r="K306" s="63">
        <v>51.040500000000002</v>
      </c>
      <c r="L306" s="64">
        <v>43521</v>
      </c>
      <c r="M306" s="65">
        <v>0.64652777777777781</v>
      </c>
      <c r="N306" s="60" t="s">
        <v>29</v>
      </c>
      <c r="O306" s="63">
        <v>48.61</v>
      </c>
      <c r="P306" s="66">
        <v>4.7619047620000003</v>
      </c>
      <c r="Q306" s="63">
        <v>2.4304999999999999</v>
      </c>
      <c r="R306" s="68">
        <v>4.4000000000000004</v>
      </c>
      <c r="S306" s="48">
        <f t="shared" si="89"/>
        <v>2.4305000000000021</v>
      </c>
      <c r="T306" s="49">
        <f t="shared" si="90"/>
        <v>182.28750000000016</v>
      </c>
      <c r="U306" s="49" t="b">
        <f t="shared" si="91"/>
        <v>0</v>
      </c>
      <c r="V306" s="49" t="b">
        <f t="shared" si="92"/>
        <v>1</v>
      </c>
      <c r="W306" s="49" t="str">
        <f t="shared" si="93"/>
        <v>Low Value</v>
      </c>
      <c r="X306" s="157" t="str">
        <f t="shared" si="98"/>
        <v>Value Not maches</v>
      </c>
      <c r="Y306" s="158">
        <f t="shared" si="103"/>
        <v>25</v>
      </c>
      <c r="Z306" s="150">
        <f t="shared" si="94"/>
        <v>2</v>
      </c>
      <c r="AA306" s="151">
        <f t="shared" si="102"/>
        <v>2019</v>
      </c>
      <c r="AB306" s="152" t="str">
        <f t="shared" si="99"/>
        <v>2-2019</v>
      </c>
      <c r="AC306" s="152" t="str">
        <f t="shared" si="96"/>
        <v>25-2-2019</v>
      </c>
      <c r="AD306" s="62">
        <f t="shared" si="104"/>
        <v>1</v>
      </c>
      <c r="AE306" s="62">
        <f t="shared" si="100"/>
        <v>9</v>
      </c>
      <c r="AF306" s="152" t="str">
        <f t="shared" si="97"/>
        <v>2019-9</v>
      </c>
      <c r="AG306" s="62">
        <f t="shared" si="95"/>
        <v>1</v>
      </c>
      <c r="AH306" s="152" t="str">
        <f t="shared" si="101"/>
        <v>Weekdays</v>
      </c>
      <c r="AI306" s="159">
        <f t="shared" si="105"/>
        <v>2</v>
      </c>
    </row>
    <row r="307" spans="2:35" ht="16.5" x14ac:dyDescent="0.3">
      <c r="B307" s="59" t="s">
        <v>339</v>
      </c>
      <c r="C307" s="60" t="s">
        <v>18</v>
      </c>
      <c r="D307" s="59" t="s">
        <v>19</v>
      </c>
      <c r="E307" s="59" t="s">
        <v>27</v>
      </c>
      <c r="F307" s="59" t="s">
        <v>21</v>
      </c>
      <c r="G307" s="59" t="s">
        <v>28</v>
      </c>
      <c r="H307" s="61">
        <v>51.19</v>
      </c>
      <c r="I307" s="62">
        <v>4</v>
      </c>
      <c r="J307" s="63">
        <v>10.238</v>
      </c>
      <c r="K307" s="63">
        <v>214.99799999999999</v>
      </c>
      <c r="L307" s="64">
        <v>43542</v>
      </c>
      <c r="M307" s="65">
        <v>0.71875</v>
      </c>
      <c r="N307" s="60" t="s">
        <v>33</v>
      </c>
      <c r="O307" s="63">
        <v>204.76</v>
      </c>
      <c r="P307" s="66">
        <v>4.7619047620000003</v>
      </c>
      <c r="Q307" s="63">
        <v>10.238</v>
      </c>
      <c r="R307" s="68">
        <v>4.7</v>
      </c>
      <c r="S307" s="48">
        <f t="shared" si="89"/>
        <v>10.238</v>
      </c>
      <c r="T307" s="49">
        <f t="shared" si="90"/>
        <v>767.84999999999991</v>
      </c>
      <c r="U307" s="49" t="b">
        <f t="shared" si="91"/>
        <v>0</v>
      </c>
      <c r="V307" s="49" t="b">
        <f t="shared" si="92"/>
        <v>1</v>
      </c>
      <c r="W307" s="49" t="str">
        <f t="shared" si="93"/>
        <v>Low Value</v>
      </c>
      <c r="X307" s="157" t="str">
        <f t="shared" si="98"/>
        <v>Value Not maches</v>
      </c>
      <c r="Y307" s="158">
        <f t="shared" si="103"/>
        <v>18</v>
      </c>
      <c r="Z307" s="150">
        <f t="shared" si="94"/>
        <v>3</v>
      </c>
      <c r="AA307" s="151">
        <f t="shared" si="102"/>
        <v>2019</v>
      </c>
      <c r="AB307" s="152" t="str">
        <f t="shared" si="99"/>
        <v>3-2019</v>
      </c>
      <c r="AC307" s="152" t="str">
        <f t="shared" si="96"/>
        <v>18-3-2019</v>
      </c>
      <c r="AD307" s="62">
        <f t="shared" si="104"/>
        <v>1</v>
      </c>
      <c r="AE307" s="62">
        <f t="shared" si="100"/>
        <v>12</v>
      </c>
      <c r="AF307" s="152" t="str">
        <f t="shared" si="97"/>
        <v>2019-12</v>
      </c>
      <c r="AG307" s="62">
        <f t="shared" si="95"/>
        <v>1</v>
      </c>
      <c r="AH307" s="152" t="str">
        <f t="shared" si="101"/>
        <v>Weekdays</v>
      </c>
      <c r="AI307" s="159">
        <f t="shared" si="105"/>
        <v>2</v>
      </c>
    </row>
    <row r="308" spans="2:35" ht="16.5" x14ac:dyDescent="0.3">
      <c r="B308" s="59" t="s">
        <v>340</v>
      </c>
      <c r="C308" s="60" t="s">
        <v>42</v>
      </c>
      <c r="D308" s="59" t="s">
        <v>43</v>
      </c>
      <c r="E308" s="59" t="s">
        <v>27</v>
      </c>
      <c r="F308" s="59" t="s">
        <v>21</v>
      </c>
      <c r="G308" s="59" t="s">
        <v>28</v>
      </c>
      <c r="H308" s="61">
        <v>14.96</v>
      </c>
      <c r="I308" s="62">
        <v>8</v>
      </c>
      <c r="J308" s="63">
        <v>5.984</v>
      </c>
      <c r="K308" s="63">
        <v>125.664</v>
      </c>
      <c r="L308" s="64">
        <v>43519</v>
      </c>
      <c r="M308" s="65">
        <v>0.52013888888888893</v>
      </c>
      <c r="N308" s="60" t="s">
        <v>29</v>
      </c>
      <c r="O308" s="63">
        <v>119.68</v>
      </c>
      <c r="P308" s="66">
        <v>4.7619047620000003</v>
      </c>
      <c r="Q308" s="63">
        <v>5.984</v>
      </c>
      <c r="R308" s="68">
        <v>8.6</v>
      </c>
      <c r="S308" s="48">
        <f t="shared" si="89"/>
        <v>5.9839999999999947</v>
      </c>
      <c r="T308" s="49">
        <f t="shared" si="90"/>
        <v>448.79999999999961</v>
      </c>
      <c r="U308" s="49" t="b">
        <f t="shared" si="91"/>
        <v>0</v>
      </c>
      <c r="V308" s="49" t="b">
        <f t="shared" si="92"/>
        <v>1</v>
      </c>
      <c r="W308" s="49" t="str">
        <f t="shared" si="93"/>
        <v>Low Value</v>
      </c>
      <c r="X308" s="157">
        <f t="shared" si="98"/>
        <v>1.4960000000000002</v>
      </c>
      <c r="Y308" s="158">
        <f t="shared" si="103"/>
        <v>23</v>
      </c>
      <c r="Z308" s="150">
        <f t="shared" si="94"/>
        <v>2</v>
      </c>
      <c r="AA308" s="151">
        <f t="shared" si="102"/>
        <v>2019</v>
      </c>
      <c r="AB308" s="152" t="str">
        <f t="shared" si="99"/>
        <v>2-2019</v>
      </c>
      <c r="AC308" s="152" t="str">
        <f t="shared" si="96"/>
        <v>23-2-2019</v>
      </c>
      <c r="AD308" s="62">
        <f t="shared" si="104"/>
        <v>1</v>
      </c>
      <c r="AE308" s="62">
        <f t="shared" si="100"/>
        <v>8</v>
      </c>
      <c r="AF308" s="152" t="str">
        <f t="shared" si="97"/>
        <v>2019-8</v>
      </c>
      <c r="AG308" s="62">
        <f t="shared" si="95"/>
        <v>6</v>
      </c>
      <c r="AH308" s="152" t="str">
        <f t="shared" si="101"/>
        <v>Weekends</v>
      </c>
      <c r="AI308" s="159">
        <f t="shared" si="105"/>
        <v>7</v>
      </c>
    </row>
    <row r="309" spans="2:35" ht="16.5" x14ac:dyDescent="0.3">
      <c r="B309" s="59" t="s">
        <v>341</v>
      </c>
      <c r="C309" s="60" t="s">
        <v>18</v>
      </c>
      <c r="D309" s="59" t="s">
        <v>19</v>
      </c>
      <c r="E309" s="59" t="s">
        <v>20</v>
      </c>
      <c r="F309" s="59" t="s">
        <v>31</v>
      </c>
      <c r="G309" s="59" t="s">
        <v>28</v>
      </c>
      <c r="H309" s="61">
        <v>72.2</v>
      </c>
      <c r="I309" s="62">
        <v>7</v>
      </c>
      <c r="J309" s="63">
        <v>25.27</v>
      </c>
      <c r="K309" s="63">
        <v>530.66999999999996</v>
      </c>
      <c r="L309" s="64">
        <v>43550</v>
      </c>
      <c r="M309" s="65">
        <v>0.84305555555555556</v>
      </c>
      <c r="N309" s="60" t="s">
        <v>23</v>
      </c>
      <c r="O309" s="63">
        <v>505.4</v>
      </c>
      <c r="P309" s="66">
        <v>4.7619047620000003</v>
      </c>
      <c r="Q309" s="63">
        <v>25.27</v>
      </c>
      <c r="R309" s="67">
        <v>4.3</v>
      </c>
      <c r="S309" s="48">
        <f t="shared" si="89"/>
        <v>25.269999999999982</v>
      </c>
      <c r="T309" s="49">
        <f t="shared" si="90"/>
        <v>1895.2499999999986</v>
      </c>
      <c r="U309" s="49" t="b">
        <f t="shared" si="91"/>
        <v>1</v>
      </c>
      <c r="V309" s="49" t="b">
        <f t="shared" si="92"/>
        <v>1</v>
      </c>
      <c r="W309" s="49" t="str">
        <f t="shared" si="93"/>
        <v>Low Value</v>
      </c>
      <c r="X309" s="157" t="str">
        <f t="shared" si="98"/>
        <v>Value Not maches</v>
      </c>
      <c r="Y309" s="158">
        <f t="shared" si="103"/>
        <v>26</v>
      </c>
      <c r="Z309" s="150">
        <f t="shared" si="94"/>
        <v>3</v>
      </c>
      <c r="AA309" s="151">
        <f t="shared" si="102"/>
        <v>2019</v>
      </c>
      <c r="AB309" s="152" t="str">
        <f t="shared" si="99"/>
        <v>3-2019</v>
      </c>
      <c r="AC309" s="152" t="str">
        <f t="shared" si="96"/>
        <v>26-3-2019</v>
      </c>
      <c r="AD309" s="62">
        <f t="shared" si="104"/>
        <v>1</v>
      </c>
      <c r="AE309" s="62">
        <f t="shared" si="100"/>
        <v>13</v>
      </c>
      <c r="AF309" s="152" t="str">
        <f t="shared" si="97"/>
        <v>2019-13</v>
      </c>
      <c r="AG309" s="62">
        <f t="shared" si="95"/>
        <v>2</v>
      </c>
      <c r="AH309" s="152" t="str">
        <f t="shared" si="101"/>
        <v>Weekdays</v>
      </c>
      <c r="AI309" s="159">
        <f t="shared" si="105"/>
        <v>3</v>
      </c>
    </row>
    <row r="310" spans="2:35" ht="16.5" x14ac:dyDescent="0.3">
      <c r="B310" s="59" t="s">
        <v>342</v>
      </c>
      <c r="C310" s="60" t="s">
        <v>18</v>
      </c>
      <c r="D310" s="59" t="s">
        <v>19</v>
      </c>
      <c r="E310" s="59" t="s">
        <v>27</v>
      </c>
      <c r="F310" s="59" t="s">
        <v>21</v>
      </c>
      <c r="G310" s="59" t="s">
        <v>36</v>
      </c>
      <c r="H310" s="61">
        <v>40.229999999999997</v>
      </c>
      <c r="I310" s="62">
        <v>7</v>
      </c>
      <c r="J310" s="63">
        <v>14.080500000000001</v>
      </c>
      <c r="K310" s="63">
        <v>295.69049999999999</v>
      </c>
      <c r="L310" s="64">
        <v>43554</v>
      </c>
      <c r="M310" s="65">
        <v>0.55694444444444446</v>
      </c>
      <c r="N310" s="60" t="s">
        <v>29</v>
      </c>
      <c r="O310" s="63">
        <v>281.61</v>
      </c>
      <c r="P310" s="66">
        <v>4.7619047620000003</v>
      </c>
      <c r="Q310" s="63">
        <v>14.080500000000001</v>
      </c>
      <c r="R310" s="68">
        <v>9.6</v>
      </c>
      <c r="S310" s="48">
        <f t="shared" si="89"/>
        <v>14.080499999999972</v>
      </c>
      <c r="T310" s="49">
        <f t="shared" si="90"/>
        <v>1056.0374999999979</v>
      </c>
      <c r="U310" s="49" t="b">
        <f t="shared" si="91"/>
        <v>0</v>
      </c>
      <c r="V310" s="49" t="b">
        <f t="shared" si="92"/>
        <v>1</v>
      </c>
      <c r="W310" s="49" t="str">
        <f t="shared" si="93"/>
        <v>High Value</v>
      </c>
      <c r="X310" s="157">
        <f t="shared" si="98"/>
        <v>4.0229999999999997</v>
      </c>
      <c r="Y310" s="158">
        <f t="shared" si="103"/>
        <v>30</v>
      </c>
      <c r="Z310" s="150">
        <f t="shared" si="94"/>
        <v>3</v>
      </c>
      <c r="AA310" s="151">
        <f t="shared" si="102"/>
        <v>2019</v>
      </c>
      <c r="AB310" s="152" t="str">
        <f t="shared" si="99"/>
        <v>3-2019</v>
      </c>
      <c r="AC310" s="152" t="str">
        <f t="shared" si="96"/>
        <v>30-3-2019</v>
      </c>
      <c r="AD310" s="62">
        <f t="shared" si="104"/>
        <v>1</v>
      </c>
      <c r="AE310" s="62">
        <f t="shared" si="100"/>
        <v>13</v>
      </c>
      <c r="AF310" s="152" t="str">
        <f t="shared" si="97"/>
        <v>2019-13</v>
      </c>
      <c r="AG310" s="62">
        <f t="shared" si="95"/>
        <v>6</v>
      </c>
      <c r="AH310" s="152" t="str">
        <f t="shared" si="101"/>
        <v>Weekends</v>
      </c>
      <c r="AI310" s="159">
        <f t="shared" si="105"/>
        <v>7</v>
      </c>
    </row>
    <row r="311" spans="2:35" ht="16.5" x14ac:dyDescent="0.3">
      <c r="B311" s="59" t="s">
        <v>343</v>
      </c>
      <c r="C311" s="60" t="s">
        <v>18</v>
      </c>
      <c r="D311" s="59" t="s">
        <v>19</v>
      </c>
      <c r="E311" s="59" t="s">
        <v>20</v>
      </c>
      <c r="F311" s="59" t="s">
        <v>21</v>
      </c>
      <c r="G311" s="59" t="s">
        <v>32</v>
      </c>
      <c r="H311" s="61">
        <v>88.79</v>
      </c>
      <c r="I311" s="62">
        <v>8</v>
      </c>
      <c r="J311" s="63">
        <v>35.515999999999998</v>
      </c>
      <c r="K311" s="63">
        <v>745.83600000000001</v>
      </c>
      <c r="L311" s="64">
        <v>43513</v>
      </c>
      <c r="M311" s="65">
        <v>0.71458333333333335</v>
      </c>
      <c r="N311" s="60" t="s">
        <v>29</v>
      </c>
      <c r="O311" s="63">
        <v>710.32</v>
      </c>
      <c r="P311" s="66">
        <v>4.7619047620000003</v>
      </c>
      <c r="Q311" s="63">
        <v>35.515999999999998</v>
      </c>
      <c r="R311" s="67">
        <v>4.0999999999999996</v>
      </c>
      <c r="S311" s="48">
        <f t="shared" si="89"/>
        <v>35.515999999999963</v>
      </c>
      <c r="T311" s="49">
        <f t="shared" si="90"/>
        <v>2663.6999999999971</v>
      </c>
      <c r="U311" s="49" t="b">
        <f t="shared" si="91"/>
        <v>1</v>
      </c>
      <c r="V311" s="49" t="b">
        <f t="shared" si="92"/>
        <v>1</v>
      </c>
      <c r="W311" s="49" t="str">
        <f t="shared" si="93"/>
        <v>Low Value</v>
      </c>
      <c r="X311" s="157" t="str">
        <f t="shared" si="98"/>
        <v>Value Not maches</v>
      </c>
      <c r="Y311" s="158">
        <f t="shared" si="103"/>
        <v>17</v>
      </c>
      <c r="Z311" s="150">
        <f t="shared" si="94"/>
        <v>2</v>
      </c>
      <c r="AA311" s="151">
        <f t="shared" si="102"/>
        <v>2019</v>
      </c>
      <c r="AB311" s="152" t="str">
        <f t="shared" si="99"/>
        <v>2-2019</v>
      </c>
      <c r="AC311" s="152" t="str">
        <f t="shared" si="96"/>
        <v>17-2-2019</v>
      </c>
      <c r="AD311" s="62">
        <f t="shared" si="104"/>
        <v>1</v>
      </c>
      <c r="AE311" s="62">
        <f t="shared" si="100"/>
        <v>7</v>
      </c>
      <c r="AF311" s="152" t="str">
        <f t="shared" si="97"/>
        <v>2019-7</v>
      </c>
      <c r="AG311" s="62">
        <f t="shared" si="95"/>
        <v>7</v>
      </c>
      <c r="AH311" s="152" t="str">
        <f t="shared" si="101"/>
        <v>Weekends</v>
      </c>
      <c r="AI311" s="159">
        <f t="shared" si="105"/>
        <v>1</v>
      </c>
    </row>
    <row r="312" spans="2:35" ht="16.5" x14ac:dyDescent="0.3">
      <c r="B312" s="59" t="s">
        <v>344</v>
      </c>
      <c r="C312" s="60" t="s">
        <v>18</v>
      </c>
      <c r="D312" s="59" t="s">
        <v>19</v>
      </c>
      <c r="E312" s="59" t="s">
        <v>20</v>
      </c>
      <c r="F312" s="59" t="s">
        <v>21</v>
      </c>
      <c r="G312" s="59" t="s">
        <v>28</v>
      </c>
      <c r="H312" s="61">
        <v>26.48</v>
      </c>
      <c r="I312" s="62">
        <v>3</v>
      </c>
      <c r="J312" s="63">
        <v>3.972</v>
      </c>
      <c r="K312" s="63">
        <v>83.412000000000006</v>
      </c>
      <c r="L312" s="64">
        <v>43545</v>
      </c>
      <c r="M312" s="65">
        <v>0.44444444444444442</v>
      </c>
      <c r="N312" s="60" t="s">
        <v>23</v>
      </c>
      <c r="O312" s="63">
        <v>79.44</v>
      </c>
      <c r="P312" s="66">
        <v>4.7619047620000003</v>
      </c>
      <c r="Q312" s="63">
        <v>3.972</v>
      </c>
      <c r="R312" s="68">
        <v>4.7</v>
      </c>
      <c r="S312" s="48">
        <f t="shared" si="89"/>
        <v>3.9720000000000084</v>
      </c>
      <c r="T312" s="49">
        <f t="shared" si="90"/>
        <v>297.90000000000066</v>
      </c>
      <c r="U312" s="49" t="b">
        <f t="shared" si="91"/>
        <v>0</v>
      </c>
      <c r="V312" s="49" t="b">
        <f t="shared" si="92"/>
        <v>1</v>
      </c>
      <c r="W312" s="49" t="str">
        <f t="shared" si="93"/>
        <v>Low Value</v>
      </c>
      <c r="X312" s="157" t="str">
        <f t="shared" si="98"/>
        <v>Value Not maches</v>
      </c>
      <c r="Y312" s="158">
        <f t="shared" si="103"/>
        <v>21</v>
      </c>
      <c r="Z312" s="150">
        <f t="shared" si="94"/>
        <v>3</v>
      </c>
      <c r="AA312" s="151">
        <f t="shared" si="102"/>
        <v>2019</v>
      </c>
      <c r="AB312" s="152" t="str">
        <f t="shared" si="99"/>
        <v>3-2019</v>
      </c>
      <c r="AC312" s="152" t="str">
        <f t="shared" si="96"/>
        <v>21-3-2019</v>
      </c>
      <c r="AD312" s="62">
        <f t="shared" si="104"/>
        <v>1</v>
      </c>
      <c r="AE312" s="62">
        <f t="shared" si="100"/>
        <v>12</v>
      </c>
      <c r="AF312" s="152" t="str">
        <f t="shared" si="97"/>
        <v>2019-12</v>
      </c>
      <c r="AG312" s="62">
        <f t="shared" si="95"/>
        <v>4</v>
      </c>
      <c r="AH312" s="152" t="str">
        <f t="shared" si="101"/>
        <v>Weekdays</v>
      </c>
      <c r="AI312" s="159">
        <f t="shared" si="105"/>
        <v>5</v>
      </c>
    </row>
    <row r="313" spans="2:35" ht="16.5" x14ac:dyDescent="0.3">
      <c r="B313" s="59" t="s">
        <v>345</v>
      </c>
      <c r="C313" s="60" t="s">
        <v>18</v>
      </c>
      <c r="D313" s="59" t="s">
        <v>19</v>
      </c>
      <c r="E313" s="59" t="s">
        <v>27</v>
      </c>
      <c r="F313" s="59" t="s">
        <v>21</v>
      </c>
      <c r="G313" s="59" t="s">
        <v>46</v>
      </c>
      <c r="H313" s="61">
        <v>81.91</v>
      </c>
      <c r="I313" s="62">
        <v>2</v>
      </c>
      <c r="J313" s="63">
        <v>8.1910000000000007</v>
      </c>
      <c r="K313" s="63">
        <v>172.011</v>
      </c>
      <c r="L313" s="64">
        <v>43529</v>
      </c>
      <c r="M313" s="65">
        <v>0.73819444444444449</v>
      </c>
      <c r="N313" s="60" t="s">
        <v>29</v>
      </c>
      <c r="O313" s="63">
        <v>163.82</v>
      </c>
      <c r="P313" s="66">
        <v>4.7619047620000003</v>
      </c>
      <c r="Q313" s="63">
        <v>8.1910000000000007</v>
      </c>
      <c r="R313" s="68">
        <v>7.8</v>
      </c>
      <c r="S313" s="48">
        <f t="shared" si="89"/>
        <v>8.1910000000000025</v>
      </c>
      <c r="T313" s="49">
        <f t="shared" si="90"/>
        <v>614.32500000000016</v>
      </c>
      <c r="U313" s="49" t="b">
        <f t="shared" si="91"/>
        <v>0</v>
      </c>
      <c r="V313" s="49" t="b">
        <f t="shared" si="92"/>
        <v>1</v>
      </c>
      <c r="W313" s="49" t="str">
        <f t="shared" si="93"/>
        <v>Low Value</v>
      </c>
      <c r="X313" s="157">
        <f t="shared" si="98"/>
        <v>8.1910000000000007</v>
      </c>
      <c r="Y313" s="158">
        <f t="shared" si="103"/>
        <v>5</v>
      </c>
      <c r="Z313" s="150">
        <f t="shared" si="94"/>
        <v>3</v>
      </c>
      <c r="AA313" s="151">
        <f t="shared" si="102"/>
        <v>2019</v>
      </c>
      <c r="AB313" s="152" t="str">
        <f t="shared" si="99"/>
        <v>3-2019</v>
      </c>
      <c r="AC313" s="152" t="str">
        <f t="shared" si="96"/>
        <v>5-3-2019</v>
      </c>
      <c r="AD313" s="62">
        <f t="shared" si="104"/>
        <v>1</v>
      </c>
      <c r="AE313" s="62">
        <f t="shared" si="100"/>
        <v>10</v>
      </c>
      <c r="AF313" s="152" t="str">
        <f t="shared" si="97"/>
        <v>2019-10</v>
      </c>
      <c r="AG313" s="62">
        <f t="shared" si="95"/>
        <v>2</v>
      </c>
      <c r="AH313" s="152" t="str">
        <f t="shared" si="101"/>
        <v>Weekdays</v>
      </c>
      <c r="AI313" s="159">
        <f t="shared" si="105"/>
        <v>3</v>
      </c>
    </row>
    <row r="314" spans="2:35" ht="16.5" x14ac:dyDescent="0.3">
      <c r="B314" s="59" t="s">
        <v>346</v>
      </c>
      <c r="C314" s="60" t="s">
        <v>42</v>
      </c>
      <c r="D314" s="59" t="s">
        <v>43</v>
      </c>
      <c r="E314" s="59" t="s">
        <v>20</v>
      </c>
      <c r="F314" s="59" t="s">
        <v>31</v>
      </c>
      <c r="G314" s="59" t="s">
        <v>36</v>
      </c>
      <c r="H314" s="61">
        <v>79.930000000000007</v>
      </c>
      <c r="I314" s="62">
        <v>6</v>
      </c>
      <c r="J314" s="63">
        <v>23.978999999999999</v>
      </c>
      <c r="K314" s="63">
        <v>503.55900000000003</v>
      </c>
      <c r="L314" s="64">
        <v>43496</v>
      </c>
      <c r="M314" s="65">
        <v>0.58611111111111114</v>
      </c>
      <c r="N314" s="60" t="s">
        <v>29</v>
      </c>
      <c r="O314" s="63">
        <v>479.58</v>
      </c>
      <c r="P314" s="66">
        <v>4.7619047620000003</v>
      </c>
      <c r="Q314" s="63">
        <v>23.978999999999999</v>
      </c>
      <c r="R314" s="67">
        <v>5.5</v>
      </c>
      <c r="S314" s="48">
        <f t="shared" si="89"/>
        <v>23.979000000000042</v>
      </c>
      <c r="T314" s="49">
        <f t="shared" si="90"/>
        <v>1798.4250000000031</v>
      </c>
      <c r="U314" s="49" t="b">
        <f t="shared" si="91"/>
        <v>0</v>
      </c>
      <c r="V314" s="49" t="b">
        <f t="shared" si="92"/>
        <v>1</v>
      </c>
      <c r="W314" s="49" t="str">
        <f t="shared" si="93"/>
        <v>Low Value</v>
      </c>
      <c r="X314" s="157" t="str">
        <f t="shared" si="98"/>
        <v>Value Not maches</v>
      </c>
      <c r="Y314" s="158">
        <f t="shared" si="103"/>
        <v>31</v>
      </c>
      <c r="Z314" s="150">
        <f t="shared" si="94"/>
        <v>1</v>
      </c>
      <c r="AA314" s="151">
        <f t="shared" si="102"/>
        <v>2019</v>
      </c>
      <c r="AB314" s="152" t="str">
        <f t="shared" si="99"/>
        <v>1-2019</v>
      </c>
      <c r="AC314" s="152" t="str">
        <f t="shared" si="96"/>
        <v>31-1-2019</v>
      </c>
      <c r="AD314" s="62">
        <f t="shared" si="104"/>
        <v>1</v>
      </c>
      <c r="AE314" s="62">
        <f t="shared" si="100"/>
        <v>5</v>
      </c>
      <c r="AF314" s="152" t="str">
        <f t="shared" si="97"/>
        <v>2019-5</v>
      </c>
      <c r="AG314" s="62">
        <f t="shared" si="95"/>
        <v>4</v>
      </c>
      <c r="AH314" s="152" t="str">
        <f t="shared" si="101"/>
        <v>Weekdays</v>
      </c>
      <c r="AI314" s="159">
        <f t="shared" si="105"/>
        <v>5</v>
      </c>
    </row>
    <row r="315" spans="2:35" ht="16.5" x14ac:dyDescent="0.3">
      <c r="B315" s="59" t="s">
        <v>347</v>
      </c>
      <c r="C315" s="60" t="s">
        <v>25</v>
      </c>
      <c r="D315" s="59" t="s">
        <v>26</v>
      </c>
      <c r="E315" s="59" t="s">
        <v>20</v>
      </c>
      <c r="F315" s="59" t="s">
        <v>31</v>
      </c>
      <c r="G315" s="59" t="s">
        <v>46</v>
      </c>
      <c r="H315" s="61">
        <v>69.33</v>
      </c>
      <c r="I315" s="62">
        <v>2</v>
      </c>
      <c r="J315" s="63">
        <v>6.9329999999999998</v>
      </c>
      <c r="K315" s="63">
        <v>145.59299999999999</v>
      </c>
      <c r="L315" s="64">
        <v>43501</v>
      </c>
      <c r="M315" s="65">
        <v>0.79513888888888884</v>
      </c>
      <c r="N315" s="60" t="s">
        <v>23</v>
      </c>
      <c r="O315" s="63">
        <v>138.66</v>
      </c>
      <c r="P315" s="66">
        <v>4.7619047620000003</v>
      </c>
      <c r="Q315" s="63">
        <v>6.9329999999999998</v>
      </c>
      <c r="R315" s="68">
        <v>9.6999999999999993</v>
      </c>
      <c r="S315" s="48">
        <f t="shared" si="89"/>
        <v>6.9329999999999927</v>
      </c>
      <c r="T315" s="49">
        <f t="shared" si="90"/>
        <v>519.97499999999945</v>
      </c>
      <c r="U315" s="49" t="b">
        <f t="shared" si="91"/>
        <v>0</v>
      </c>
      <c r="V315" s="49" t="b">
        <f t="shared" si="92"/>
        <v>1</v>
      </c>
      <c r="W315" s="49" t="str">
        <f t="shared" si="93"/>
        <v>High Value</v>
      </c>
      <c r="X315" s="157">
        <f t="shared" si="98"/>
        <v>6.9329999999999998</v>
      </c>
      <c r="Y315" s="158">
        <f t="shared" si="103"/>
        <v>5</v>
      </c>
      <c r="Z315" s="150">
        <f t="shared" si="94"/>
        <v>2</v>
      </c>
      <c r="AA315" s="151">
        <f t="shared" si="102"/>
        <v>2019</v>
      </c>
      <c r="AB315" s="152" t="str">
        <f t="shared" si="99"/>
        <v>2-2019</v>
      </c>
      <c r="AC315" s="152" t="str">
        <f t="shared" si="96"/>
        <v>5-2-2019</v>
      </c>
      <c r="AD315" s="62">
        <f t="shared" si="104"/>
        <v>1</v>
      </c>
      <c r="AE315" s="62">
        <f t="shared" si="100"/>
        <v>6</v>
      </c>
      <c r="AF315" s="152" t="str">
        <f t="shared" si="97"/>
        <v>2019-6</v>
      </c>
      <c r="AG315" s="62">
        <f t="shared" si="95"/>
        <v>2</v>
      </c>
      <c r="AH315" s="152" t="str">
        <f t="shared" si="101"/>
        <v>Weekdays</v>
      </c>
      <c r="AI315" s="159">
        <f t="shared" si="105"/>
        <v>3</v>
      </c>
    </row>
    <row r="316" spans="2:35" ht="16.5" x14ac:dyDescent="0.3">
      <c r="B316" s="59" t="s">
        <v>348</v>
      </c>
      <c r="C316" s="60" t="s">
        <v>18</v>
      </c>
      <c r="D316" s="59" t="s">
        <v>19</v>
      </c>
      <c r="E316" s="59" t="s">
        <v>20</v>
      </c>
      <c r="F316" s="59" t="s">
        <v>21</v>
      </c>
      <c r="G316" s="59" t="s">
        <v>44</v>
      </c>
      <c r="H316" s="61">
        <v>14.23</v>
      </c>
      <c r="I316" s="62">
        <v>5</v>
      </c>
      <c r="J316" s="63">
        <v>3.5575000000000001</v>
      </c>
      <c r="K316" s="63">
        <v>74.707499999999996</v>
      </c>
      <c r="L316" s="64">
        <v>43497</v>
      </c>
      <c r="M316" s="65">
        <v>0.42222222222222222</v>
      </c>
      <c r="N316" s="60" t="s">
        <v>33</v>
      </c>
      <c r="O316" s="63">
        <v>71.150000000000006</v>
      </c>
      <c r="P316" s="66">
        <v>4.7619047620000003</v>
      </c>
      <c r="Q316" s="63">
        <v>3.5575000000000001</v>
      </c>
      <c r="R316" s="68">
        <v>4.4000000000000004</v>
      </c>
      <c r="S316" s="48">
        <f t="shared" si="89"/>
        <v>3.5574999999999903</v>
      </c>
      <c r="T316" s="49">
        <f t="shared" si="90"/>
        <v>266.81249999999926</v>
      </c>
      <c r="U316" s="49" t="b">
        <f t="shared" si="91"/>
        <v>0</v>
      </c>
      <c r="V316" s="49" t="b">
        <f t="shared" si="92"/>
        <v>1</v>
      </c>
      <c r="W316" s="49" t="str">
        <f t="shared" si="93"/>
        <v>Low Value</v>
      </c>
      <c r="X316" s="157" t="str">
        <f t="shared" si="98"/>
        <v>Value Not maches</v>
      </c>
      <c r="Y316" s="158">
        <f t="shared" si="103"/>
        <v>1</v>
      </c>
      <c r="Z316" s="150">
        <f t="shared" si="94"/>
        <v>2</v>
      </c>
      <c r="AA316" s="151">
        <f t="shared" si="102"/>
        <v>2019</v>
      </c>
      <c r="AB316" s="152" t="str">
        <f t="shared" si="99"/>
        <v>2-2019</v>
      </c>
      <c r="AC316" s="152" t="str">
        <f t="shared" si="96"/>
        <v>1-2-2019</v>
      </c>
      <c r="AD316" s="62">
        <f t="shared" si="104"/>
        <v>1</v>
      </c>
      <c r="AE316" s="62">
        <f t="shared" si="100"/>
        <v>5</v>
      </c>
      <c r="AF316" s="152" t="str">
        <f t="shared" si="97"/>
        <v>2019-5</v>
      </c>
      <c r="AG316" s="62">
        <f t="shared" si="95"/>
        <v>5</v>
      </c>
      <c r="AH316" s="152" t="str">
        <f t="shared" si="101"/>
        <v>Weekdays</v>
      </c>
      <c r="AI316" s="159">
        <f t="shared" si="105"/>
        <v>6</v>
      </c>
    </row>
    <row r="317" spans="2:35" ht="16.5" x14ac:dyDescent="0.3">
      <c r="B317" s="59" t="s">
        <v>349</v>
      </c>
      <c r="C317" s="60" t="s">
        <v>18</v>
      </c>
      <c r="D317" s="59" t="s">
        <v>19</v>
      </c>
      <c r="E317" s="59" t="s">
        <v>20</v>
      </c>
      <c r="F317" s="59" t="s">
        <v>21</v>
      </c>
      <c r="G317" s="59" t="s">
        <v>22</v>
      </c>
      <c r="H317" s="61">
        <v>15.55</v>
      </c>
      <c r="I317" s="62">
        <v>9</v>
      </c>
      <c r="J317" s="63">
        <v>6.9974999999999996</v>
      </c>
      <c r="K317" s="63">
        <v>146.94749999999999</v>
      </c>
      <c r="L317" s="64">
        <v>43531</v>
      </c>
      <c r="M317" s="65">
        <v>0.55000000000000004</v>
      </c>
      <c r="N317" s="60" t="s">
        <v>29</v>
      </c>
      <c r="O317" s="63">
        <v>139.94999999999999</v>
      </c>
      <c r="P317" s="66">
        <v>4.7619047620000003</v>
      </c>
      <c r="Q317" s="63">
        <v>6.9974999999999996</v>
      </c>
      <c r="R317" s="68">
        <v>5</v>
      </c>
      <c r="S317" s="48">
        <f t="shared" si="89"/>
        <v>6.9975000000000023</v>
      </c>
      <c r="T317" s="49">
        <f t="shared" si="90"/>
        <v>524.81250000000023</v>
      </c>
      <c r="U317" s="49" t="b">
        <f t="shared" si="91"/>
        <v>0</v>
      </c>
      <c r="V317" s="49" t="b">
        <f t="shared" si="92"/>
        <v>1</v>
      </c>
      <c r="W317" s="49" t="str">
        <f t="shared" si="93"/>
        <v>Low Value</v>
      </c>
      <c r="X317" s="157" t="str">
        <f t="shared" si="98"/>
        <v>Value Not maches</v>
      </c>
      <c r="Y317" s="158">
        <f t="shared" si="103"/>
        <v>7</v>
      </c>
      <c r="Z317" s="150">
        <f t="shared" si="94"/>
        <v>3</v>
      </c>
      <c r="AA317" s="151">
        <f t="shared" si="102"/>
        <v>2019</v>
      </c>
      <c r="AB317" s="152" t="str">
        <f t="shared" si="99"/>
        <v>3-2019</v>
      </c>
      <c r="AC317" s="152" t="str">
        <f t="shared" si="96"/>
        <v>7-3-2019</v>
      </c>
      <c r="AD317" s="62">
        <f t="shared" si="104"/>
        <v>1</v>
      </c>
      <c r="AE317" s="62">
        <f t="shared" si="100"/>
        <v>10</v>
      </c>
      <c r="AF317" s="152" t="str">
        <f t="shared" si="97"/>
        <v>2019-10</v>
      </c>
      <c r="AG317" s="62">
        <f t="shared" si="95"/>
        <v>4</v>
      </c>
      <c r="AH317" s="152" t="str">
        <f t="shared" si="101"/>
        <v>Weekdays</v>
      </c>
      <c r="AI317" s="159">
        <f t="shared" si="105"/>
        <v>5</v>
      </c>
    </row>
    <row r="318" spans="2:35" ht="16.5" x14ac:dyDescent="0.3">
      <c r="B318" s="59" t="s">
        <v>350</v>
      </c>
      <c r="C318" s="60" t="s">
        <v>25</v>
      </c>
      <c r="D318" s="59" t="s">
        <v>26</v>
      </c>
      <c r="E318" s="59" t="s">
        <v>20</v>
      </c>
      <c r="F318" s="59" t="s">
        <v>21</v>
      </c>
      <c r="G318" s="59" t="s">
        <v>28</v>
      </c>
      <c r="H318" s="61">
        <v>78.13</v>
      </c>
      <c r="I318" s="62">
        <v>10</v>
      </c>
      <c r="J318" s="63">
        <v>39.064999999999998</v>
      </c>
      <c r="K318" s="63">
        <v>820.36500000000001</v>
      </c>
      <c r="L318" s="64">
        <v>43506</v>
      </c>
      <c r="M318" s="65">
        <v>0.86875000000000002</v>
      </c>
      <c r="N318" s="60" t="s">
        <v>29</v>
      </c>
      <c r="O318" s="63">
        <v>781.3</v>
      </c>
      <c r="P318" s="66">
        <v>4.7619047620000003</v>
      </c>
      <c r="Q318" s="63">
        <v>39.064999999999998</v>
      </c>
      <c r="R318" s="67">
        <v>4.4000000000000004</v>
      </c>
      <c r="S318" s="48">
        <f t="shared" si="89"/>
        <v>39.065000000000055</v>
      </c>
      <c r="T318" s="49">
        <f t="shared" si="90"/>
        <v>2929.8750000000041</v>
      </c>
      <c r="U318" s="49" t="b">
        <f t="shared" si="91"/>
        <v>1</v>
      </c>
      <c r="V318" s="49" t="b">
        <f t="shared" si="92"/>
        <v>1</v>
      </c>
      <c r="W318" s="49" t="str">
        <f t="shared" si="93"/>
        <v>Low Value</v>
      </c>
      <c r="X318" s="157" t="str">
        <f t="shared" si="98"/>
        <v>Value Not maches</v>
      </c>
      <c r="Y318" s="158">
        <f t="shared" si="103"/>
        <v>10</v>
      </c>
      <c r="Z318" s="150">
        <f t="shared" si="94"/>
        <v>2</v>
      </c>
      <c r="AA318" s="151">
        <f t="shared" si="102"/>
        <v>2019</v>
      </c>
      <c r="AB318" s="152" t="str">
        <f t="shared" si="99"/>
        <v>2-2019</v>
      </c>
      <c r="AC318" s="152" t="str">
        <f t="shared" si="96"/>
        <v>10-2-2019</v>
      </c>
      <c r="AD318" s="62">
        <f t="shared" si="104"/>
        <v>1</v>
      </c>
      <c r="AE318" s="62">
        <f t="shared" si="100"/>
        <v>6</v>
      </c>
      <c r="AF318" s="152" t="str">
        <f t="shared" si="97"/>
        <v>2019-6</v>
      </c>
      <c r="AG318" s="62">
        <f t="shared" si="95"/>
        <v>7</v>
      </c>
      <c r="AH318" s="152" t="str">
        <f t="shared" si="101"/>
        <v>Weekends</v>
      </c>
      <c r="AI318" s="159">
        <f t="shared" si="105"/>
        <v>1</v>
      </c>
    </row>
    <row r="319" spans="2:35" ht="16.5" x14ac:dyDescent="0.3">
      <c r="B319" s="59" t="s">
        <v>351</v>
      </c>
      <c r="C319" s="60" t="s">
        <v>25</v>
      </c>
      <c r="D319" s="59" t="s">
        <v>26</v>
      </c>
      <c r="E319" s="59" t="s">
        <v>20</v>
      </c>
      <c r="F319" s="59" t="s">
        <v>31</v>
      </c>
      <c r="G319" s="59" t="s">
        <v>44</v>
      </c>
      <c r="H319" s="61">
        <v>99.37</v>
      </c>
      <c r="I319" s="62">
        <v>2</v>
      </c>
      <c r="J319" s="63">
        <v>9.9369999999999994</v>
      </c>
      <c r="K319" s="63">
        <v>208.67699999999999</v>
      </c>
      <c r="L319" s="64">
        <v>43510</v>
      </c>
      <c r="M319" s="65">
        <v>0.72847222222222219</v>
      </c>
      <c r="N319" s="60" t="s">
        <v>29</v>
      </c>
      <c r="O319" s="63">
        <v>198.74</v>
      </c>
      <c r="P319" s="66">
        <v>4.7619047620000003</v>
      </c>
      <c r="Q319" s="63">
        <v>9.9369999999999994</v>
      </c>
      <c r="R319" s="68">
        <v>5.2</v>
      </c>
      <c r="S319" s="48">
        <f t="shared" si="89"/>
        <v>9.9369999999999834</v>
      </c>
      <c r="T319" s="49">
        <f t="shared" si="90"/>
        <v>745.27499999999873</v>
      </c>
      <c r="U319" s="49" t="b">
        <f t="shared" si="91"/>
        <v>0</v>
      </c>
      <c r="V319" s="49" t="b">
        <f t="shared" si="92"/>
        <v>1</v>
      </c>
      <c r="W319" s="49" t="str">
        <f t="shared" si="93"/>
        <v>Low Value</v>
      </c>
      <c r="X319" s="157" t="str">
        <f t="shared" si="98"/>
        <v>Value Not maches</v>
      </c>
      <c r="Y319" s="158">
        <f t="shared" si="103"/>
        <v>14</v>
      </c>
      <c r="Z319" s="150">
        <f t="shared" si="94"/>
        <v>2</v>
      </c>
      <c r="AA319" s="151">
        <f t="shared" si="102"/>
        <v>2019</v>
      </c>
      <c r="AB319" s="152" t="str">
        <f t="shared" si="99"/>
        <v>2-2019</v>
      </c>
      <c r="AC319" s="152" t="str">
        <f t="shared" si="96"/>
        <v>14-2-2019</v>
      </c>
      <c r="AD319" s="62">
        <f t="shared" si="104"/>
        <v>1</v>
      </c>
      <c r="AE319" s="62">
        <f t="shared" si="100"/>
        <v>7</v>
      </c>
      <c r="AF319" s="152" t="str">
        <f t="shared" si="97"/>
        <v>2019-7</v>
      </c>
      <c r="AG319" s="62">
        <f t="shared" si="95"/>
        <v>4</v>
      </c>
      <c r="AH319" s="152" t="str">
        <f t="shared" si="101"/>
        <v>Weekdays</v>
      </c>
      <c r="AI319" s="159">
        <f t="shared" si="105"/>
        <v>5</v>
      </c>
    </row>
    <row r="320" spans="2:35" ht="16.5" x14ac:dyDescent="0.3">
      <c r="B320" s="59" t="s">
        <v>352</v>
      </c>
      <c r="C320" s="60" t="s">
        <v>25</v>
      </c>
      <c r="D320" s="59" t="s">
        <v>26</v>
      </c>
      <c r="E320" s="59" t="s">
        <v>20</v>
      </c>
      <c r="F320" s="59" t="s">
        <v>21</v>
      </c>
      <c r="G320" s="59" t="s">
        <v>44</v>
      </c>
      <c r="H320" s="61">
        <v>21.08</v>
      </c>
      <c r="I320" s="62">
        <v>3</v>
      </c>
      <c r="J320" s="63">
        <v>3.1619999999999999</v>
      </c>
      <c r="K320" s="63">
        <v>66.402000000000001</v>
      </c>
      <c r="L320" s="64">
        <v>43505</v>
      </c>
      <c r="M320" s="65">
        <v>0.43402777777777779</v>
      </c>
      <c r="N320" s="60" t="s">
        <v>29</v>
      </c>
      <c r="O320" s="63">
        <v>63.24</v>
      </c>
      <c r="P320" s="66">
        <v>4.7619047620000003</v>
      </c>
      <c r="Q320" s="63">
        <v>3.1619999999999999</v>
      </c>
      <c r="R320" s="68">
        <v>7.3</v>
      </c>
      <c r="S320" s="48">
        <f t="shared" si="89"/>
        <v>3.161999999999999</v>
      </c>
      <c r="T320" s="49">
        <f t="shared" si="90"/>
        <v>237.14999999999992</v>
      </c>
      <c r="U320" s="49" t="b">
        <f t="shared" si="91"/>
        <v>0</v>
      </c>
      <c r="V320" s="49" t="b">
        <f t="shared" si="92"/>
        <v>1</v>
      </c>
      <c r="W320" s="49" t="str">
        <f t="shared" si="93"/>
        <v>Low Value</v>
      </c>
      <c r="X320" s="157">
        <f t="shared" si="98"/>
        <v>2.1080000000000001</v>
      </c>
      <c r="Y320" s="158">
        <f t="shared" si="103"/>
        <v>9</v>
      </c>
      <c r="Z320" s="150">
        <f t="shared" si="94"/>
        <v>2</v>
      </c>
      <c r="AA320" s="151">
        <f t="shared" si="102"/>
        <v>2019</v>
      </c>
      <c r="AB320" s="152" t="str">
        <f t="shared" si="99"/>
        <v>2-2019</v>
      </c>
      <c r="AC320" s="152" t="str">
        <f t="shared" si="96"/>
        <v>9-2-2019</v>
      </c>
      <c r="AD320" s="62">
        <f t="shared" si="104"/>
        <v>1</v>
      </c>
      <c r="AE320" s="62">
        <f t="shared" si="100"/>
        <v>6</v>
      </c>
      <c r="AF320" s="152" t="str">
        <f t="shared" si="97"/>
        <v>2019-6</v>
      </c>
      <c r="AG320" s="62">
        <f t="shared" si="95"/>
        <v>6</v>
      </c>
      <c r="AH320" s="152" t="str">
        <f t="shared" si="101"/>
        <v>Weekends</v>
      </c>
      <c r="AI320" s="159">
        <f t="shared" si="105"/>
        <v>7</v>
      </c>
    </row>
    <row r="321" spans="2:35" ht="16.5" x14ac:dyDescent="0.3">
      <c r="B321" s="59" t="s">
        <v>353</v>
      </c>
      <c r="C321" s="60" t="s">
        <v>25</v>
      </c>
      <c r="D321" s="59" t="s">
        <v>26</v>
      </c>
      <c r="E321" s="59" t="s">
        <v>20</v>
      </c>
      <c r="F321" s="59" t="s">
        <v>31</v>
      </c>
      <c r="G321" s="59" t="s">
        <v>28</v>
      </c>
      <c r="H321" s="61">
        <v>74.790000000000006</v>
      </c>
      <c r="I321" s="62">
        <v>5</v>
      </c>
      <c r="J321" s="63">
        <v>18.697500000000002</v>
      </c>
      <c r="K321" s="63">
        <v>392.64749999999998</v>
      </c>
      <c r="L321" s="64">
        <v>43475</v>
      </c>
      <c r="M321" s="65">
        <v>0.48194444444444445</v>
      </c>
      <c r="N321" s="60" t="s">
        <v>29</v>
      </c>
      <c r="O321" s="63">
        <v>373.95</v>
      </c>
      <c r="P321" s="66">
        <v>4.7619047620000003</v>
      </c>
      <c r="Q321" s="63">
        <v>18.697500000000002</v>
      </c>
      <c r="R321" s="67">
        <v>4.9000000000000004</v>
      </c>
      <c r="S321" s="48">
        <f t="shared" si="89"/>
        <v>18.697499999999991</v>
      </c>
      <c r="T321" s="49">
        <f t="shared" si="90"/>
        <v>1402.3124999999993</v>
      </c>
      <c r="U321" s="49" t="b">
        <f t="shared" si="91"/>
        <v>0</v>
      </c>
      <c r="V321" s="49" t="b">
        <f t="shared" si="92"/>
        <v>1</v>
      </c>
      <c r="W321" s="49" t="str">
        <f t="shared" si="93"/>
        <v>Low Value</v>
      </c>
      <c r="X321" s="157" t="str">
        <f t="shared" si="98"/>
        <v>Value Not maches</v>
      </c>
      <c r="Y321" s="158">
        <f t="shared" si="103"/>
        <v>10</v>
      </c>
      <c r="Z321" s="150">
        <f t="shared" si="94"/>
        <v>1</v>
      </c>
      <c r="AA321" s="151">
        <f t="shared" si="102"/>
        <v>2019</v>
      </c>
      <c r="AB321" s="152" t="str">
        <f t="shared" si="99"/>
        <v>1-2019</v>
      </c>
      <c r="AC321" s="152" t="str">
        <f t="shared" si="96"/>
        <v>10-1-2019</v>
      </c>
      <c r="AD321" s="62">
        <f t="shared" si="104"/>
        <v>1</v>
      </c>
      <c r="AE321" s="62">
        <f t="shared" si="100"/>
        <v>2</v>
      </c>
      <c r="AF321" s="152" t="str">
        <f t="shared" si="97"/>
        <v>2019-2</v>
      </c>
      <c r="AG321" s="62">
        <f t="shared" si="95"/>
        <v>4</v>
      </c>
      <c r="AH321" s="152" t="str">
        <f t="shared" si="101"/>
        <v>Weekdays</v>
      </c>
      <c r="AI321" s="159">
        <f t="shared" si="105"/>
        <v>5</v>
      </c>
    </row>
    <row r="322" spans="2:35" ht="16.5" x14ac:dyDescent="0.3">
      <c r="B322" s="59" t="s">
        <v>354</v>
      </c>
      <c r="C322" s="60" t="s">
        <v>25</v>
      </c>
      <c r="D322" s="59" t="s">
        <v>26</v>
      </c>
      <c r="E322" s="59" t="s">
        <v>20</v>
      </c>
      <c r="F322" s="59" t="s">
        <v>21</v>
      </c>
      <c r="G322" s="59" t="s">
        <v>22</v>
      </c>
      <c r="H322" s="61">
        <v>29.67</v>
      </c>
      <c r="I322" s="62">
        <v>7</v>
      </c>
      <c r="J322" s="63">
        <v>10.384499999999999</v>
      </c>
      <c r="K322" s="63">
        <v>218.0745</v>
      </c>
      <c r="L322" s="64">
        <v>43535</v>
      </c>
      <c r="M322" s="65">
        <v>0.79027777777777775</v>
      </c>
      <c r="N322" s="60" t="s">
        <v>33</v>
      </c>
      <c r="O322" s="63">
        <v>207.69</v>
      </c>
      <c r="P322" s="66">
        <v>4.7619047620000003</v>
      </c>
      <c r="Q322" s="63">
        <v>10.384499999999999</v>
      </c>
      <c r="R322" s="68">
        <v>8.1</v>
      </c>
      <c r="S322" s="48">
        <f t="shared" si="89"/>
        <v>10.384500000000003</v>
      </c>
      <c r="T322" s="49">
        <f t="shared" si="90"/>
        <v>778.8375000000002</v>
      </c>
      <c r="U322" s="49" t="b">
        <f t="shared" si="91"/>
        <v>0</v>
      </c>
      <c r="V322" s="49" t="b">
        <f t="shared" si="92"/>
        <v>1</v>
      </c>
      <c r="W322" s="49" t="str">
        <f t="shared" si="93"/>
        <v>Low Value</v>
      </c>
      <c r="X322" s="157">
        <f t="shared" si="98"/>
        <v>2.9670000000000005</v>
      </c>
      <c r="Y322" s="158">
        <f t="shared" si="103"/>
        <v>11</v>
      </c>
      <c r="Z322" s="150">
        <f t="shared" si="94"/>
        <v>3</v>
      </c>
      <c r="AA322" s="151">
        <f t="shared" si="102"/>
        <v>2019</v>
      </c>
      <c r="AB322" s="152" t="str">
        <f t="shared" si="99"/>
        <v>3-2019</v>
      </c>
      <c r="AC322" s="152" t="str">
        <f t="shared" si="96"/>
        <v>11-3-2019</v>
      </c>
      <c r="AD322" s="62">
        <f t="shared" si="104"/>
        <v>1</v>
      </c>
      <c r="AE322" s="62">
        <f t="shared" si="100"/>
        <v>11</v>
      </c>
      <c r="AF322" s="152" t="str">
        <f t="shared" si="97"/>
        <v>2019-11</v>
      </c>
      <c r="AG322" s="62">
        <f t="shared" si="95"/>
        <v>1</v>
      </c>
      <c r="AH322" s="152" t="str">
        <f t="shared" si="101"/>
        <v>Weekdays</v>
      </c>
      <c r="AI322" s="159">
        <f t="shared" si="105"/>
        <v>2</v>
      </c>
    </row>
    <row r="323" spans="2:35" ht="16.5" x14ac:dyDescent="0.3">
      <c r="B323" s="59" t="s">
        <v>355</v>
      </c>
      <c r="C323" s="60" t="s">
        <v>25</v>
      </c>
      <c r="D323" s="59" t="s">
        <v>26</v>
      </c>
      <c r="E323" s="59" t="s">
        <v>20</v>
      </c>
      <c r="F323" s="59" t="s">
        <v>31</v>
      </c>
      <c r="G323" s="59" t="s">
        <v>22</v>
      </c>
      <c r="H323" s="61">
        <v>44.07</v>
      </c>
      <c r="I323" s="62">
        <v>4</v>
      </c>
      <c r="J323" s="63">
        <v>8.8140000000000001</v>
      </c>
      <c r="K323" s="63">
        <v>185.09399999999999</v>
      </c>
      <c r="L323" s="64">
        <v>43514</v>
      </c>
      <c r="M323" s="65">
        <v>0.68611111111111112</v>
      </c>
      <c r="N323" s="60" t="s">
        <v>23</v>
      </c>
      <c r="O323" s="63">
        <v>176.28</v>
      </c>
      <c r="P323" s="66">
        <v>4.7619047620000003</v>
      </c>
      <c r="Q323" s="63">
        <v>8.8140000000000001</v>
      </c>
      <c r="R323" s="68">
        <v>8.4</v>
      </c>
      <c r="S323" s="48">
        <f t="shared" si="89"/>
        <v>8.813999999999993</v>
      </c>
      <c r="T323" s="49">
        <f t="shared" si="90"/>
        <v>661.0499999999995</v>
      </c>
      <c r="U323" s="49" t="b">
        <f t="shared" si="91"/>
        <v>0</v>
      </c>
      <c r="V323" s="49" t="b">
        <f t="shared" si="92"/>
        <v>1</v>
      </c>
      <c r="W323" s="49" t="str">
        <f t="shared" si="93"/>
        <v>Low Value</v>
      </c>
      <c r="X323" s="157">
        <f t="shared" si="98"/>
        <v>4.407</v>
      </c>
      <c r="Y323" s="158">
        <f t="shared" si="103"/>
        <v>18</v>
      </c>
      <c r="Z323" s="150">
        <f t="shared" si="94"/>
        <v>2</v>
      </c>
      <c r="AA323" s="151">
        <f t="shared" si="102"/>
        <v>2019</v>
      </c>
      <c r="AB323" s="152" t="str">
        <f t="shared" si="99"/>
        <v>2-2019</v>
      </c>
      <c r="AC323" s="152" t="str">
        <f t="shared" si="96"/>
        <v>18-2-2019</v>
      </c>
      <c r="AD323" s="62">
        <f t="shared" si="104"/>
        <v>1</v>
      </c>
      <c r="AE323" s="62">
        <f t="shared" si="100"/>
        <v>8</v>
      </c>
      <c r="AF323" s="152" t="str">
        <f t="shared" si="97"/>
        <v>2019-8</v>
      </c>
      <c r="AG323" s="62">
        <f t="shared" si="95"/>
        <v>1</v>
      </c>
      <c r="AH323" s="152" t="str">
        <f t="shared" si="101"/>
        <v>Weekdays</v>
      </c>
      <c r="AI323" s="159">
        <f t="shared" si="105"/>
        <v>2</v>
      </c>
    </row>
    <row r="324" spans="2:35" ht="16.5" x14ac:dyDescent="0.3">
      <c r="B324" s="59" t="s">
        <v>356</v>
      </c>
      <c r="C324" s="60" t="s">
        <v>25</v>
      </c>
      <c r="D324" s="59" t="s">
        <v>26</v>
      </c>
      <c r="E324" s="59" t="s">
        <v>27</v>
      </c>
      <c r="F324" s="59" t="s">
        <v>21</v>
      </c>
      <c r="G324" s="59" t="s">
        <v>44</v>
      </c>
      <c r="H324" s="61">
        <v>22.93</v>
      </c>
      <c r="I324" s="62">
        <v>9</v>
      </c>
      <c r="J324" s="63">
        <v>10.3185</v>
      </c>
      <c r="K324" s="63">
        <v>216.6885</v>
      </c>
      <c r="L324" s="64">
        <v>43522</v>
      </c>
      <c r="M324" s="65">
        <v>0.85138888888888886</v>
      </c>
      <c r="N324" s="60" t="s">
        <v>29</v>
      </c>
      <c r="O324" s="63">
        <v>206.37</v>
      </c>
      <c r="P324" s="66">
        <v>4.7619047620000003</v>
      </c>
      <c r="Q324" s="63">
        <v>10.3185</v>
      </c>
      <c r="R324" s="68">
        <v>5.5</v>
      </c>
      <c r="S324" s="48">
        <f t="shared" ref="S324:S387" si="106">K324-O324</f>
        <v>10.3185</v>
      </c>
      <c r="T324" s="49">
        <f t="shared" ref="T324:T387" si="107">$S324*$S$2</f>
        <v>773.88750000000005</v>
      </c>
      <c r="U324" s="49" t="b">
        <f t="shared" si="91"/>
        <v>0</v>
      </c>
      <c r="V324" s="49" t="b">
        <f t="shared" si="92"/>
        <v>1</v>
      </c>
      <c r="W324" s="49" t="str">
        <f t="shared" si="93"/>
        <v>Low Value</v>
      </c>
      <c r="X324" s="157" t="str">
        <f t="shared" si="98"/>
        <v>Value Not maches</v>
      </c>
      <c r="Y324" s="158">
        <f t="shared" si="103"/>
        <v>26</v>
      </c>
      <c r="Z324" s="150">
        <f t="shared" si="94"/>
        <v>2</v>
      </c>
      <c r="AA324" s="151">
        <f t="shared" si="102"/>
        <v>2019</v>
      </c>
      <c r="AB324" s="152" t="str">
        <f t="shared" si="99"/>
        <v>2-2019</v>
      </c>
      <c r="AC324" s="152" t="str">
        <f t="shared" si="96"/>
        <v>26-2-2019</v>
      </c>
      <c r="AD324" s="62">
        <f t="shared" si="104"/>
        <v>1</v>
      </c>
      <c r="AE324" s="62">
        <f t="shared" si="100"/>
        <v>9</v>
      </c>
      <c r="AF324" s="152" t="str">
        <f t="shared" si="97"/>
        <v>2019-9</v>
      </c>
      <c r="AG324" s="62">
        <f t="shared" si="95"/>
        <v>2</v>
      </c>
      <c r="AH324" s="152" t="str">
        <f t="shared" si="101"/>
        <v>Weekdays</v>
      </c>
      <c r="AI324" s="159">
        <f t="shared" si="105"/>
        <v>3</v>
      </c>
    </row>
    <row r="325" spans="2:35" ht="16.5" x14ac:dyDescent="0.3">
      <c r="B325" s="59" t="s">
        <v>357</v>
      </c>
      <c r="C325" s="60" t="s">
        <v>25</v>
      </c>
      <c r="D325" s="59" t="s">
        <v>26</v>
      </c>
      <c r="E325" s="59" t="s">
        <v>27</v>
      </c>
      <c r="F325" s="59" t="s">
        <v>21</v>
      </c>
      <c r="G325" s="59" t="s">
        <v>22</v>
      </c>
      <c r="H325" s="61">
        <v>39.42</v>
      </c>
      <c r="I325" s="62">
        <v>1</v>
      </c>
      <c r="J325" s="63">
        <v>1.9710000000000001</v>
      </c>
      <c r="K325" s="63">
        <v>41.390999999999998</v>
      </c>
      <c r="L325" s="64">
        <v>43483</v>
      </c>
      <c r="M325" s="65">
        <v>0.63055555555555554</v>
      </c>
      <c r="N325" s="60" t="s">
        <v>29</v>
      </c>
      <c r="O325" s="63">
        <v>39.42</v>
      </c>
      <c r="P325" s="66">
        <v>4.7619047620000003</v>
      </c>
      <c r="Q325" s="63">
        <v>1.9710000000000001</v>
      </c>
      <c r="R325" s="68">
        <v>8.4</v>
      </c>
      <c r="S325" s="48">
        <f t="shared" si="106"/>
        <v>1.9709999999999965</v>
      </c>
      <c r="T325" s="49">
        <f t="shared" si="107"/>
        <v>147.82499999999973</v>
      </c>
      <c r="U325" s="49" t="b">
        <f t="shared" ref="U325:U388" si="108">AND(S325&gt;8,O325&gt;480)</f>
        <v>0</v>
      </c>
      <c r="V325" s="49" t="b">
        <f t="shared" ref="V325:V388" si="109">OR(R$4&gt;8.4,$Q325&gt;67)</f>
        <v>1</v>
      </c>
      <c r="W325" s="49" t="str">
        <f t="shared" ref="W325:W388" si="110">IF(R325&gt;8.6,"High Value", "Low Value")</f>
        <v>Low Value</v>
      </c>
      <c r="X325" s="157">
        <f t="shared" si="98"/>
        <v>3.9420000000000002</v>
      </c>
      <c r="Y325" s="158">
        <f t="shared" si="103"/>
        <v>18</v>
      </c>
      <c r="Z325" s="150">
        <f t="shared" ref="Z325:Z388" si="111">MONTH(L325)</f>
        <v>1</v>
      </c>
      <c r="AA325" s="151">
        <f t="shared" si="102"/>
        <v>2019</v>
      </c>
      <c r="AB325" s="152" t="str">
        <f t="shared" si="99"/>
        <v>1-2019</v>
      </c>
      <c r="AC325" s="152" t="str">
        <f t="shared" si="96"/>
        <v>18-1-2019</v>
      </c>
      <c r="AD325" s="62">
        <f t="shared" si="104"/>
        <v>1</v>
      </c>
      <c r="AE325" s="62">
        <f t="shared" si="100"/>
        <v>3</v>
      </c>
      <c r="AF325" s="152" t="str">
        <f t="shared" si="97"/>
        <v>2019-3</v>
      </c>
      <c r="AG325" s="62">
        <f t="shared" si="95"/>
        <v>5</v>
      </c>
      <c r="AH325" s="152" t="str">
        <f t="shared" si="101"/>
        <v>Weekdays</v>
      </c>
      <c r="AI325" s="159">
        <f t="shared" si="105"/>
        <v>6</v>
      </c>
    </row>
    <row r="326" spans="2:35" ht="16.5" x14ac:dyDescent="0.3">
      <c r="B326" s="59" t="s">
        <v>358</v>
      </c>
      <c r="C326" s="60" t="s">
        <v>18</v>
      </c>
      <c r="D326" s="59" t="s">
        <v>19</v>
      </c>
      <c r="E326" s="59" t="s">
        <v>27</v>
      </c>
      <c r="F326" s="59" t="s">
        <v>31</v>
      </c>
      <c r="G326" s="59" t="s">
        <v>22</v>
      </c>
      <c r="H326" s="61">
        <v>15.26</v>
      </c>
      <c r="I326" s="62">
        <v>6</v>
      </c>
      <c r="J326" s="63">
        <v>4.5780000000000003</v>
      </c>
      <c r="K326" s="63">
        <v>96.138000000000005</v>
      </c>
      <c r="L326" s="64">
        <v>43511</v>
      </c>
      <c r="M326" s="65">
        <v>0.75208333333333333</v>
      </c>
      <c r="N326" s="60" t="s">
        <v>23</v>
      </c>
      <c r="O326" s="63">
        <v>91.56</v>
      </c>
      <c r="P326" s="66">
        <v>4.7619047620000003</v>
      </c>
      <c r="Q326" s="63">
        <v>4.5780000000000003</v>
      </c>
      <c r="R326" s="68">
        <v>9.8000000000000007</v>
      </c>
      <c r="S326" s="48">
        <f t="shared" si="106"/>
        <v>4.578000000000003</v>
      </c>
      <c r="T326" s="49">
        <f t="shared" si="107"/>
        <v>343.35000000000025</v>
      </c>
      <c r="U326" s="49" t="b">
        <f t="shared" si="108"/>
        <v>0</v>
      </c>
      <c r="V326" s="49" t="b">
        <f t="shared" si="109"/>
        <v>1</v>
      </c>
      <c r="W326" s="49" t="str">
        <f t="shared" si="110"/>
        <v>High Value</v>
      </c>
      <c r="X326" s="157">
        <f t="shared" si="98"/>
        <v>1.526</v>
      </c>
      <c r="Y326" s="158">
        <f t="shared" si="103"/>
        <v>15</v>
      </c>
      <c r="Z326" s="150">
        <f t="shared" si="111"/>
        <v>2</v>
      </c>
      <c r="AA326" s="151">
        <f t="shared" si="102"/>
        <v>2019</v>
      </c>
      <c r="AB326" s="152" t="str">
        <f t="shared" si="99"/>
        <v>2-2019</v>
      </c>
      <c r="AC326" s="152" t="str">
        <f t="shared" si="96"/>
        <v>15-2-2019</v>
      </c>
      <c r="AD326" s="62">
        <f t="shared" si="104"/>
        <v>1</v>
      </c>
      <c r="AE326" s="62">
        <f t="shared" si="100"/>
        <v>7</v>
      </c>
      <c r="AF326" s="152" t="str">
        <f t="shared" si="97"/>
        <v>2019-7</v>
      </c>
      <c r="AG326" s="62">
        <f t="shared" ref="AG326:AG389" si="112">WEEKDAY(L326,2)</f>
        <v>5</v>
      </c>
      <c r="AH326" s="152" t="str">
        <f t="shared" si="101"/>
        <v>Weekdays</v>
      </c>
      <c r="AI326" s="159">
        <f t="shared" si="105"/>
        <v>6</v>
      </c>
    </row>
    <row r="327" spans="2:35" ht="16.5" x14ac:dyDescent="0.3">
      <c r="B327" s="59" t="s">
        <v>359</v>
      </c>
      <c r="C327" s="60" t="s">
        <v>18</v>
      </c>
      <c r="D327" s="59" t="s">
        <v>19</v>
      </c>
      <c r="E327" s="59" t="s">
        <v>27</v>
      </c>
      <c r="F327" s="59" t="s">
        <v>21</v>
      </c>
      <c r="G327" s="59" t="s">
        <v>46</v>
      </c>
      <c r="H327" s="61">
        <v>61.77</v>
      </c>
      <c r="I327" s="62">
        <v>5</v>
      </c>
      <c r="J327" s="63">
        <v>15.442500000000001</v>
      </c>
      <c r="K327" s="63">
        <v>324.29250000000002</v>
      </c>
      <c r="L327" s="64">
        <v>43532</v>
      </c>
      <c r="M327" s="65">
        <v>0.55625000000000002</v>
      </c>
      <c r="N327" s="60" t="s">
        <v>29</v>
      </c>
      <c r="O327" s="63">
        <v>308.85000000000002</v>
      </c>
      <c r="P327" s="66">
        <v>4.7619047620000003</v>
      </c>
      <c r="Q327" s="63">
        <v>15.442500000000001</v>
      </c>
      <c r="R327" s="67">
        <v>6.7</v>
      </c>
      <c r="S327" s="48">
        <f t="shared" si="106"/>
        <v>15.442499999999995</v>
      </c>
      <c r="T327" s="49">
        <f t="shared" si="107"/>
        <v>1158.1874999999995</v>
      </c>
      <c r="U327" s="49" t="b">
        <f t="shared" si="108"/>
        <v>0</v>
      </c>
      <c r="V327" s="49" t="b">
        <f t="shared" si="109"/>
        <v>1</v>
      </c>
      <c r="W327" s="49" t="str">
        <f t="shared" si="110"/>
        <v>Low Value</v>
      </c>
      <c r="X327" s="157">
        <f t="shared" si="98"/>
        <v>6.1770000000000005</v>
      </c>
      <c r="Y327" s="158">
        <f t="shared" si="103"/>
        <v>8</v>
      </c>
      <c r="Z327" s="150">
        <f t="shared" si="111"/>
        <v>3</v>
      </c>
      <c r="AA327" s="151">
        <f t="shared" si="102"/>
        <v>2019</v>
      </c>
      <c r="AB327" s="152" t="str">
        <f t="shared" si="99"/>
        <v>3-2019</v>
      </c>
      <c r="AC327" s="152" t="str">
        <f t="shared" si="96"/>
        <v>8-3-2019</v>
      </c>
      <c r="AD327" s="62">
        <f t="shared" si="104"/>
        <v>1</v>
      </c>
      <c r="AE327" s="62">
        <f t="shared" si="100"/>
        <v>10</v>
      </c>
      <c r="AF327" s="152" t="str">
        <f t="shared" si="97"/>
        <v>2019-10</v>
      </c>
      <c r="AG327" s="62">
        <f t="shared" si="112"/>
        <v>5</v>
      </c>
      <c r="AH327" s="152" t="str">
        <f t="shared" si="101"/>
        <v>Weekdays</v>
      </c>
      <c r="AI327" s="159">
        <f t="shared" si="105"/>
        <v>6</v>
      </c>
    </row>
    <row r="328" spans="2:35" ht="16.5" x14ac:dyDescent="0.3">
      <c r="B328" s="59" t="s">
        <v>360</v>
      </c>
      <c r="C328" s="60" t="s">
        <v>18</v>
      </c>
      <c r="D328" s="59" t="s">
        <v>19</v>
      </c>
      <c r="E328" s="59" t="s">
        <v>27</v>
      </c>
      <c r="F328" s="59" t="s">
        <v>31</v>
      </c>
      <c r="G328" s="59" t="s">
        <v>32</v>
      </c>
      <c r="H328" s="61">
        <v>21.52</v>
      </c>
      <c r="I328" s="62">
        <v>6</v>
      </c>
      <c r="J328" s="63">
        <v>6.4560000000000004</v>
      </c>
      <c r="K328" s="63">
        <v>135.57599999999999</v>
      </c>
      <c r="L328" s="64">
        <v>43482</v>
      </c>
      <c r="M328" s="65">
        <v>0.53333333333333333</v>
      </c>
      <c r="N328" s="60" t="s">
        <v>33</v>
      </c>
      <c r="O328" s="63">
        <v>129.12</v>
      </c>
      <c r="P328" s="66">
        <v>4.7619047620000003</v>
      </c>
      <c r="Q328" s="63">
        <v>6.4560000000000004</v>
      </c>
      <c r="R328" s="68">
        <v>9.4</v>
      </c>
      <c r="S328" s="48">
        <f t="shared" si="106"/>
        <v>6.4559999999999889</v>
      </c>
      <c r="T328" s="49">
        <f t="shared" si="107"/>
        <v>484.19999999999914</v>
      </c>
      <c r="U328" s="49" t="b">
        <f t="shared" si="108"/>
        <v>0</v>
      </c>
      <c r="V328" s="49" t="b">
        <f t="shared" si="109"/>
        <v>1</v>
      </c>
      <c r="W328" s="49" t="str">
        <f t="shared" si="110"/>
        <v>High Value</v>
      </c>
      <c r="X328" s="157">
        <f t="shared" si="98"/>
        <v>2.1520000000000001</v>
      </c>
      <c r="Y328" s="158">
        <f t="shared" si="103"/>
        <v>17</v>
      </c>
      <c r="Z328" s="150">
        <f t="shared" si="111"/>
        <v>1</v>
      </c>
      <c r="AA328" s="151">
        <f t="shared" si="102"/>
        <v>2019</v>
      </c>
      <c r="AB328" s="152" t="str">
        <f t="shared" si="99"/>
        <v>1-2019</v>
      </c>
      <c r="AC328" s="152" t="str">
        <f t="shared" si="96"/>
        <v>17-1-2019</v>
      </c>
      <c r="AD328" s="62">
        <f t="shared" si="104"/>
        <v>1</v>
      </c>
      <c r="AE328" s="62">
        <f t="shared" si="100"/>
        <v>3</v>
      </c>
      <c r="AF328" s="152" t="str">
        <f t="shared" si="97"/>
        <v>2019-3</v>
      </c>
      <c r="AG328" s="62">
        <f t="shared" si="112"/>
        <v>4</v>
      </c>
      <c r="AH328" s="152" t="str">
        <f t="shared" si="101"/>
        <v>Weekdays</v>
      </c>
      <c r="AI328" s="159">
        <f t="shared" si="105"/>
        <v>5</v>
      </c>
    </row>
    <row r="329" spans="2:35" ht="16.5" x14ac:dyDescent="0.3">
      <c r="B329" s="59" t="s">
        <v>361</v>
      </c>
      <c r="C329" s="60" t="s">
        <v>42</v>
      </c>
      <c r="D329" s="59" t="s">
        <v>43</v>
      </c>
      <c r="E329" s="59" t="s">
        <v>27</v>
      </c>
      <c r="F329" s="59" t="s">
        <v>31</v>
      </c>
      <c r="G329" s="59" t="s">
        <v>36</v>
      </c>
      <c r="H329" s="61">
        <v>97.74</v>
      </c>
      <c r="I329" s="62">
        <v>4</v>
      </c>
      <c r="J329" s="63">
        <v>19.547999999999998</v>
      </c>
      <c r="K329" s="63">
        <v>410.50799999999998</v>
      </c>
      <c r="L329" s="64">
        <v>43536</v>
      </c>
      <c r="M329" s="65">
        <v>0.82847222222222228</v>
      </c>
      <c r="N329" s="60" t="s">
        <v>23</v>
      </c>
      <c r="O329" s="63">
        <v>390.96</v>
      </c>
      <c r="P329" s="66">
        <v>4.7619047620000003</v>
      </c>
      <c r="Q329" s="63">
        <v>19.547999999999998</v>
      </c>
      <c r="R329" s="67">
        <v>6.4</v>
      </c>
      <c r="S329" s="48">
        <f t="shared" si="106"/>
        <v>19.548000000000002</v>
      </c>
      <c r="T329" s="49">
        <f t="shared" si="107"/>
        <v>1466.1000000000001</v>
      </c>
      <c r="U329" s="49" t="b">
        <f t="shared" si="108"/>
        <v>0</v>
      </c>
      <c r="V329" s="49" t="b">
        <f t="shared" si="109"/>
        <v>1</v>
      </c>
      <c r="W329" s="49" t="str">
        <f t="shared" si="110"/>
        <v>Low Value</v>
      </c>
      <c r="X329" s="157">
        <f t="shared" si="98"/>
        <v>9.7740000000000009</v>
      </c>
      <c r="Y329" s="158">
        <f t="shared" si="103"/>
        <v>12</v>
      </c>
      <c r="Z329" s="150">
        <f t="shared" si="111"/>
        <v>3</v>
      </c>
      <c r="AA329" s="151">
        <f t="shared" si="102"/>
        <v>2019</v>
      </c>
      <c r="AB329" s="152" t="str">
        <f t="shared" si="99"/>
        <v>3-2019</v>
      </c>
      <c r="AC329" s="152" t="str">
        <f t="shared" si="96"/>
        <v>12-3-2019</v>
      </c>
      <c r="AD329" s="62">
        <f t="shared" si="104"/>
        <v>1</v>
      </c>
      <c r="AE329" s="62">
        <f t="shared" si="100"/>
        <v>11</v>
      </c>
      <c r="AF329" s="152" t="str">
        <f t="shared" si="97"/>
        <v>2019-11</v>
      </c>
      <c r="AG329" s="62">
        <f t="shared" si="112"/>
        <v>2</v>
      </c>
      <c r="AH329" s="152" t="str">
        <f t="shared" si="101"/>
        <v>Weekdays</v>
      </c>
      <c r="AI329" s="159">
        <f t="shared" si="105"/>
        <v>3</v>
      </c>
    </row>
    <row r="330" spans="2:35" ht="16.5" x14ac:dyDescent="0.3">
      <c r="B330" s="59" t="s">
        <v>362</v>
      </c>
      <c r="C330" s="60" t="s">
        <v>18</v>
      </c>
      <c r="D330" s="59" t="s">
        <v>19</v>
      </c>
      <c r="E330" s="59" t="s">
        <v>20</v>
      </c>
      <c r="F330" s="59" t="s">
        <v>31</v>
      </c>
      <c r="G330" s="59" t="s">
        <v>44</v>
      </c>
      <c r="H330" s="61">
        <v>99.78</v>
      </c>
      <c r="I330" s="62">
        <v>5</v>
      </c>
      <c r="J330" s="63">
        <v>24.945</v>
      </c>
      <c r="K330" s="63">
        <v>523.84500000000003</v>
      </c>
      <c r="L330" s="64">
        <v>43533</v>
      </c>
      <c r="M330" s="65">
        <v>0.79791666666666672</v>
      </c>
      <c r="N330" s="60" t="s">
        <v>29</v>
      </c>
      <c r="O330" s="63">
        <v>498.9</v>
      </c>
      <c r="P330" s="66">
        <v>4.7619047620000003</v>
      </c>
      <c r="Q330" s="63">
        <v>24.945</v>
      </c>
      <c r="R330" s="67">
        <v>5.4</v>
      </c>
      <c r="S330" s="48">
        <f t="shared" si="106"/>
        <v>24.94500000000005</v>
      </c>
      <c r="T330" s="49">
        <f t="shared" si="107"/>
        <v>1870.8750000000036</v>
      </c>
      <c r="U330" s="49" t="b">
        <f t="shared" si="108"/>
        <v>1</v>
      </c>
      <c r="V330" s="49" t="b">
        <f t="shared" si="109"/>
        <v>1</v>
      </c>
      <c r="W330" s="49" t="str">
        <f t="shared" si="110"/>
        <v>Low Value</v>
      </c>
      <c r="X330" s="157" t="str">
        <f t="shared" si="98"/>
        <v>Value Not maches</v>
      </c>
      <c r="Y330" s="158">
        <f t="shared" si="103"/>
        <v>9</v>
      </c>
      <c r="Z330" s="150">
        <f t="shared" si="111"/>
        <v>3</v>
      </c>
      <c r="AA330" s="151">
        <f t="shared" si="102"/>
        <v>2019</v>
      </c>
      <c r="AB330" s="152" t="str">
        <f t="shared" si="99"/>
        <v>3-2019</v>
      </c>
      <c r="AC330" s="152" t="str">
        <f t="shared" si="96"/>
        <v>9-3-2019</v>
      </c>
      <c r="AD330" s="62">
        <f t="shared" si="104"/>
        <v>1</v>
      </c>
      <c r="AE330" s="62">
        <f t="shared" si="100"/>
        <v>10</v>
      </c>
      <c r="AF330" s="152" t="str">
        <f t="shared" si="97"/>
        <v>2019-10</v>
      </c>
      <c r="AG330" s="62">
        <f t="shared" si="112"/>
        <v>6</v>
      </c>
      <c r="AH330" s="152" t="str">
        <f t="shared" si="101"/>
        <v>Weekends</v>
      </c>
      <c r="AI330" s="159">
        <f t="shared" si="105"/>
        <v>7</v>
      </c>
    </row>
    <row r="331" spans="2:35" ht="16.5" x14ac:dyDescent="0.3">
      <c r="B331" s="59" t="s">
        <v>363</v>
      </c>
      <c r="C331" s="60" t="s">
        <v>25</v>
      </c>
      <c r="D331" s="59" t="s">
        <v>26</v>
      </c>
      <c r="E331" s="59" t="s">
        <v>20</v>
      </c>
      <c r="F331" s="59" t="s">
        <v>31</v>
      </c>
      <c r="G331" s="59" t="s">
        <v>44</v>
      </c>
      <c r="H331" s="61">
        <v>94.26</v>
      </c>
      <c r="I331" s="62">
        <v>4</v>
      </c>
      <c r="J331" s="63">
        <v>18.852</v>
      </c>
      <c r="K331" s="63">
        <v>395.892</v>
      </c>
      <c r="L331" s="64">
        <v>43536</v>
      </c>
      <c r="M331" s="65">
        <v>0.6875</v>
      </c>
      <c r="N331" s="60" t="s">
        <v>29</v>
      </c>
      <c r="O331" s="63">
        <v>377.04</v>
      </c>
      <c r="P331" s="66">
        <v>4.7619047620000003</v>
      </c>
      <c r="Q331" s="63">
        <v>18.852</v>
      </c>
      <c r="R331" s="67">
        <v>8.6</v>
      </c>
      <c r="S331" s="48">
        <f t="shared" si="106"/>
        <v>18.851999999999975</v>
      </c>
      <c r="T331" s="49">
        <f t="shared" si="107"/>
        <v>1413.8999999999983</v>
      </c>
      <c r="U331" s="49" t="b">
        <f t="shared" si="108"/>
        <v>0</v>
      </c>
      <c r="V331" s="49" t="b">
        <f t="shared" si="109"/>
        <v>1</v>
      </c>
      <c r="W331" s="49" t="str">
        <f t="shared" si="110"/>
        <v>Low Value</v>
      </c>
      <c r="X331" s="157">
        <f t="shared" si="98"/>
        <v>9.4260000000000002</v>
      </c>
      <c r="Y331" s="158">
        <f t="shared" si="103"/>
        <v>12</v>
      </c>
      <c r="Z331" s="150">
        <f t="shared" si="111"/>
        <v>3</v>
      </c>
      <c r="AA331" s="151">
        <f t="shared" si="102"/>
        <v>2019</v>
      </c>
      <c r="AB331" s="152" t="str">
        <f t="shared" si="99"/>
        <v>3-2019</v>
      </c>
      <c r="AC331" s="152" t="str">
        <f t="shared" si="96"/>
        <v>12-3-2019</v>
      </c>
      <c r="AD331" s="62">
        <f t="shared" si="104"/>
        <v>1</v>
      </c>
      <c r="AE331" s="62">
        <f t="shared" si="100"/>
        <v>11</v>
      </c>
      <c r="AF331" s="152" t="str">
        <f t="shared" si="97"/>
        <v>2019-11</v>
      </c>
      <c r="AG331" s="62">
        <f t="shared" si="112"/>
        <v>2</v>
      </c>
      <c r="AH331" s="152" t="str">
        <f t="shared" si="101"/>
        <v>Weekdays</v>
      </c>
      <c r="AI331" s="159">
        <f t="shared" si="105"/>
        <v>3</v>
      </c>
    </row>
    <row r="332" spans="2:35" ht="16.5" x14ac:dyDescent="0.3">
      <c r="B332" s="59" t="s">
        <v>364</v>
      </c>
      <c r="C332" s="60" t="s">
        <v>42</v>
      </c>
      <c r="D332" s="59" t="s">
        <v>43</v>
      </c>
      <c r="E332" s="59" t="s">
        <v>20</v>
      </c>
      <c r="F332" s="59" t="s">
        <v>31</v>
      </c>
      <c r="G332" s="59" t="s">
        <v>22</v>
      </c>
      <c r="H332" s="61">
        <v>51.13</v>
      </c>
      <c r="I332" s="62">
        <v>4</v>
      </c>
      <c r="J332" s="63">
        <v>10.226000000000001</v>
      </c>
      <c r="K332" s="63">
        <v>214.74600000000001</v>
      </c>
      <c r="L332" s="64">
        <v>43490</v>
      </c>
      <c r="M332" s="65">
        <v>0.42430555555555555</v>
      </c>
      <c r="N332" s="60" t="s">
        <v>33</v>
      </c>
      <c r="O332" s="63">
        <v>204.52</v>
      </c>
      <c r="P332" s="66">
        <v>4.7619047620000003</v>
      </c>
      <c r="Q332" s="63">
        <v>10.226000000000001</v>
      </c>
      <c r="R332" s="68">
        <v>4</v>
      </c>
      <c r="S332" s="48">
        <f t="shared" si="106"/>
        <v>10.225999999999999</v>
      </c>
      <c r="T332" s="49">
        <f t="shared" si="107"/>
        <v>766.94999999999993</v>
      </c>
      <c r="U332" s="49" t="b">
        <f t="shared" si="108"/>
        <v>0</v>
      </c>
      <c r="V332" s="49" t="b">
        <f t="shared" si="109"/>
        <v>1</v>
      </c>
      <c r="W332" s="49" t="str">
        <f t="shared" si="110"/>
        <v>Low Value</v>
      </c>
      <c r="X332" s="157" t="str">
        <f t="shared" si="98"/>
        <v>Value Not maches</v>
      </c>
      <c r="Y332" s="158">
        <f t="shared" si="103"/>
        <v>25</v>
      </c>
      <c r="Z332" s="150">
        <f t="shared" si="111"/>
        <v>1</v>
      </c>
      <c r="AA332" s="151">
        <f t="shared" si="102"/>
        <v>2019</v>
      </c>
      <c r="AB332" s="152" t="str">
        <f t="shared" si="99"/>
        <v>1-2019</v>
      </c>
      <c r="AC332" s="152" t="str">
        <f t="shared" si="96"/>
        <v>25-1-2019</v>
      </c>
      <c r="AD332" s="62">
        <f t="shared" si="104"/>
        <v>1</v>
      </c>
      <c r="AE332" s="62">
        <f t="shared" si="100"/>
        <v>4</v>
      </c>
      <c r="AF332" s="152" t="str">
        <f t="shared" si="97"/>
        <v>2019-4</v>
      </c>
      <c r="AG332" s="62">
        <f t="shared" si="112"/>
        <v>5</v>
      </c>
      <c r="AH332" s="152" t="str">
        <f t="shared" si="101"/>
        <v>Weekdays</v>
      </c>
      <c r="AI332" s="159">
        <f t="shared" si="105"/>
        <v>6</v>
      </c>
    </row>
    <row r="333" spans="2:35" ht="16.5" x14ac:dyDescent="0.3">
      <c r="B333" s="59" t="s">
        <v>365</v>
      </c>
      <c r="C333" s="60" t="s">
        <v>18</v>
      </c>
      <c r="D333" s="59" t="s">
        <v>19</v>
      </c>
      <c r="E333" s="59" t="s">
        <v>20</v>
      </c>
      <c r="F333" s="59" t="s">
        <v>31</v>
      </c>
      <c r="G333" s="59" t="s">
        <v>28</v>
      </c>
      <c r="H333" s="61">
        <v>36.36</v>
      </c>
      <c r="I333" s="62">
        <v>4</v>
      </c>
      <c r="J333" s="63">
        <v>7.2720000000000002</v>
      </c>
      <c r="K333" s="63">
        <v>152.71199999999999</v>
      </c>
      <c r="L333" s="64">
        <v>43549</v>
      </c>
      <c r="M333" s="65">
        <v>0.54652777777777772</v>
      </c>
      <c r="N333" s="60" t="s">
        <v>29</v>
      </c>
      <c r="O333" s="63">
        <v>145.44</v>
      </c>
      <c r="P333" s="66">
        <v>4.7619047620000003</v>
      </c>
      <c r="Q333" s="63">
        <v>7.2720000000000002</v>
      </c>
      <c r="R333" s="68">
        <v>7.6</v>
      </c>
      <c r="S333" s="48">
        <f t="shared" si="106"/>
        <v>7.2719999999999914</v>
      </c>
      <c r="T333" s="49">
        <f t="shared" si="107"/>
        <v>545.39999999999941</v>
      </c>
      <c r="U333" s="49" t="b">
        <f t="shared" si="108"/>
        <v>0</v>
      </c>
      <c r="V333" s="49" t="b">
        <f t="shared" si="109"/>
        <v>1</v>
      </c>
      <c r="W333" s="49" t="str">
        <f t="shared" si="110"/>
        <v>Low Value</v>
      </c>
      <c r="X333" s="157">
        <f t="shared" si="98"/>
        <v>3.6360000000000001</v>
      </c>
      <c r="Y333" s="158">
        <f t="shared" si="103"/>
        <v>25</v>
      </c>
      <c r="Z333" s="150">
        <f t="shared" si="111"/>
        <v>3</v>
      </c>
      <c r="AA333" s="151">
        <f t="shared" si="102"/>
        <v>2019</v>
      </c>
      <c r="AB333" s="152" t="str">
        <f t="shared" si="99"/>
        <v>3-2019</v>
      </c>
      <c r="AC333" s="152" t="str">
        <f t="shared" si="96"/>
        <v>25-3-2019</v>
      </c>
      <c r="AD333" s="62">
        <f t="shared" si="104"/>
        <v>1</v>
      </c>
      <c r="AE333" s="62">
        <f t="shared" si="100"/>
        <v>13</v>
      </c>
      <c r="AF333" s="152" t="str">
        <f t="shared" si="97"/>
        <v>2019-13</v>
      </c>
      <c r="AG333" s="62">
        <f t="shared" si="112"/>
        <v>1</v>
      </c>
      <c r="AH333" s="152" t="str">
        <f t="shared" si="101"/>
        <v>Weekdays</v>
      </c>
      <c r="AI333" s="159">
        <f t="shared" si="105"/>
        <v>2</v>
      </c>
    </row>
    <row r="334" spans="2:35" ht="16.5" x14ac:dyDescent="0.3">
      <c r="B334" s="59" t="s">
        <v>366</v>
      </c>
      <c r="C334" s="60" t="s">
        <v>42</v>
      </c>
      <c r="D334" s="59" t="s">
        <v>43</v>
      </c>
      <c r="E334" s="59" t="s">
        <v>27</v>
      </c>
      <c r="F334" s="59" t="s">
        <v>31</v>
      </c>
      <c r="G334" s="59" t="s">
        <v>32</v>
      </c>
      <c r="H334" s="61">
        <v>22.02</v>
      </c>
      <c r="I334" s="62">
        <v>9</v>
      </c>
      <c r="J334" s="63">
        <v>9.9090000000000007</v>
      </c>
      <c r="K334" s="63">
        <v>208.089</v>
      </c>
      <c r="L334" s="64">
        <v>43503</v>
      </c>
      <c r="M334" s="65">
        <v>0.78333333333333333</v>
      </c>
      <c r="N334" s="60" t="s">
        <v>29</v>
      </c>
      <c r="O334" s="63">
        <v>198.18</v>
      </c>
      <c r="P334" s="66">
        <v>4.7619047620000003</v>
      </c>
      <c r="Q334" s="63">
        <v>9.9090000000000007</v>
      </c>
      <c r="R334" s="68">
        <v>6.8</v>
      </c>
      <c r="S334" s="48">
        <f t="shared" si="106"/>
        <v>9.9089999999999918</v>
      </c>
      <c r="T334" s="49">
        <f t="shared" si="107"/>
        <v>743.17499999999939</v>
      </c>
      <c r="U334" s="49" t="b">
        <f t="shared" si="108"/>
        <v>0</v>
      </c>
      <c r="V334" s="49" t="b">
        <f t="shared" si="109"/>
        <v>1</v>
      </c>
      <c r="W334" s="49" t="str">
        <f t="shared" si="110"/>
        <v>Low Value</v>
      </c>
      <c r="X334" s="157">
        <f t="shared" si="98"/>
        <v>2.202</v>
      </c>
      <c r="Y334" s="158">
        <f t="shared" si="103"/>
        <v>7</v>
      </c>
      <c r="Z334" s="150">
        <f t="shared" si="111"/>
        <v>2</v>
      </c>
      <c r="AA334" s="151">
        <f t="shared" si="102"/>
        <v>2019</v>
      </c>
      <c r="AB334" s="152" t="str">
        <f t="shared" si="99"/>
        <v>2-2019</v>
      </c>
      <c r="AC334" s="152" t="str">
        <f t="shared" si="96"/>
        <v>7-2-2019</v>
      </c>
      <c r="AD334" s="62">
        <f t="shared" si="104"/>
        <v>1</v>
      </c>
      <c r="AE334" s="62">
        <f t="shared" si="100"/>
        <v>6</v>
      </c>
      <c r="AF334" s="152" t="str">
        <f t="shared" si="97"/>
        <v>2019-6</v>
      </c>
      <c r="AG334" s="62">
        <f t="shared" si="112"/>
        <v>4</v>
      </c>
      <c r="AH334" s="152" t="str">
        <f t="shared" si="101"/>
        <v>Weekdays</v>
      </c>
      <c r="AI334" s="159">
        <f t="shared" si="105"/>
        <v>5</v>
      </c>
    </row>
    <row r="335" spans="2:35" ht="16.5" x14ac:dyDescent="0.3">
      <c r="B335" s="59" t="s">
        <v>367</v>
      </c>
      <c r="C335" s="60" t="s">
        <v>18</v>
      </c>
      <c r="D335" s="59" t="s">
        <v>19</v>
      </c>
      <c r="E335" s="59" t="s">
        <v>27</v>
      </c>
      <c r="F335" s="59" t="s">
        <v>31</v>
      </c>
      <c r="G335" s="59" t="s">
        <v>44</v>
      </c>
      <c r="H335" s="61">
        <v>32.9</v>
      </c>
      <c r="I335" s="62">
        <v>3</v>
      </c>
      <c r="J335" s="63">
        <v>4.9349999999999996</v>
      </c>
      <c r="K335" s="63">
        <v>103.63500000000001</v>
      </c>
      <c r="L335" s="64">
        <v>43513</v>
      </c>
      <c r="M335" s="65">
        <v>0.7270833333333333</v>
      </c>
      <c r="N335" s="60" t="s">
        <v>33</v>
      </c>
      <c r="O335" s="63">
        <v>98.7</v>
      </c>
      <c r="P335" s="66">
        <v>4.7619047620000003</v>
      </c>
      <c r="Q335" s="63">
        <v>4.9349999999999996</v>
      </c>
      <c r="R335" s="68">
        <v>9.1</v>
      </c>
      <c r="S335" s="48">
        <f t="shared" si="106"/>
        <v>4.9350000000000023</v>
      </c>
      <c r="T335" s="49">
        <f t="shared" si="107"/>
        <v>370.12500000000017</v>
      </c>
      <c r="U335" s="49" t="b">
        <f t="shared" si="108"/>
        <v>0</v>
      </c>
      <c r="V335" s="49" t="b">
        <f t="shared" si="109"/>
        <v>1</v>
      </c>
      <c r="W335" s="49" t="str">
        <f t="shared" si="110"/>
        <v>High Value</v>
      </c>
      <c r="X335" s="157">
        <f t="shared" si="98"/>
        <v>3.29</v>
      </c>
      <c r="Y335" s="158">
        <f t="shared" si="103"/>
        <v>17</v>
      </c>
      <c r="Z335" s="150">
        <f t="shared" si="111"/>
        <v>2</v>
      </c>
      <c r="AA335" s="151">
        <f t="shared" si="102"/>
        <v>2019</v>
      </c>
      <c r="AB335" s="152" t="str">
        <f t="shared" si="99"/>
        <v>2-2019</v>
      </c>
      <c r="AC335" s="152" t="str">
        <f t="shared" si="96"/>
        <v>17-2-2019</v>
      </c>
      <c r="AD335" s="62">
        <f t="shared" si="104"/>
        <v>1</v>
      </c>
      <c r="AE335" s="62">
        <f t="shared" si="100"/>
        <v>7</v>
      </c>
      <c r="AF335" s="152" t="str">
        <f t="shared" si="97"/>
        <v>2019-7</v>
      </c>
      <c r="AG335" s="62">
        <f t="shared" si="112"/>
        <v>7</v>
      </c>
      <c r="AH335" s="152" t="str">
        <f t="shared" si="101"/>
        <v>Weekends</v>
      </c>
      <c r="AI335" s="159">
        <f t="shared" si="105"/>
        <v>1</v>
      </c>
    </row>
    <row r="336" spans="2:35" ht="16.5" x14ac:dyDescent="0.3">
      <c r="B336" s="59" t="s">
        <v>368</v>
      </c>
      <c r="C336" s="60" t="s">
        <v>18</v>
      </c>
      <c r="D336" s="59" t="s">
        <v>19</v>
      </c>
      <c r="E336" s="59" t="s">
        <v>27</v>
      </c>
      <c r="F336" s="59" t="s">
        <v>31</v>
      </c>
      <c r="G336" s="59" t="s">
        <v>46</v>
      </c>
      <c r="H336" s="61">
        <v>77.02</v>
      </c>
      <c r="I336" s="62">
        <v>5</v>
      </c>
      <c r="J336" s="63">
        <v>19.254999999999999</v>
      </c>
      <c r="K336" s="63">
        <v>404.35500000000002</v>
      </c>
      <c r="L336" s="64">
        <v>43499</v>
      </c>
      <c r="M336" s="65">
        <v>0.66597222222222219</v>
      </c>
      <c r="N336" s="60" t="s">
        <v>29</v>
      </c>
      <c r="O336" s="63">
        <v>385.1</v>
      </c>
      <c r="P336" s="66">
        <v>4.7619047620000003</v>
      </c>
      <c r="Q336" s="63">
        <v>19.254999999999999</v>
      </c>
      <c r="R336" s="67">
        <v>5.5</v>
      </c>
      <c r="S336" s="48">
        <f t="shared" si="106"/>
        <v>19.254999999999995</v>
      </c>
      <c r="T336" s="49">
        <f t="shared" si="107"/>
        <v>1444.1249999999995</v>
      </c>
      <c r="U336" s="49" t="b">
        <f t="shared" si="108"/>
        <v>0</v>
      </c>
      <c r="V336" s="49" t="b">
        <f t="shared" si="109"/>
        <v>1</v>
      </c>
      <c r="W336" s="49" t="str">
        <f t="shared" si="110"/>
        <v>Low Value</v>
      </c>
      <c r="X336" s="157" t="str">
        <f t="shared" si="98"/>
        <v>Value Not maches</v>
      </c>
      <c r="Y336" s="158">
        <f t="shared" si="103"/>
        <v>3</v>
      </c>
      <c r="Z336" s="150">
        <f t="shared" si="111"/>
        <v>2</v>
      </c>
      <c r="AA336" s="151">
        <f t="shared" si="102"/>
        <v>2019</v>
      </c>
      <c r="AB336" s="152" t="str">
        <f t="shared" si="99"/>
        <v>2-2019</v>
      </c>
      <c r="AC336" s="152" t="str">
        <f t="shared" si="96"/>
        <v>3-2-2019</v>
      </c>
      <c r="AD336" s="62">
        <f t="shared" si="104"/>
        <v>1</v>
      </c>
      <c r="AE336" s="62">
        <f t="shared" si="100"/>
        <v>5</v>
      </c>
      <c r="AF336" s="152" t="str">
        <f t="shared" si="97"/>
        <v>2019-5</v>
      </c>
      <c r="AG336" s="62">
        <f t="shared" si="112"/>
        <v>7</v>
      </c>
      <c r="AH336" s="152" t="str">
        <f t="shared" si="101"/>
        <v>Weekends</v>
      </c>
      <c r="AI336" s="159">
        <f t="shared" si="105"/>
        <v>1</v>
      </c>
    </row>
    <row r="337" spans="2:35" ht="16.5" x14ac:dyDescent="0.3">
      <c r="B337" s="59" t="s">
        <v>369</v>
      </c>
      <c r="C337" s="60" t="s">
        <v>18</v>
      </c>
      <c r="D337" s="59" t="s">
        <v>19</v>
      </c>
      <c r="E337" s="59" t="s">
        <v>20</v>
      </c>
      <c r="F337" s="59" t="s">
        <v>31</v>
      </c>
      <c r="G337" s="59" t="s">
        <v>44</v>
      </c>
      <c r="H337" s="61">
        <v>23.48</v>
      </c>
      <c r="I337" s="62">
        <v>2</v>
      </c>
      <c r="J337" s="63">
        <v>2.3479999999999999</v>
      </c>
      <c r="K337" s="63">
        <v>49.308</v>
      </c>
      <c r="L337" s="64">
        <v>43538</v>
      </c>
      <c r="M337" s="65">
        <v>0.47291666666666665</v>
      </c>
      <c r="N337" s="60" t="s">
        <v>33</v>
      </c>
      <c r="O337" s="63">
        <v>46.96</v>
      </c>
      <c r="P337" s="66">
        <v>4.7619047620000003</v>
      </c>
      <c r="Q337" s="63">
        <v>2.3479999999999999</v>
      </c>
      <c r="R337" s="68">
        <v>7.9</v>
      </c>
      <c r="S337" s="48">
        <f t="shared" si="106"/>
        <v>2.347999999999999</v>
      </c>
      <c r="T337" s="49">
        <f t="shared" si="107"/>
        <v>176.09999999999991</v>
      </c>
      <c r="U337" s="49" t="b">
        <f t="shared" si="108"/>
        <v>0</v>
      </c>
      <c r="V337" s="49" t="b">
        <f t="shared" si="109"/>
        <v>1</v>
      </c>
      <c r="W337" s="49" t="str">
        <f t="shared" si="110"/>
        <v>Low Value</v>
      </c>
      <c r="X337" s="157">
        <f t="shared" si="98"/>
        <v>2.3480000000000003</v>
      </c>
      <c r="Y337" s="158">
        <f t="shared" si="103"/>
        <v>14</v>
      </c>
      <c r="Z337" s="150">
        <f t="shared" si="111"/>
        <v>3</v>
      </c>
      <c r="AA337" s="151">
        <f t="shared" si="102"/>
        <v>2019</v>
      </c>
      <c r="AB337" s="152" t="str">
        <f t="shared" si="99"/>
        <v>3-2019</v>
      </c>
      <c r="AC337" s="152" t="str">
        <f t="shared" si="96"/>
        <v>14-3-2019</v>
      </c>
      <c r="AD337" s="62">
        <f t="shared" si="104"/>
        <v>1</v>
      </c>
      <c r="AE337" s="62">
        <f t="shared" si="100"/>
        <v>11</v>
      </c>
      <c r="AF337" s="152" t="str">
        <f t="shared" si="97"/>
        <v>2019-11</v>
      </c>
      <c r="AG337" s="62">
        <f t="shared" si="112"/>
        <v>4</v>
      </c>
      <c r="AH337" s="152" t="str">
        <f t="shared" si="101"/>
        <v>Weekdays</v>
      </c>
      <c r="AI337" s="159">
        <f t="shared" si="105"/>
        <v>5</v>
      </c>
    </row>
    <row r="338" spans="2:35" ht="16.5" x14ac:dyDescent="0.3">
      <c r="B338" s="59" t="s">
        <v>370</v>
      </c>
      <c r="C338" s="60" t="s">
        <v>25</v>
      </c>
      <c r="D338" s="59" t="s">
        <v>26</v>
      </c>
      <c r="E338" s="59" t="s">
        <v>20</v>
      </c>
      <c r="F338" s="59" t="s">
        <v>31</v>
      </c>
      <c r="G338" s="59" t="s">
        <v>36</v>
      </c>
      <c r="H338" s="61">
        <v>14.7</v>
      </c>
      <c r="I338" s="62">
        <v>5</v>
      </c>
      <c r="J338" s="63">
        <v>3.6749999999999998</v>
      </c>
      <c r="K338" s="63">
        <v>77.174999999999997</v>
      </c>
      <c r="L338" s="64">
        <v>43548</v>
      </c>
      <c r="M338" s="65">
        <v>0.57499999999999996</v>
      </c>
      <c r="N338" s="60" t="s">
        <v>23</v>
      </c>
      <c r="O338" s="63">
        <v>73.5</v>
      </c>
      <c r="P338" s="66">
        <v>4.7619047620000003</v>
      </c>
      <c r="Q338" s="63">
        <v>3.6749999999999998</v>
      </c>
      <c r="R338" s="68">
        <v>8.5</v>
      </c>
      <c r="S338" s="48">
        <f t="shared" si="106"/>
        <v>3.6749999999999972</v>
      </c>
      <c r="T338" s="49">
        <f t="shared" si="107"/>
        <v>275.62499999999977</v>
      </c>
      <c r="U338" s="49" t="b">
        <f t="shared" si="108"/>
        <v>0</v>
      </c>
      <c r="V338" s="49" t="b">
        <f t="shared" si="109"/>
        <v>1</v>
      </c>
      <c r="W338" s="49" t="str">
        <f t="shared" si="110"/>
        <v>Low Value</v>
      </c>
      <c r="X338" s="157">
        <f t="shared" si="98"/>
        <v>1.47</v>
      </c>
      <c r="Y338" s="158">
        <f t="shared" si="103"/>
        <v>24</v>
      </c>
      <c r="Z338" s="150">
        <f t="shared" si="111"/>
        <v>3</v>
      </c>
      <c r="AA338" s="151">
        <f t="shared" si="102"/>
        <v>2019</v>
      </c>
      <c r="AB338" s="152" t="str">
        <f t="shared" si="99"/>
        <v>3-2019</v>
      </c>
      <c r="AC338" s="152" t="str">
        <f t="shared" si="96"/>
        <v>24-3-2019</v>
      </c>
      <c r="AD338" s="62">
        <f t="shared" si="104"/>
        <v>1</v>
      </c>
      <c r="AE338" s="62">
        <f t="shared" si="100"/>
        <v>12</v>
      </c>
      <c r="AF338" s="152" t="str">
        <f t="shared" si="97"/>
        <v>2019-12</v>
      </c>
      <c r="AG338" s="62">
        <f t="shared" si="112"/>
        <v>7</v>
      </c>
      <c r="AH338" s="152" t="str">
        <f t="shared" si="101"/>
        <v>Weekends</v>
      </c>
      <c r="AI338" s="159">
        <f t="shared" si="105"/>
        <v>1</v>
      </c>
    </row>
    <row r="339" spans="2:35" ht="16.5" x14ac:dyDescent="0.3">
      <c r="B339" s="59" t="s">
        <v>371</v>
      </c>
      <c r="C339" s="60" t="s">
        <v>18</v>
      </c>
      <c r="D339" s="59" t="s">
        <v>19</v>
      </c>
      <c r="E339" s="59" t="s">
        <v>20</v>
      </c>
      <c r="F339" s="59" t="s">
        <v>21</v>
      </c>
      <c r="G339" s="59" t="s">
        <v>28</v>
      </c>
      <c r="H339" s="61">
        <v>28.45</v>
      </c>
      <c r="I339" s="62">
        <v>5</v>
      </c>
      <c r="J339" s="63">
        <v>7.1124999999999998</v>
      </c>
      <c r="K339" s="63">
        <v>149.36250000000001</v>
      </c>
      <c r="L339" s="64">
        <v>43545</v>
      </c>
      <c r="M339" s="65">
        <v>0.4284722222222222</v>
      </c>
      <c r="N339" s="60" t="s">
        <v>33</v>
      </c>
      <c r="O339" s="63">
        <v>142.25</v>
      </c>
      <c r="P339" s="66">
        <v>4.7619047620000003</v>
      </c>
      <c r="Q339" s="63">
        <v>7.1124999999999998</v>
      </c>
      <c r="R339" s="68">
        <v>9.1</v>
      </c>
      <c r="S339" s="48">
        <f t="shared" si="106"/>
        <v>7.1125000000000114</v>
      </c>
      <c r="T339" s="49">
        <f t="shared" si="107"/>
        <v>533.43750000000091</v>
      </c>
      <c r="U339" s="49" t="b">
        <f t="shared" si="108"/>
        <v>0</v>
      </c>
      <c r="V339" s="49" t="b">
        <f t="shared" si="109"/>
        <v>1</v>
      </c>
      <c r="W339" s="49" t="str">
        <f t="shared" si="110"/>
        <v>High Value</v>
      </c>
      <c r="X339" s="157">
        <f t="shared" si="98"/>
        <v>2.8450000000000002</v>
      </c>
      <c r="Y339" s="158">
        <f t="shared" si="103"/>
        <v>21</v>
      </c>
      <c r="Z339" s="150">
        <f t="shared" si="111"/>
        <v>3</v>
      </c>
      <c r="AA339" s="151">
        <f t="shared" si="102"/>
        <v>2019</v>
      </c>
      <c r="AB339" s="152" t="str">
        <f t="shared" si="99"/>
        <v>3-2019</v>
      </c>
      <c r="AC339" s="152" t="str">
        <f t="shared" si="96"/>
        <v>21-3-2019</v>
      </c>
      <c r="AD339" s="62">
        <f t="shared" si="104"/>
        <v>1</v>
      </c>
      <c r="AE339" s="62">
        <f t="shared" si="100"/>
        <v>12</v>
      </c>
      <c r="AF339" s="152" t="str">
        <f t="shared" si="97"/>
        <v>2019-12</v>
      </c>
      <c r="AG339" s="62">
        <f t="shared" si="112"/>
        <v>4</v>
      </c>
      <c r="AH339" s="152" t="str">
        <f t="shared" si="101"/>
        <v>Weekdays</v>
      </c>
      <c r="AI339" s="159">
        <f t="shared" si="105"/>
        <v>5</v>
      </c>
    </row>
    <row r="340" spans="2:35" ht="16.5" x14ac:dyDescent="0.3">
      <c r="B340" s="59" t="s">
        <v>372</v>
      </c>
      <c r="C340" s="60" t="s">
        <v>18</v>
      </c>
      <c r="D340" s="59" t="s">
        <v>19</v>
      </c>
      <c r="E340" s="59" t="s">
        <v>27</v>
      </c>
      <c r="F340" s="59" t="s">
        <v>31</v>
      </c>
      <c r="G340" s="59" t="s">
        <v>46</v>
      </c>
      <c r="H340" s="61">
        <v>76.400000000000006</v>
      </c>
      <c r="I340" s="62">
        <v>9</v>
      </c>
      <c r="J340" s="63">
        <v>34.380000000000003</v>
      </c>
      <c r="K340" s="63">
        <v>721.98</v>
      </c>
      <c r="L340" s="64">
        <v>43543</v>
      </c>
      <c r="M340" s="65">
        <v>0.65902777777777777</v>
      </c>
      <c r="N340" s="60" t="s">
        <v>23</v>
      </c>
      <c r="O340" s="63">
        <v>687.6</v>
      </c>
      <c r="P340" s="66">
        <v>4.7619047620000003</v>
      </c>
      <c r="Q340" s="63">
        <v>34.380000000000003</v>
      </c>
      <c r="R340" s="67">
        <v>7.5</v>
      </c>
      <c r="S340" s="48">
        <f t="shared" si="106"/>
        <v>34.379999999999995</v>
      </c>
      <c r="T340" s="49">
        <f t="shared" si="107"/>
        <v>2578.4999999999995</v>
      </c>
      <c r="U340" s="49" t="b">
        <f t="shared" si="108"/>
        <v>1</v>
      </c>
      <c r="V340" s="49" t="b">
        <f t="shared" si="109"/>
        <v>1</v>
      </c>
      <c r="W340" s="49" t="str">
        <f t="shared" si="110"/>
        <v>Low Value</v>
      </c>
      <c r="X340" s="157">
        <f t="shared" si="98"/>
        <v>7.6400000000000006</v>
      </c>
      <c r="Y340" s="158">
        <f t="shared" si="103"/>
        <v>19</v>
      </c>
      <c r="Z340" s="150">
        <f t="shared" si="111"/>
        <v>3</v>
      </c>
      <c r="AA340" s="151">
        <f t="shared" si="102"/>
        <v>2019</v>
      </c>
      <c r="AB340" s="152" t="str">
        <f t="shared" si="99"/>
        <v>3-2019</v>
      </c>
      <c r="AC340" s="152" t="str">
        <f t="shared" ref="AC340:AC403" si="113">CONCATENATE(Y340,"-",Z340,"-",AA340)</f>
        <v>19-3-2019</v>
      </c>
      <c r="AD340" s="62">
        <f t="shared" si="104"/>
        <v>1</v>
      </c>
      <c r="AE340" s="62">
        <f t="shared" si="100"/>
        <v>12</v>
      </c>
      <c r="AF340" s="152" t="str">
        <f t="shared" ref="AF340:AF403" si="114">_xlfn.CONCAT(AA340,"-",AE340)</f>
        <v>2019-12</v>
      </c>
      <c r="AG340" s="62">
        <f t="shared" si="112"/>
        <v>2</v>
      </c>
      <c r="AH340" s="152" t="str">
        <f t="shared" si="101"/>
        <v>Weekdays</v>
      </c>
      <c r="AI340" s="159">
        <f t="shared" si="105"/>
        <v>3</v>
      </c>
    </row>
    <row r="341" spans="2:35" ht="16.5" x14ac:dyDescent="0.3">
      <c r="B341" s="59" t="s">
        <v>373</v>
      </c>
      <c r="C341" s="60" t="s">
        <v>42</v>
      </c>
      <c r="D341" s="59" t="s">
        <v>43</v>
      </c>
      <c r="E341" s="59" t="s">
        <v>27</v>
      </c>
      <c r="F341" s="59" t="s">
        <v>21</v>
      </c>
      <c r="G341" s="59" t="s">
        <v>36</v>
      </c>
      <c r="H341" s="61">
        <v>57.95</v>
      </c>
      <c r="I341" s="62">
        <v>6</v>
      </c>
      <c r="J341" s="63">
        <v>17.385000000000002</v>
      </c>
      <c r="K341" s="63">
        <v>365.08499999999998</v>
      </c>
      <c r="L341" s="64">
        <v>43520</v>
      </c>
      <c r="M341" s="65">
        <v>0.54305555555555551</v>
      </c>
      <c r="N341" s="60" t="s">
        <v>29</v>
      </c>
      <c r="O341" s="63">
        <v>347.7</v>
      </c>
      <c r="P341" s="66">
        <v>4.7619047620000003</v>
      </c>
      <c r="Q341" s="63">
        <v>17.385000000000002</v>
      </c>
      <c r="R341" s="67">
        <v>5.2</v>
      </c>
      <c r="S341" s="48">
        <f t="shared" si="106"/>
        <v>17.384999999999991</v>
      </c>
      <c r="T341" s="49">
        <f t="shared" si="107"/>
        <v>1303.8749999999993</v>
      </c>
      <c r="U341" s="49" t="b">
        <f t="shared" si="108"/>
        <v>0</v>
      </c>
      <c r="V341" s="49" t="b">
        <f t="shared" si="109"/>
        <v>1</v>
      </c>
      <c r="W341" s="49" t="str">
        <f t="shared" si="110"/>
        <v>Low Value</v>
      </c>
      <c r="X341" s="157" t="str">
        <f t="shared" ref="X341:X404" si="115">IF(R341&gt;6.1,H341*0.1,"Value Not maches")</f>
        <v>Value Not maches</v>
      </c>
      <c r="Y341" s="158">
        <f t="shared" si="103"/>
        <v>24</v>
      </c>
      <c r="Z341" s="150">
        <f t="shared" si="111"/>
        <v>2</v>
      </c>
      <c r="AA341" s="151">
        <f t="shared" si="102"/>
        <v>2019</v>
      </c>
      <c r="AB341" s="152" t="str">
        <f t="shared" si="99"/>
        <v>2-2019</v>
      </c>
      <c r="AC341" s="152" t="str">
        <f t="shared" si="113"/>
        <v>24-2-2019</v>
      </c>
      <c r="AD341" s="62">
        <f t="shared" si="104"/>
        <v>1</v>
      </c>
      <c r="AE341" s="62">
        <f t="shared" si="100"/>
        <v>8</v>
      </c>
      <c r="AF341" s="152" t="str">
        <f t="shared" si="114"/>
        <v>2019-8</v>
      </c>
      <c r="AG341" s="62">
        <f t="shared" si="112"/>
        <v>7</v>
      </c>
      <c r="AH341" s="152" t="str">
        <f t="shared" si="101"/>
        <v>Weekends</v>
      </c>
      <c r="AI341" s="159">
        <f t="shared" si="105"/>
        <v>1</v>
      </c>
    </row>
    <row r="342" spans="2:35" ht="16.5" x14ac:dyDescent="0.3">
      <c r="B342" s="59" t="s">
        <v>374</v>
      </c>
      <c r="C342" s="60" t="s">
        <v>25</v>
      </c>
      <c r="D342" s="59" t="s">
        <v>26</v>
      </c>
      <c r="E342" s="59" t="s">
        <v>27</v>
      </c>
      <c r="F342" s="59" t="s">
        <v>21</v>
      </c>
      <c r="G342" s="59" t="s">
        <v>28</v>
      </c>
      <c r="H342" s="61">
        <v>47.65</v>
      </c>
      <c r="I342" s="62">
        <v>3</v>
      </c>
      <c r="J342" s="63">
        <v>7.1475</v>
      </c>
      <c r="K342" s="63">
        <v>150.0975</v>
      </c>
      <c r="L342" s="64">
        <v>43552</v>
      </c>
      <c r="M342" s="65">
        <v>0.54027777777777775</v>
      </c>
      <c r="N342" s="60" t="s">
        <v>33</v>
      </c>
      <c r="O342" s="63">
        <v>142.94999999999999</v>
      </c>
      <c r="P342" s="66">
        <v>4.7619047620000003</v>
      </c>
      <c r="Q342" s="63">
        <v>7.1475</v>
      </c>
      <c r="R342" s="68">
        <v>9.5</v>
      </c>
      <c r="S342" s="48">
        <f t="shared" si="106"/>
        <v>7.147500000000008</v>
      </c>
      <c r="T342" s="49">
        <f t="shared" si="107"/>
        <v>536.06250000000057</v>
      </c>
      <c r="U342" s="49" t="b">
        <f t="shared" si="108"/>
        <v>0</v>
      </c>
      <c r="V342" s="49" t="b">
        <f t="shared" si="109"/>
        <v>1</v>
      </c>
      <c r="W342" s="49" t="str">
        <f t="shared" si="110"/>
        <v>High Value</v>
      </c>
      <c r="X342" s="157">
        <f t="shared" si="115"/>
        <v>4.7649999999999997</v>
      </c>
      <c r="Y342" s="158">
        <f t="shared" si="103"/>
        <v>28</v>
      </c>
      <c r="Z342" s="150">
        <f t="shared" si="111"/>
        <v>3</v>
      </c>
      <c r="AA342" s="151">
        <f t="shared" si="102"/>
        <v>2019</v>
      </c>
      <c r="AB342" s="152" t="str">
        <f t="shared" ref="AB342:AB405" si="116">CONCATENATE(Z342,"-",AA342)</f>
        <v>3-2019</v>
      </c>
      <c r="AC342" s="152" t="str">
        <f t="shared" si="113"/>
        <v>28-3-2019</v>
      </c>
      <c r="AD342" s="62">
        <f t="shared" si="104"/>
        <v>1</v>
      </c>
      <c r="AE342" s="62">
        <f t="shared" si="100"/>
        <v>13</v>
      </c>
      <c r="AF342" s="152" t="str">
        <f t="shared" si="114"/>
        <v>2019-13</v>
      </c>
      <c r="AG342" s="62">
        <f t="shared" si="112"/>
        <v>4</v>
      </c>
      <c r="AH342" s="152" t="str">
        <f t="shared" si="101"/>
        <v>Weekdays</v>
      </c>
      <c r="AI342" s="159">
        <f t="shared" si="105"/>
        <v>5</v>
      </c>
    </row>
    <row r="343" spans="2:35" ht="16.5" x14ac:dyDescent="0.3">
      <c r="B343" s="59" t="s">
        <v>375</v>
      </c>
      <c r="C343" s="60" t="s">
        <v>42</v>
      </c>
      <c r="D343" s="59" t="s">
        <v>43</v>
      </c>
      <c r="E343" s="59" t="s">
        <v>20</v>
      </c>
      <c r="F343" s="59" t="s">
        <v>21</v>
      </c>
      <c r="G343" s="59" t="s">
        <v>44</v>
      </c>
      <c r="H343" s="61">
        <v>42.82</v>
      </c>
      <c r="I343" s="62">
        <v>9</v>
      </c>
      <c r="J343" s="63">
        <v>19.268999999999998</v>
      </c>
      <c r="K343" s="63">
        <v>404.649</v>
      </c>
      <c r="L343" s="64">
        <v>43501</v>
      </c>
      <c r="M343" s="65">
        <v>0.6430555555555556</v>
      </c>
      <c r="N343" s="60" t="s">
        <v>33</v>
      </c>
      <c r="O343" s="63">
        <v>385.38</v>
      </c>
      <c r="P343" s="66">
        <v>4.7619047620000003</v>
      </c>
      <c r="Q343" s="63">
        <v>19.268999999999998</v>
      </c>
      <c r="R343" s="67">
        <v>8.9</v>
      </c>
      <c r="S343" s="48">
        <f t="shared" si="106"/>
        <v>19.269000000000005</v>
      </c>
      <c r="T343" s="49">
        <f t="shared" si="107"/>
        <v>1445.1750000000004</v>
      </c>
      <c r="U343" s="49" t="b">
        <f t="shared" si="108"/>
        <v>0</v>
      </c>
      <c r="V343" s="49" t="b">
        <f t="shared" si="109"/>
        <v>1</v>
      </c>
      <c r="W343" s="49" t="str">
        <f t="shared" si="110"/>
        <v>High Value</v>
      </c>
      <c r="X343" s="157">
        <f t="shared" si="115"/>
        <v>4.282</v>
      </c>
      <c r="Y343" s="158">
        <f t="shared" si="103"/>
        <v>5</v>
      </c>
      <c r="Z343" s="150">
        <f t="shared" si="111"/>
        <v>2</v>
      </c>
      <c r="AA343" s="151">
        <f t="shared" si="102"/>
        <v>2019</v>
      </c>
      <c r="AB343" s="152" t="str">
        <f t="shared" si="116"/>
        <v>2-2019</v>
      </c>
      <c r="AC343" s="152" t="str">
        <f t="shared" si="113"/>
        <v>5-2-2019</v>
      </c>
      <c r="AD343" s="62">
        <f t="shared" si="104"/>
        <v>1</v>
      </c>
      <c r="AE343" s="62">
        <f t="shared" ref="AE343:AE406" si="117">WEEKNUM(L343,2)</f>
        <v>6</v>
      </c>
      <c r="AF343" s="152" t="str">
        <f t="shared" si="114"/>
        <v>2019-6</v>
      </c>
      <c r="AG343" s="62">
        <f t="shared" si="112"/>
        <v>2</v>
      </c>
      <c r="AH343" s="152" t="str">
        <f t="shared" ref="AH343:AH406" si="118">IF(AG343&gt;=6,"Weekends","Weekdays")</f>
        <v>Weekdays</v>
      </c>
      <c r="AI343" s="159">
        <f t="shared" si="105"/>
        <v>3</v>
      </c>
    </row>
    <row r="344" spans="2:35" ht="16.5" x14ac:dyDescent="0.3">
      <c r="B344" s="59" t="s">
        <v>376</v>
      </c>
      <c r="C344" s="60" t="s">
        <v>42</v>
      </c>
      <c r="D344" s="59" t="s">
        <v>43</v>
      </c>
      <c r="E344" s="59" t="s">
        <v>20</v>
      </c>
      <c r="F344" s="59" t="s">
        <v>31</v>
      </c>
      <c r="G344" s="59" t="s">
        <v>28</v>
      </c>
      <c r="H344" s="61">
        <v>48.09</v>
      </c>
      <c r="I344" s="62">
        <v>3</v>
      </c>
      <c r="J344" s="63">
        <v>7.2134999999999998</v>
      </c>
      <c r="K344" s="63">
        <v>151.48349999999999</v>
      </c>
      <c r="L344" s="64">
        <v>43506</v>
      </c>
      <c r="M344" s="65">
        <v>0.76597222222222228</v>
      </c>
      <c r="N344" s="60" t="s">
        <v>33</v>
      </c>
      <c r="O344" s="63">
        <v>144.27000000000001</v>
      </c>
      <c r="P344" s="66">
        <v>4.7619047620000003</v>
      </c>
      <c r="Q344" s="63">
        <v>7.2134999999999998</v>
      </c>
      <c r="R344" s="68">
        <v>7.8</v>
      </c>
      <c r="S344" s="48">
        <f t="shared" si="106"/>
        <v>7.213499999999982</v>
      </c>
      <c r="T344" s="49">
        <f t="shared" si="107"/>
        <v>541.01249999999868</v>
      </c>
      <c r="U344" s="49" t="b">
        <f t="shared" si="108"/>
        <v>0</v>
      </c>
      <c r="V344" s="49" t="b">
        <f t="shared" si="109"/>
        <v>1</v>
      </c>
      <c r="W344" s="49" t="str">
        <f t="shared" si="110"/>
        <v>Low Value</v>
      </c>
      <c r="X344" s="157">
        <f t="shared" si="115"/>
        <v>4.8090000000000011</v>
      </c>
      <c r="Y344" s="158">
        <f t="shared" si="103"/>
        <v>10</v>
      </c>
      <c r="Z344" s="150">
        <f t="shared" si="111"/>
        <v>2</v>
      </c>
      <c r="AA344" s="151">
        <f t="shared" si="102"/>
        <v>2019</v>
      </c>
      <c r="AB344" s="152" t="str">
        <f t="shared" si="116"/>
        <v>2-2019</v>
      </c>
      <c r="AC344" s="152" t="str">
        <f t="shared" si="113"/>
        <v>10-2-2019</v>
      </c>
      <c r="AD344" s="62">
        <f t="shared" si="104"/>
        <v>1</v>
      </c>
      <c r="AE344" s="62">
        <f t="shared" si="117"/>
        <v>6</v>
      </c>
      <c r="AF344" s="152" t="str">
        <f t="shared" si="114"/>
        <v>2019-6</v>
      </c>
      <c r="AG344" s="62">
        <f t="shared" si="112"/>
        <v>7</v>
      </c>
      <c r="AH344" s="152" t="str">
        <f t="shared" si="118"/>
        <v>Weekends</v>
      </c>
      <c r="AI344" s="159">
        <f t="shared" si="105"/>
        <v>1</v>
      </c>
    </row>
    <row r="345" spans="2:35" ht="16.5" x14ac:dyDescent="0.3">
      <c r="B345" s="59" t="s">
        <v>377</v>
      </c>
      <c r="C345" s="60" t="s">
        <v>42</v>
      </c>
      <c r="D345" s="59" t="s">
        <v>43</v>
      </c>
      <c r="E345" s="59" t="s">
        <v>20</v>
      </c>
      <c r="F345" s="59" t="s">
        <v>21</v>
      </c>
      <c r="G345" s="59" t="s">
        <v>22</v>
      </c>
      <c r="H345" s="61">
        <v>55.97</v>
      </c>
      <c r="I345" s="62">
        <v>7</v>
      </c>
      <c r="J345" s="63">
        <v>19.589500000000001</v>
      </c>
      <c r="K345" s="63">
        <v>411.37950000000001</v>
      </c>
      <c r="L345" s="64">
        <v>43529</v>
      </c>
      <c r="M345" s="65">
        <v>0.79583333333333328</v>
      </c>
      <c r="N345" s="60" t="s">
        <v>23</v>
      </c>
      <c r="O345" s="63">
        <v>391.79</v>
      </c>
      <c r="P345" s="66">
        <v>4.7619047620000003</v>
      </c>
      <c r="Q345" s="63">
        <v>19.589500000000001</v>
      </c>
      <c r="R345" s="67">
        <v>8.9</v>
      </c>
      <c r="S345" s="48">
        <f t="shared" si="106"/>
        <v>19.589499999999987</v>
      </c>
      <c r="T345" s="49">
        <f t="shared" si="107"/>
        <v>1469.212499999999</v>
      </c>
      <c r="U345" s="49" t="b">
        <f t="shared" si="108"/>
        <v>0</v>
      </c>
      <c r="V345" s="49" t="b">
        <f t="shared" si="109"/>
        <v>1</v>
      </c>
      <c r="W345" s="49" t="str">
        <f t="shared" si="110"/>
        <v>High Value</v>
      </c>
      <c r="X345" s="157">
        <f t="shared" si="115"/>
        <v>5.5970000000000004</v>
      </c>
      <c r="Y345" s="158">
        <f t="shared" si="103"/>
        <v>5</v>
      </c>
      <c r="Z345" s="150">
        <f t="shared" si="111"/>
        <v>3</v>
      </c>
      <c r="AA345" s="151">
        <f t="shared" si="102"/>
        <v>2019</v>
      </c>
      <c r="AB345" s="152" t="str">
        <f t="shared" si="116"/>
        <v>3-2019</v>
      </c>
      <c r="AC345" s="152" t="str">
        <f t="shared" si="113"/>
        <v>5-3-2019</v>
      </c>
      <c r="AD345" s="62">
        <f t="shared" si="104"/>
        <v>1</v>
      </c>
      <c r="AE345" s="62">
        <f t="shared" si="117"/>
        <v>10</v>
      </c>
      <c r="AF345" s="152" t="str">
        <f t="shared" si="114"/>
        <v>2019-10</v>
      </c>
      <c r="AG345" s="62">
        <f t="shared" si="112"/>
        <v>2</v>
      </c>
      <c r="AH345" s="152" t="str">
        <f t="shared" si="118"/>
        <v>Weekdays</v>
      </c>
      <c r="AI345" s="159">
        <f t="shared" si="105"/>
        <v>3</v>
      </c>
    </row>
    <row r="346" spans="2:35" ht="16.5" x14ac:dyDescent="0.3">
      <c r="B346" s="59" t="s">
        <v>378</v>
      </c>
      <c r="C346" s="60" t="s">
        <v>42</v>
      </c>
      <c r="D346" s="59" t="s">
        <v>43</v>
      </c>
      <c r="E346" s="59" t="s">
        <v>20</v>
      </c>
      <c r="F346" s="59" t="s">
        <v>21</v>
      </c>
      <c r="G346" s="59" t="s">
        <v>22</v>
      </c>
      <c r="H346" s="61">
        <v>76.900000000000006</v>
      </c>
      <c r="I346" s="62">
        <v>7</v>
      </c>
      <c r="J346" s="63">
        <v>26.914999999999999</v>
      </c>
      <c r="K346" s="63">
        <v>565.21500000000003</v>
      </c>
      <c r="L346" s="64">
        <v>43511</v>
      </c>
      <c r="M346" s="65">
        <v>0.84791666666666665</v>
      </c>
      <c r="N346" s="60" t="s">
        <v>29</v>
      </c>
      <c r="O346" s="63">
        <v>538.29999999999995</v>
      </c>
      <c r="P346" s="66">
        <v>4.7619047620000003</v>
      </c>
      <c r="Q346" s="63">
        <v>26.914999999999999</v>
      </c>
      <c r="R346" s="67">
        <v>7.7</v>
      </c>
      <c r="S346" s="48">
        <f t="shared" si="106"/>
        <v>26.915000000000077</v>
      </c>
      <c r="T346" s="49">
        <f t="shared" si="107"/>
        <v>2018.6250000000059</v>
      </c>
      <c r="U346" s="49" t="b">
        <f t="shared" si="108"/>
        <v>1</v>
      </c>
      <c r="V346" s="49" t="b">
        <f t="shared" si="109"/>
        <v>1</v>
      </c>
      <c r="W346" s="49" t="str">
        <f t="shared" si="110"/>
        <v>Low Value</v>
      </c>
      <c r="X346" s="157">
        <f t="shared" si="115"/>
        <v>7.6900000000000013</v>
      </c>
      <c r="Y346" s="158">
        <f t="shared" si="103"/>
        <v>15</v>
      </c>
      <c r="Z346" s="150">
        <f t="shared" si="111"/>
        <v>2</v>
      </c>
      <c r="AA346" s="151">
        <f t="shared" si="102"/>
        <v>2019</v>
      </c>
      <c r="AB346" s="152" t="str">
        <f t="shared" si="116"/>
        <v>2-2019</v>
      </c>
      <c r="AC346" s="152" t="str">
        <f t="shared" si="113"/>
        <v>15-2-2019</v>
      </c>
      <c r="AD346" s="62">
        <f t="shared" si="104"/>
        <v>1</v>
      </c>
      <c r="AE346" s="62">
        <f t="shared" si="117"/>
        <v>7</v>
      </c>
      <c r="AF346" s="152" t="str">
        <f t="shared" si="114"/>
        <v>2019-7</v>
      </c>
      <c r="AG346" s="62">
        <f t="shared" si="112"/>
        <v>5</v>
      </c>
      <c r="AH346" s="152" t="str">
        <f t="shared" si="118"/>
        <v>Weekdays</v>
      </c>
      <c r="AI346" s="159">
        <f t="shared" si="105"/>
        <v>6</v>
      </c>
    </row>
    <row r="347" spans="2:35" ht="16.5" x14ac:dyDescent="0.3">
      <c r="B347" s="59" t="s">
        <v>379</v>
      </c>
      <c r="C347" s="60" t="s">
        <v>25</v>
      </c>
      <c r="D347" s="59" t="s">
        <v>26</v>
      </c>
      <c r="E347" s="59" t="s">
        <v>27</v>
      </c>
      <c r="F347" s="59" t="s">
        <v>21</v>
      </c>
      <c r="G347" s="59" t="s">
        <v>44</v>
      </c>
      <c r="H347" s="61">
        <v>97.03</v>
      </c>
      <c r="I347" s="62">
        <v>5</v>
      </c>
      <c r="J347" s="63">
        <v>24.2575</v>
      </c>
      <c r="K347" s="63">
        <v>509.40750000000003</v>
      </c>
      <c r="L347" s="64">
        <v>43495</v>
      </c>
      <c r="M347" s="65">
        <v>0.68333333333333335</v>
      </c>
      <c r="N347" s="60" t="s">
        <v>23</v>
      </c>
      <c r="O347" s="63">
        <v>485.15</v>
      </c>
      <c r="P347" s="66">
        <v>4.7619047620000003</v>
      </c>
      <c r="Q347" s="63">
        <v>24.2575</v>
      </c>
      <c r="R347" s="67">
        <v>9.3000000000000007</v>
      </c>
      <c r="S347" s="48">
        <f t="shared" si="106"/>
        <v>24.25750000000005</v>
      </c>
      <c r="T347" s="49">
        <f t="shared" si="107"/>
        <v>1819.3125000000036</v>
      </c>
      <c r="U347" s="49" t="b">
        <f t="shared" si="108"/>
        <v>1</v>
      </c>
      <c r="V347" s="49" t="b">
        <f t="shared" si="109"/>
        <v>1</v>
      </c>
      <c r="W347" s="49" t="str">
        <f t="shared" si="110"/>
        <v>High Value</v>
      </c>
      <c r="X347" s="157">
        <f t="shared" si="115"/>
        <v>9.7030000000000012</v>
      </c>
      <c r="Y347" s="158">
        <f t="shared" si="103"/>
        <v>30</v>
      </c>
      <c r="Z347" s="150">
        <f t="shared" si="111"/>
        <v>1</v>
      </c>
      <c r="AA347" s="151">
        <f t="shared" ref="AA347:AA410" si="119">YEAR(L347)</f>
        <v>2019</v>
      </c>
      <c r="AB347" s="152" t="str">
        <f t="shared" si="116"/>
        <v>1-2019</v>
      </c>
      <c r="AC347" s="152" t="str">
        <f t="shared" si="113"/>
        <v>30-1-2019</v>
      </c>
      <c r="AD347" s="62">
        <f t="shared" si="104"/>
        <v>1</v>
      </c>
      <c r="AE347" s="62">
        <f t="shared" si="117"/>
        <v>5</v>
      </c>
      <c r="AF347" s="152" t="str">
        <f t="shared" si="114"/>
        <v>2019-5</v>
      </c>
      <c r="AG347" s="62">
        <f t="shared" si="112"/>
        <v>3</v>
      </c>
      <c r="AH347" s="152" t="str">
        <f t="shared" si="118"/>
        <v>Weekdays</v>
      </c>
      <c r="AI347" s="159">
        <f t="shared" si="105"/>
        <v>4</v>
      </c>
    </row>
    <row r="348" spans="2:35" ht="16.5" x14ac:dyDescent="0.3">
      <c r="B348" s="59" t="s">
        <v>380</v>
      </c>
      <c r="C348" s="60" t="s">
        <v>18</v>
      </c>
      <c r="D348" s="59" t="s">
        <v>19</v>
      </c>
      <c r="E348" s="59" t="s">
        <v>27</v>
      </c>
      <c r="F348" s="59" t="s">
        <v>31</v>
      </c>
      <c r="G348" s="59" t="s">
        <v>36</v>
      </c>
      <c r="H348" s="61">
        <v>44.65</v>
      </c>
      <c r="I348" s="62">
        <v>3</v>
      </c>
      <c r="J348" s="63">
        <v>6.6974999999999998</v>
      </c>
      <c r="K348" s="63">
        <v>140.64750000000001</v>
      </c>
      <c r="L348" s="64">
        <v>43510</v>
      </c>
      <c r="M348" s="65">
        <v>0.62777777777777777</v>
      </c>
      <c r="N348" s="60" t="s">
        <v>29</v>
      </c>
      <c r="O348" s="63">
        <v>133.94999999999999</v>
      </c>
      <c r="P348" s="66">
        <v>4.7619047620000003</v>
      </c>
      <c r="Q348" s="63">
        <v>6.6974999999999998</v>
      </c>
      <c r="R348" s="68">
        <v>6.2</v>
      </c>
      <c r="S348" s="48">
        <f t="shared" si="106"/>
        <v>6.6975000000000193</v>
      </c>
      <c r="T348" s="49">
        <f t="shared" si="107"/>
        <v>502.31250000000148</v>
      </c>
      <c r="U348" s="49" t="b">
        <f t="shared" si="108"/>
        <v>0</v>
      </c>
      <c r="V348" s="49" t="b">
        <f t="shared" si="109"/>
        <v>1</v>
      </c>
      <c r="W348" s="49" t="str">
        <f t="shared" si="110"/>
        <v>Low Value</v>
      </c>
      <c r="X348" s="157">
        <f t="shared" si="115"/>
        <v>4.4649999999999999</v>
      </c>
      <c r="Y348" s="158">
        <f t="shared" si="103"/>
        <v>14</v>
      </c>
      <c r="Z348" s="150">
        <f t="shared" si="111"/>
        <v>2</v>
      </c>
      <c r="AA348" s="151">
        <f t="shared" si="119"/>
        <v>2019</v>
      </c>
      <c r="AB348" s="152" t="str">
        <f t="shared" si="116"/>
        <v>2-2019</v>
      </c>
      <c r="AC348" s="152" t="str">
        <f t="shared" si="113"/>
        <v>14-2-2019</v>
      </c>
      <c r="AD348" s="62">
        <f t="shared" si="104"/>
        <v>1</v>
      </c>
      <c r="AE348" s="62">
        <f t="shared" si="117"/>
        <v>7</v>
      </c>
      <c r="AF348" s="152" t="str">
        <f t="shared" si="114"/>
        <v>2019-7</v>
      </c>
      <c r="AG348" s="62">
        <f t="shared" si="112"/>
        <v>4</v>
      </c>
      <c r="AH348" s="152" t="str">
        <f t="shared" si="118"/>
        <v>Weekdays</v>
      </c>
      <c r="AI348" s="159">
        <f t="shared" si="105"/>
        <v>5</v>
      </c>
    </row>
    <row r="349" spans="2:35" ht="16.5" x14ac:dyDescent="0.3">
      <c r="B349" s="59" t="s">
        <v>381</v>
      </c>
      <c r="C349" s="60" t="s">
        <v>18</v>
      </c>
      <c r="D349" s="59" t="s">
        <v>19</v>
      </c>
      <c r="E349" s="59" t="s">
        <v>27</v>
      </c>
      <c r="F349" s="59" t="s">
        <v>21</v>
      </c>
      <c r="G349" s="59" t="s">
        <v>46</v>
      </c>
      <c r="H349" s="61">
        <v>77.930000000000007</v>
      </c>
      <c r="I349" s="62">
        <v>9</v>
      </c>
      <c r="J349" s="63">
        <v>35.0685</v>
      </c>
      <c r="K349" s="63">
        <v>736.43849999999998</v>
      </c>
      <c r="L349" s="64">
        <v>43523</v>
      </c>
      <c r="M349" s="65">
        <v>0.67361111111111116</v>
      </c>
      <c r="N349" s="60" t="s">
        <v>23</v>
      </c>
      <c r="O349" s="63">
        <v>701.37</v>
      </c>
      <c r="P349" s="66">
        <v>4.7619047620000003</v>
      </c>
      <c r="Q349" s="63">
        <v>35.0685</v>
      </c>
      <c r="R349" s="67">
        <v>7.6</v>
      </c>
      <c r="S349" s="48">
        <f t="shared" si="106"/>
        <v>35.068499999999972</v>
      </c>
      <c r="T349" s="49">
        <f t="shared" si="107"/>
        <v>2630.137499999998</v>
      </c>
      <c r="U349" s="49" t="b">
        <f t="shared" si="108"/>
        <v>1</v>
      </c>
      <c r="V349" s="49" t="b">
        <f t="shared" si="109"/>
        <v>1</v>
      </c>
      <c r="W349" s="49" t="str">
        <f t="shared" si="110"/>
        <v>Low Value</v>
      </c>
      <c r="X349" s="157">
        <f t="shared" si="115"/>
        <v>7.793000000000001</v>
      </c>
      <c r="Y349" s="158">
        <f t="shared" si="103"/>
        <v>27</v>
      </c>
      <c r="Z349" s="150">
        <f t="shared" si="111"/>
        <v>2</v>
      </c>
      <c r="AA349" s="151">
        <f t="shared" si="119"/>
        <v>2019</v>
      </c>
      <c r="AB349" s="152" t="str">
        <f t="shared" si="116"/>
        <v>2-2019</v>
      </c>
      <c r="AC349" s="152" t="str">
        <f t="shared" si="113"/>
        <v>27-2-2019</v>
      </c>
      <c r="AD349" s="62">
        <f t="shared" si="104"/>
        <v>1</v>
      </c>
      <c r="AE349" s="62">
        <f t="shared" si="117"/>
        <v>9</v>
      </c>
      <c r="AF349" s="152" t="str">
        <f t="shared" si="114"/>
        <v>2019-9</v>
      </c>
      <c r="AG349" s="62">
        <f t="shared" si="112"/>
        <v>3</v>
      </c>
      <c r="AH349" s="152" t="str">
        <f t="shared" si="118"/>
        <v>Weekdays</v>
      </c>
      <c r="AI349" s="159">
        <f t="shared" si="105"/>
        <v>4</v>
      </c>
    </row>
    <row r="350" spans="2:35" ht="16.5" x14ac:dyDescent="0.3">
      <c r="B350" s="59" t="s">
        <v>382</v>
      </c>
      <c r="C350" s="60" t="s">
        <v>18</v>
      </c>
      <c r="D350" s="59" t="s">
        <v>19</v>
      </c>
      <c r="E350" s="59" t="s">
        <v>20</v>
      </c>
      <c r="F350" s="59" t="s">
        <v>31</v>
      </c>
      <c r="G350" s="59" t="s">
        <v>28</v>
      </c>
      <c r="H350" s="61">
        <v>71.95</v>
      </c>
      <c r="I350" s="62">
        <v>1</v>
      </c>
      <c r="J350" s="63">
        <v>3.5975000000000001</v>
      </c>
      <c r="K350" s="63">
        <v>75.547499999999999</v>
      </c>
      <c r="L350" s="64">
        <v>43500</v>
      </c>
      <c r="M350" s="65">
        <v>0.50972222222222219</v>
      </c>
      <c r="N350" s="60" t="s">
        <v>29</v>
      </c>
      <c r="O350" s="63">
        <v>71.95</v>
      </c>
      <c r="P350" s="66">
        <v>4.7619047620000003</v>
      </c>
      <c r="Q350" s="63">
        <v>3.5975000000000001</v>
      </c>
      <c r="R350" s="68">
        <v>7.3</v>
      </c>
      <c r="S350" s="48">
        <f t="shared" si="106"/>
        <v>3.5974999999999966</v>
      </c>
      <c r="T350" s="49">
        <f t="shared" si="107"/>
        <v>269.81249999999977</v>
      </c>
      <c r="U350" s="49" t="b">
        <f t="shared" si="108"/>
        <v>0</v>
      </c>
      <c r="V350" s="49" t="b">
        <f t="shared" si="109"/>
        <v>1</v>
      </c>
      <c r="W350" s="49" t="str">
        <f t="shared" si="110"/>
        <v>Low Value</v>
      </c>
      <c r="X350" s="157">
        <f t="shared" si="115"/>
        <v>7.1950000000000003</v>
      </c>
      <c r="Y350" s="158">
        <f t="shared" si="103"/>
        <v>4</v>
      </c>
      <c r="Z350" s="150">
        <f t="shared" si="111"/>
        <v>2</v>
      </c>
      <c r="AA350" s="151">
        <f t="shared" si="119"/>
        <v>2019</v>
      </c>
      <c r="AB350" s="152" t="str">
        <f t="shared" si="116"/>
        <v>2-2019</v>
      </c>
      <c r="AC350" s="152" t="str">
        <f t="shared" si="113"/>
        <v>4-2-2019</v>
      </c>
      <c r="AD350" s="62">
        <f t="shared" si="104"/>
        <v>1</v>
      </c>
      <c r="AE350" s="62">
        <f t="shared" si="117"/>
        <v>6</v>
      </c>
      <c r="AF350" s="152" t="str">
        <f t="shared" si="114"/>
        <v>2019-6</v>
      </c>
      <c r="AG350" s="62">
        <f t="shared" si="112"/>
        <v>1</v>
      </c>
      <c r="AH350" s="152" t="str">
        <f t="shared" si="118"/>
        <v>Weekdays</v>
      </c>
      <c r="AI350" s="159">
        <f t="shared" si="105"/>
        <v>2</v>
      </c>
    </row>
    <row r="351" spans="2:35" ht="16.5" x14ac:dyDescent="0.3">
      <c r="B351" s="59" t="s">
        <v>383</v>
      </c>
      <c r="C351" s="60" t="s">
        <v>25</v>
      </c>
      <c r="D351" s="59" t="s">
        <v>26</v>
      </c>
      <c r="E351" s="59" t="s">
        <v>20</v>
      </c>
      <c r="F351" s="59" t="s">
        <v>21</v>
      </c>
      <c r="G351" s="59" t="s">
        <v>32</v>
      </c>
      <c r="H351" s="61">
        <v>89.25</v>
      </c>
      <c r="I351" s="62">
        <v>8</v>
      </c>
      <c r="J351" s="63">
        <v>35.700000000000003</v>
      </c>
      <c r="K351" s="63">
        <v>749.7</v>
      </c>
      <c r="L351" s="64">
        <v>43485</v>
      </c>
      <c r="M351" s="65">
        <v>0.42569444444444443</v>
      </c>
      <c r="N351" s="60" t="s">
        <v>29</v>
      </c>
      <c r="O351" s="63">
        <v>714</v>
      </c>
      <c r="P351" s="66">
        <v>4.7619047620000003</v>
      </c>
      <c r="Q351" s="63">
        <v>35.700000000000003</v>
      </c>
      <c r="R351" s="67">
        <v>4.7</v>
      </c>
      <c r="S351" s="48">
        <f t="shared" si="106"/>
        <v>35.700000000000045</v>
      </c>
      <c r="T351" s="49">
        <f t="shared" si="107"/>
        <v>2677.5000000000036</v>
      </c>
      <c r="U351" s="49" t="b">
        <f t="shared" si="108"/>
        <v>1</v>
      </c>
      <c r="V351" s="49" t="b">
        <f t="shared" si="109"/>
        <v>1</v>
      </c>
      <c r="W351" s="49" t="str">
        <f t="shared" si="110"/>
        <v>Low Value</v>
      </c>
      <c r="X351" s="157" t="str">
        <f t="shared" si="115"/>
        <v>Value Not maches</v>
      </c>
      <c r="Y351" s="158">
        <f t="shared" si="103"/>
        <v>20</v>
      </c>
      <c r="Z351" s="150">
        <f t="shared" si="111"/>
        <v>1</v>
      </c>
      <c r="AA351" s="151">
        <f t="shared" si="119"/>
        <v>2019</v>
      </c>
      <c r="AB351" s="152" t="str">
        <f t="shared" si="116"/>
        <v>1-2019</v>
      </c>
      <c r="AC351" s="152" t="str">
        <f t="shared" si="113"/>
        <v>20-1-2019</v>
      </c>
      <c r="AD351" s="62">
        <f t="shared" si="104"/>
        <v>1</v>
      </c>
      <c r="AE351" s="62">
        <f t="shared" si="117"/>
        <v>3</v>
      </c>
      <c r="AF351" s="152" t="str">
        <f t="shared" si="114"/>
        <v>2019-3</v>
      </c>
      <c r="AG351" s="62">
        <f t="shared" si="112"/>
        <v>7</v>
      </c>
      <c r="AH351" s="152" t="str">
        <f t="shared" si="118"/>
        <v>Weekends</v>
      </c>
      <c r="AI351" s="159">
        <f t="shared" si="105"/>
        <v>1</v>
      </c>
    </row>
    <row r="352" spans="2:35" ht="16.5" x14ac:dyDescent="0.3">
      <c r="B352" s="59" t="s">
        <v>384</v>
      </c>
      <c r="C352" s="60" t="s">
        <v>18</v>
      </c>
      <c r="D352" s="59" t="s">
        <v>19</v>
      </c>
      <c r="E352" s="59" t="s">
        <v>27</v>
      </c>
      <c r="F352" s="59" t="s">
        <v>31</v>
      </c>
      <c r="G352" s="59" t="s">
        <v>28</v>
      </c>
      <c r="H352" s="61">
        <v>26.02</v>
      </c>
      <c r="I352" s="62">
        <v>7</v>
      </c>
      <c r="J352" s="63">
        <v>9.1069999999999993</v>
      </c>
      <c r="K352" s="63">
        <v>191.24700000000001</v>
      </c>
      <c r="L352" s="64">
        <v>43552</v>
      </c>
      <c r="M352" s="65">
        <v>0.73472222222222228</v>
      </c>
      <c r="N352" s="60" t="s">
        <v>29</v>
      </c>
      <c r="O352" s="63">
        <v>182.14</v>
      </c>
      <c r="P352" s="66">
        <v>4.7619047620000003</v>
      </c>
      <c r="Q352" s="63">
        <v>9.1069999999999993</v>
      </c>
      <c r="R352" s="68">
        <v>5.0999999999999996</v>
      </c>
      <c r="S352" s="48">
        <f t="shared" si="106"/>
        <v>9.1070000000000277</v>
      </c>
      <c r="T352" s="49">
        <f t="shared" si="107"/>
        <v>683.02500000000214</v>
      </c>
      <c r="U352" s="49" t="b">
        <f t="shared" si="108"/>
        <v>0</v>
      </c>
      <c r="V352" s="49" t="b">
        <f t="shared" si="109"/>
        <v>1</v>
      </c>
      <c r="W352" s="49" t="str">
        <f t="shared" si="110"/>
        <v>Low Value</v>
      </c>
      <c r="X352" s="157" t="str">
        <f t="shared" si="115"/>
        <v>Value Not maches</v>
      </c>
      <c r="Y352" s="158">
        <f t="shared" si="103"/>
        <v>28</v>
      </c>
      <c r="Z352" s="150">
        <f t="shared" si="111"/>
        <v>3</v>
      </c>
      <c r="AA352" s="151">
        <f t="shared" si="119"/>
        <v>2019</v>
      </c>
      <c r="AB352" s="152" t="str">
        <f t="shared" si="116"/>
        <v>3-2019</v>
      </c>
      <c r="AC352" s="152" t="str">
        <f t="shared" si="113"/>
        <v>28-3-2019</v>
      </c>
      <c r="AD352" s="62">
        <f t="shared" si="104"/>
        <v>1</v>
      </c>
      <c r="AE352" s="62">
        <f t="shared" si="117"/>
        <v>13</v>
      </c>
      <c r="AF352" s="152" t="str">
        <f t="shared" si="114"/>
        <v>2019-13</v>
      </c>
      <c r="AG352" s="62">
        <f t="shared" si="112"/>
        <v>4</v>
      </c>
      <c r="AH352" s="152" t="str">
        <f t="shared" si="118"/>
        <v>Weekdays</v>
      </c>
      <c r="AI352" s="159">
        <f t="shared" si="105"/>
        <v>5</v>
      </c>
    </row>
    <row r="353" spans="2:35" ht="16.5" x14ac:dyDescent="0.3">
      <c r="B353" s="59" t="s">
        <v>385</v>
      </c>
      <c r="C353" s="60" t="s">
        <v>42</v>
      </c>
      <c r="D353" s="59" t="s">
        <v>43</v>
      </c>
      <c r="E353" s="59" t="s">
        <v>27</v>
      </c>
      <c r="F353" s="59" t="s">
        <v>21</v>
      </c>
      <c r="G353" s="59" t="s">
        <v>22</v>
      </c>
      <c r="H353" s="61">
        <v>13.5</v>
      </c>
      <c r="I353" s="62">
        <v>10</v>
      </c>
      <c r="J353" s="63">
        <v>6.75</v>
      </c>
      <c r="K353" s="63">
        <v>141.75</v>
      </c>
      <c r="L353" s="64">
        <v>43523</v>
      </c>
      <c r="M353" s="65">
        <v>0.46250000000000002</v>
      </c>
      <c r="N353" s="60" t="s">
        <v>33</v>
      </c>
      <c r="O353" s="63">
        <v>135</v>
      </c>
      <c r="P353" s="66">
        <v>4.7619047620000003</v>
      </c>
      <c r="Q353" s="63">
        <v>6.75</v>
      </c>
      <c r="R353" s="68">
        <v>4.8</v>
      </c>
      <c r="S353" s="48">
        <f t="shared" si="106"/>
        <v>6.75</v>
      </c>
      <c r="T353" s="49">
        <f t="shared" si="107"/>
        <v>506.25</v>
      </c>
      <c r="U353" s="49" t="b">
        <f t="shared" si="108"/>
        <v>0</v>
      </c>
      <c r="V353" s="49" t="b">
        <f t="shared" si="109"/>
        <v>1</v>
      </c>
      <c r="W353" s="49" t="str">
        <f t="shared" si="110"/>
        <v>Low Value</v>
      </c>
      <c r="X353" s="157" t="str">
        <f t="shared" si="115"/>
        <v>Value Not maches</v>
      </c>
      <c r="Y353" s="158">
        <f t="shared" ref="Y353:Y416" si="120">DAY(L353)</f>
        <v>27</v>
      </c>
      <c r="Z353" s="150">
        <f t="shared" si="111"/>
        <v>2</v>
      </c>
      <c r="AA353" s="151">
        <f t="shared" si="119"/>
        <v>2019</v>
      </c>
      <c r="AB353" s="152" t="str">
        <f t="shared" si="116"/>
        <v>2-2019</v>
      </c>
      <c r="AC353" s="152" t="str">
        <f t="shared" si="113"/>
        <v>27-2-2019</v>
      </c>
      <c r="AD353" s="62">
        <f t="shared" si="104"/>
        <v>1</v>
      </c>
      <c r="AE353" s="62">
        <f t="shared" si="117"/>
        <v>9</v>
      </c>
      <c r="AF353" s="152" t="str">
        <f t="shared" si="114"/>
        <v>2019-9</v>
      </c>
      <c r="AG353" s="62">
        <f t="shared" si="112"/>
        <v>3</v>
      </c>
      <c r="AH353" s="152" t="str">
        <f t="shared" si="118"/>
        <v>Weekdays</v>
      </c>
      <c r="AI353" s="159">
        <f t="shared" si="105"/>
        <v>4</v>
      </c>
    </row>
    <row r="354" spans="2:35" ht="16.5" x14ac:dyDescent="0.3">
      <c r="B354" s="59" t="s">
        <v>386</v>
      </c>
      <c r="C354" s="60" t="s">
        <v>25</v>
      </c>
      <c r="D354" s="59" t="s">
        <v>26</v>
      </c>
      <c r="E354" s="59" t="s">
        <v>20</v>
      </c>
      <c r="F354" s="59" t="s">
        <v>21</v>
      </c>
      <c r="G354" s="59" t="s">
        <v>46</v>
      </c>
      <c r="H354" s="61">
        <v>99.3</v>
      </c>
      <c r="I354" s="62">
        <v>10</v>
      </c>
      <c r="J354" s="63">
        <v>49.65</v>
      </c>
      <c r="K354" s="63">
        <v>1042.6500000000001</v>
      </c>
      <c r="L354" s="64">
        <v>43511</v>
      </c>
      <c r="M354" s="65">
        <v>0.62013888888888891</v>
      </c>
      <c r="N354" s="60" t="s">
        <v>33</v>
      </c>
      <c r="O354" s="63">
        <v>993</v>
      </c>
      <c r="P354" s="66">
        <v>4.7619047620000003</v>
      </c>
      <c r="Q354" s="63">
        <v>49.65</v>
      </c>
      <c r="R354" s="67">
        <v>6.6</v>
      </c>
      <c r="S354" s="48">
        <f t="shared" si="106"/>
        <v>49.650000000000091</v>
      </c>
      <c r="T354" s="49">
        <f t="shared" si="107"/>
        <v>3723.7500000000068</v>
      </c>
      <c r="U354" s="49" t="b">
        <f t="shared" si="108"/>
        <v>1</v>
      </c>
      <c r="V354" s="49" t="b">
        <f t="shared" si="109"/>
        <v>1</v>
      </c>
      <c r="W354" s="49" t="str">
        <f t="shared" si="110"/>
        <v>Low Value</v>
      </c>
      <c r="X354" s="157">
        <f t="shared" si="115"/>
        <v>9.93</v>
      </c>
      <c r="Y354" s="158">
        <f t="shared" si="120"/>
        <v>15</v>
      </c>
      <c r="Z354" s="150">
        <f t="shared" si="111"/>
        <v>2</v>
      </c>
      <c r="AA354" s="151">
        <f t="shared" si="119"/>
        <v>2019</v>
      </c>
      <c r="AB354" s="152" t="str">
        <f t="shared" si="116"/>
        <v>2-2019</v>
      </c>
      <c r="AC354" s="152" t="str">
        <f t="shared" si="113"/>
        <v>15-2-2019</v>
      </c>
      <c r="AD354" s="62">
        <f t="shared" si="104"/>
        <v>1</v>
      </c>
      <c r="AE354" s="62">
        <f t="shared" si="117"/>
        <v>7</v>
      </c>
      <c r="AF354" s="152" t="str">
        <f t="shared" si="114"/>
        <v>2019-7</v>
      </c>
      <c r="AG354" s="62">
        <f t="shared" si="112"/>
        <v>5</v>
      </c>
      <c r="AH354" s="152" t="str">
        <f t="shared" si="118"/>
        <v>Weekdays</v>
      </c>
      <c r="AI354" s="159">
        <f t="shared" si="105"/>
        <v>6</v>
      </c>
    </row>
    <row r="355" spans="2:35" ht="16.5" x14ac:dyDescent="0.3">
      <c r="B355" s="59" t="s">
        <v>387</v>
      </c>
      <c r="C355" s="60" t="s">
        <v>18</v>
      </c>
      <c r="D355" s="59" t="s">
        <v>19</v>
      </c>
      <c r="E355" s="59" t="s">
        <v>27</v>
      </c>
      <c r="F355" s="59" t="s">
        <v>31</v>
      </c>
      <c r="G355" s="59" t="s">
        <v>28</v>
      </c>
      <c r="H355" s="61">
        <v>51.69</v>
      </c>
      <c r="I355" s="62">
        <v>7</v>
      </c>
      <c r="J355" s="63">
        <v>18.0915</v>
      </c>
      <c r="K355" s="63">
        <v>379.92149999999998</v>
      </c>
      <c r="L355" s="64">
        <v>43491</v>
      </c>
      <c r="M355" s="65">
        <v>0.76527777777777772</v>
      </c>
      <c r="N355" s="60" t="s">
        <v>29</v>
      </c>
      <c r="O355" s="63">
        <v>361.83</v>
      </c>
      <c r="P355" s="66">
        <v>4.7619047620000003</v>
      </c>
      <c r="Q355" s="63">
        <v>18.0915</v>
      </c>
      <c r="R355" s="67">
        <v>5.5</v>
      </c>
      <c r="S355" s="48">
        <f t="shared" si="106"/>
        <v>18.091499999999996</v>
      </c>
      <c r="T355" s="49">
        <f t="shared" si="107"/>
        <v>1356.8624999999997</v>
      </c>
      <c r="U355" s="49" t="b">
        <f t="shared" si="108"/>
        <v>0</v>
      </c>
      <c r="V355" s="49" t="b">
        <f t="shared" si="109"/>
        <v>1</v>
      </c>
      <c r="W355" s="49" t="str">
        <f t="shared" si="110"/>
        <v>Low Value</v>
      </c>
      <c r="X355" s="157" t="str">
        <f t="shared" si="115"/>
        <v>Value Not maches</v>
      </c>
      <c r="Y355" s="158">
        <f t="shared" si="120"/>
        <v>26</v>
      </c>
      <c r="Z355" s="150">
        <f t="shared" si="111"/>
        <v>1</v>
      </c>
      <c r="AA355" s="151">
        <f t="shared" si="119"/>
        <v>2019</v>
      </c>
      <c r="AB355" s="152" t="str">
        <f t="shared" si="116"/>
        <v>1-2019</v>
      </c>
      <c r="AC355" s="152" t="str">
        <f t="shared" si="113"/>
        <v>26-1-2019</v>
      </c>
      <c r="AD355" s="62">
        <f t="shared" si="104"/>
        <v>1</v>
      </c>
      <c r="AE355" s="62">
        <f t="shared" si="117"/>
        <v>4</v>
      </c>
      <c r="AF355" s="152" t="str">
        <f t="shared" si="114"/>
        <v>2019-4</v>
      </c>
      <c r="AG355" s="62">
        <f t="shared" si="112"/>
        <v>6</v>
      </c>
      <c r="AH355" s="152" t="str">
        <f t="shared" si="118"/>
        <v>Weekends</v>
      </c>
      <c r="AI355" s="159">
        <f t="shared" si="105"/>
        <v>7</v>
      </c>
    </row>
    <row r="356" spans="2:35" ht="16.5" x14ac:dyDescent="0.3">
      <c r="B356" s="59" t="s">
        <v>388</v>
      </c>
      <c r="C356" s="60" t="s">
        <v>42</v>
      </c>
      <c r="D356" s="59" t="s">
        <v>43</v>
      </c>
      <c r="E356" s="59" t="s">
        <v>20</v>
      </c>
      <c r="F356" s="59" t="s">
        <v>21</v>
      </c>
      <c r="G356" s="59" t="s">
        <v>46</v>
      </c>
      <c r="H356" s="61">
        <v>54.73</v>
      </c>
      <c r="I356" s="62">
        <v>7</v>
      </c>
      <c r="J356" s="63">
        <v>19.1555</v>
      </c>
      <c r="K356" s="63">
        <v>402.26549999999997</v>
      </c>
      <c r="L356" s="64">
        <v>43538</v>
      </c>
      <c r="M356" s="65">
        <v>0.79305555555555551</v>
      </c>
      <c r="N356" s="60" t="s">
        <v>33</v>
      </c>
      <c r="O356" s="63">
        <v>383.11</v>
      </c>
      <c r="P356" s="66">
        <v>4.7619047620000003</v>
      </c>
      <c r="Q356" s="63">
        <v>19.1555</v>
      </c>
      <c r="R356" s="67">
        <v>8.5</v>
      </c>
      <c r="S356" s="48">
        <f t="shared" si="106"/>
        <v>19.155499999999961</v>
      </c>
      <c r="T356" s="49">
        <f t="shared" si="107"/>
        <v>1436.6624999999972</v>
      </c>
      <c r="U356" s="49" t="b">
        <f t="shared" si="108"/>
        <v>0</v>
      </c>
      <c r="V356" s="49" t="b">
        <f t="shared" si="109"/>
        <v>1</v>
      </c>
      <c r="W356" s="49" t="str">
        <f t="shared" si="110"/>
        <v>Low Value</v>
      </c>
      <c r="X356" s="157">
        <f t="shared" si="115"/>
        <v>5.4729999999999999</v>
      </c>
      <c r="Y356" s="158">
        <f t="shared" si="120"/>
        <v>14</v>
      </c>
      <c r="Z356" s="150">
        <f t="shared" si="111"/>
        <v>3</v>
      </c>
      <c r="AA356" s="151">
        <f t="shared" si="119"/>
        <v>2019</v>
      </c>
      <c r="AB356" s="152" t="str">
        <f t="shared" si="116"/>
        <v>3-2019</v>
      </c>
      <c r="AC356" s="152" t="str">
        <f t="shared" si="113"/>
        <v>14-3-2019</v>
      </c>
      <c r="AD356" s="62">
        <f t="shared" si="104"/>
        <v>1</v>
      </c>
      <c r="AE356" s="62">
        <f t="shared" si="117"/>
        <v>11</v>
      </c>
      <c r="AF356" s="152" t="str">
        <f t="shared" si="114"/>
        <v>2019-11</v>
      </c>
      <c r="AG356" s="62">
        <f t="shared" si="112"/>
        <v>4</v>
      </c>
      <c r="AH356" s="152" t="str">
        <f t="shared" si="118"/>
        <v>Weekdays</v>
      </c>
      <c r="AI356" s="159">
        <f t="shared" si="105"/>
        <v>5</v>
      </c>
    </row>
    <row r="357" spans="2:35" ht="16.5" x14ac:dyDescent="0.3">
      <c r="B357" s="59" t="s">
        <v>389</v>
      </c>
      <c r="C357" s="60" t="s">
        <v>42</v>
      </c>
      <c r="D357" s="59" t="s">
        <v>43</v>
      </c>
      <c r="E357" s="59" t="s">
        <v>20</v>
      </c>
      <c r="F357" s="59" t="s">
        <v>31</v>
      </c>
      <c r="G357" s="59" t="s">
        <v>32</v>
      </c>
      <c r="H357" s="61">
        <v>27</v>
      </c>
      <c r="I357" s="62">
        <v>9</v>
      </c>
      <c r="J357" s="63">
        <v>12.15</v>
      </c>
      <c r="K357" s="63">
        <v>255.15</v>
      </c>
      <c r="L357" s="64">
        <v>43526</v>
      </c>
      <c r="M357" s="65">
        <v>0.59444444444444444</v>
      </c>
      <c r="N357" s="60" t="s">
        <v>29</v>
      </c>
      <c r="O357" s="63">
        <v>243</v>
      </c>
      <c r="P357" s="66">
        <v>4.7619047620000003</v>
      </c>
      <c r="Q357" s="63">
        <v>12.15</v>
      </c>
      <c r="R357" s="68">
        <v>4.8</v>
      </c>
      <c r="S357" s="48">
        <f t="shared" si="106"/>
        <v>12.150000000000006</v>
      </c>
      <c r="T357" s="49">
        <f t="shared" si="107"/>
        <v>911.25000000000045</v>
      </c>
      <c r="U357" s="49" t="b">
        <f t="shared" si="108"/>
        <v>0</v>
      </c>
      <c r="V357" s="49" t="b">
        <f t="shared" si="109"/>
        <v>1</v>
      </c>
      <c r="W357" s="49" t="str">
        <f t="shared" si="110"/>
        <v>Low Value</v>
      </c>
      <c r="X357" s="157" t="str">
        <f t="shared" si="115"/>
        <v>Value Not maches</v>
      </c>
      <c r="Y357" s="158">
        <f t="shared" si="120"/>
        <v>2</v>
      </c>
      <c r="Z357" s="150">
        <f t="shared" si="111"/>
        <v>3</v>
      </c>
      <c r="AA357" s="151">
        <f t="shared" si="119"/>
        <v>2019</v>
      </c>
      <c r="AB357" s="152" t="str">
        <f t="shared" si="116"/>
        <v>3-2019</v>
      </c>
      <c r="AC357" s="152" t="str">
        <f t="shared" si="113"/>
        <v>2-3-2019</v>
      </c>
      <c r="AD357" s="62">
        <f t="shared" ref="AD357:AD420" si="121">ROUNDUP(Z357/3,0)</f>
        <v>1</v>
      </c>
      <c r="AE357" s="62">
        <f t="shared" si="117"/>
        <v>9</v>
      </c>
      <c r="AF357" s="152" t="str">
        <f t="shared" si="114"/>
        <v>2019-9</v>
      </c>
      <c r="AG357" s="62">
        <f t="shared" si="112"/>
        <v>6</v>
      </c>
      <c r="AH357" s="152" t="str">
        <f t="shared" si="118"/>
        <v>Weekends</v>
      </c>
      <c r="AI357" s="159">
        <f t="shared" si="105"/>
        <v>7</v>
      </c>
    </row>
    <row r="358" spans="2:35" ht="16.5" x14ac:dyDescent="0.3">
      <c r="B358" s="59" t="s">
        <v>390</v>
      </c>
      <c r="C358" s="60" t="s">
        <v>25</v>
      </c>
      <c r="D358" s="59" t="s">
        <v>26</v>
      </c>
      <c r="E358" s="59" t="s">
        <v>27</v>
      </c>
      <c r="F358" s="59" t="s">
        <v>21</v>
      </c>
      <c r="G358" s="59" t="s">
        <v>28</v>
      </c>
      <c r="H358" s="61">
        <v>30.24</v>
      </c>
      <c r="I358" s="62">
        <v>1</v>
      </c>
      <c r="J358" s="63">
        <v>1.512</v>
      </c>
      <c r="K358" s="63">
        <v>31.751999999999999</v>
      </c>
      <c r="L358" s="64">
        <v>43528</v>
      </c>
      <c r="M358" s="65">
        <v>0.65555555555555556</v>
      </c>
      <c r="N358" s="60" t="s">
        <v>29</v>
      </c>
      <c r="O358" s="63">
        <v>30.24</v>
      </c>
      <c r="P358" s="66">
        <v>4.7619047620000003</v>
      </c>
      <c r="Q358" s="63">
        <v>1.512</v>
      </c>
      <c r="R358" s="68">
        <v>8.4</v>
      </c>
      <c r="S358" s="48">
        <f t="shared" si="106"/>
        <v>1.5120000000000005</v>
      </c>
      <c r="T358" s="49">
        <f t="shared" si="107"/>
        <v>113.40000000000003</v>
      </c>
      <c r="U358" s="49" t="b">
        <f t="shared" si="108"/>
        <v>0</v>
      </c>
      <c r="V358" s="49" t="b">
        <f t="shared" si="109"/>
        <v>1</v>
      </c>
      <c r="W358" s="49" t="str">
        <f t="shared" si="110"/>
        <v>Low Value</v>
      </c>
      <c r="X358" s="157">
        <f t="shared" si="115"/>
        <v>3.024</v>
      </c>
      <c r="Y358" s="158">
        <f t="shared" si="120"/>
        <v>4</v>
      </c>
      <c r="Z358" s="150">
        <f t="shared" si="111"/>
        <v>3</v>
      </c>
      <c r="AA358" s="151">
        <f t="shared" si="119"/>
        <v>2019</v>
      </c>
      <c r="AB358" s="152" t="str">
        <f t="shared" si="116"/>
        <v>3-2019</v>
      </c>
      <c r="AC358" s="152" t="str">
        <f t="shared" si="113"/>
        <v>4-3-2019</v>
      </c>
      <c r="AD358" s="62">
        <f t="shared" si="121"/>
        <v>1</v>
      </c>
      <c r="AE358" s="62">
        <f t="shared" si="117"/>
        <v>10</v>
      </c>
      <c r="AF358" s="152" t="str">
        <f t="shared" si="114"/>
        <v>2019-10</v>
      </c>
      <c r="AG358" s="62">
        <f t="shared" si="112"/>
        <v>1</v>
      </c>
      <c r="AH358" s="152" t="str">
        <f t="shared" si="118"/>
        <v>Weekdays</v>
      </c>
      <c r="AI358" s="159">
        <f t="shared" ref="AI358:AI421" si="122">WEEKDAY(L358,1)</f>
        <v>2</v>
      </c>
    </row>
    <row r="359" spans="2:35" ht="16.5" x14ac:dyDescent="0.3">
      <c r="B359" s="59" t="s">
        <v>391</v>
      </c>
      <c r="C359" s="60" t="s">
        <v>42</v>
      </c>
      <c r="D359" s="59" t="s">
        <v>43</v>
      </c>
      <c r="E359" s="59" t="s">
        <v>20</v>
      </c>
      <c r="F359" s="59" t="s">
        <v>21</v>
      </c>
      <c r="G359" s="59" t="s">
        <v>44</v>
      </c>
      <c r="H359" s="61">
        <v>89.14</v>
      </c>
      <c r="I359" s="62">
        <v>4</v>
      </c>
      <c r="J359" s="63">
        <v>17.827999999999999</v>
      </c>
      <c r="K359" s="63">
        <v>374.38799999999998</v>
      </c>
      <c r="L359" s="64">
        <v>43472</v>
      </c>
      <c r="M359" s="65">
        <v>0.51388888888888884</v>
      </c>
      <c r="N359" s="60" t="s">
        <v>33</v>
      </c>
      <c r="O359" s="63">
        <v>356.56</v>
      </c>
      <c r="P359" s="66">
        <v>4.7619047620000003</v>
      </c>
      <c r="Q359" s="63">
        <v>17.827999999999999</v>
      </c>
      <c r="R359" s="67">
        <v>7.8</v>
      </c>
      <c r="S359" s="48">
        <f t="shared" si="106"/>
        <v>17.827999999999975</v>
      </c>
      <c r="T359" s="49">
        <f t="shared" si="107"/>
        <v>1337.0999999999981</v>
      </c>
      <c r="U359" s="49" t="b">
        <f t="shared" si="108"/>
        <v>0</v>
      </c>
      <c r="V359" s="49" t="b">
        <f t="shared" si="109"/>
        <v>1</v>
      </c>
      <c r="W359" s="49" t="str">
        <f t="shared" si="110"/>
        <v>Low Value</v>
      </c>
      <c r="X359" s="157">
        <f t="shared" si="115"/>
        <v>8.9139999999999997</v>
      </c>
      <c r="Y359" s="158">
        <f t="shared" si="120"/>
        <v>7</v>
      </c>
      <c r="Z359" s="150">
        <f t="shared" si="111"/>
        <v>1</v>
      </c>
      <c r="AA359" s="151">
        <f t="shared" si="119"/>
        <v>2019</v>
      </c>
      <c r="AB359" s="152" t="str">
        <f t="shared" si="116"/>
        <v>1-2019</v>
      </c>
      <c r="AC359" s="152" t="str">
        <f t="shared" si="113"/>
        <v>7-1-2019</v>
      </c>
      <c r="AD359" s="62">
        <f t="shared" si="121"/>
        <v>1</v>
      </c>
      <c r="AE359" s="62">
        <f t="shared" si="117"/>
        <v>2</v>
      </c>
      <c r="AF359" s="152" t="str">
        <f t="shared" si="114"/>
        <v>2019-2</v>
      </c>
      <c r="AG359" s="62">
        <f t="shared" si="112"/>
        <v>1</v>
      </c>
      <c r="AH359" s="152" t="str">
        <f t="shared" si="118"/>
        <v>Weekdays</v>
      </c>
      <c r="AI359" s="159">
        <f t="shared" si="122"/>
        <v>2</v>
      </c>
    </row>
    <row r="360" spans="2:35" ht="16.5" x14ac:dyDescent="0.3">
      <c r="B360" s="59" t="s">
        <v>392</v>
      </c>
      <c r="C360" s="60" t="s">
        <v>25</v>
      </c>
      <c r="D360" s="59" t="s">
        <v>26</v>
      </c>
      <c r="E360" s="59" t="s">
        <v>27</v>
      </c>
      <c r="F360" s="59" t="s">
        <v>21</v>
      </c>
      <c r="G360" s="59" t="s">
        <v>46</v>
      </c>
      <c r="H360" s="61">
        <v>37.549999999999997</v>
      </c>
      <c r="I360" s="62">
        <v>10</v>
      </c>
      <c r="J360" s="63">
        <v>18.774999999999999</v>
      </c>
      <c r="K360" s="63">
        <v>394.27499999999998</v>
      </c>
      <c r="L360" s="64">
        <v>43532</v>
      </c>
      <c r="M360" s="65">
        <v>0.83402777777777781</v>
      </c>
      <c r="N360" s="60" t="s">
        <v>33</v>
      </c>
      <c r="O360" s="63">
        <v>375.5</v>
      </c>
      <c r="P360" s="66">
        <v>4.7619047620000003</v>
      </c>
      <c r="Q360" s="63">
        <v>18.774999999999999</v>
      </c>
      <c r="R360" s="67">
        <v>9.3000000000000007</v>
      </c>
      <c r="S360" s="48">
        <f t="shared" si="106"/>
        <v>18.774999999999977</v>
      </c>
      <c r="T360" s="49">
        <f t="shared" si="107"/>
        <v>1408.1249999999982</v>
      </c>
      <c r="U360" s="49" t="b">
        <f t="shared" si="108"/>
        <v>0</v>
      </c>
      <c r="V360" s="49" t="b">
        <f t="shared" si="109"/>
        <v>1</v>
      </c>
      <c r="W360" s="49" t="str">
        <f t="shared" si="110"/>
        <v>High Value</v>
      </c>
      <c r="X360" s="157">
        <f t="shared" si="115"/>
        <v>3.7549999999999999</v>
      </c>
      <c r="Y360" s="158">
        <f t="shared" si="120"/>
        <v>8</v>
      </c>
      <c r="Z360" s="150">
        <f t="shared" si="111"/>
        <v>3</v>
      </c>
      <c r="AA360" s="151">
        <f t="shared" si="119"/>
        <v>2019</v>
      </c>
      <c r="AB360" s="152" t="str">
        <f t="shared" si="116"/>
        <v>3-2019</v>
      </c>
      <c r="AC360" s="152" t="str">
        <f t="shared" si="113"/>
        <v>8-3-2019</v>
      </c>
      <c r="AD360" s="62">
        <f t="shared" si="121"/>
        <v>1</v>
      </c>
      <c r="AE360" s="62">
        <f t="shared" si="117"/>
        <v>10</v>
      </c>
      <c r="AF360" s="152" t="str">
        <f t="shared" si="114"/>
        <v>2019-10</v>
      </c>
      <c r="AG360" s="62">
        <f t="shared" si="112"/>
        <v>5</v>
      </c>
      <c r="AH360" s="152" t="str">
        <f t="shared" si="118"/>
        <v>Weekdays</v>
      </c>
      <c r="AI360" s="159">
        <f t="shared" si="122"/>
        <v>6</v>
      </c>
    </row>
    <row r="361" spans="2:35" ht="16.5" x14ac:dyDescent="0.3">
      <c r="B361" s="59" t="s">
        <v>393</v>
      </c>
      <c r="C361" s="60" t="s">
        <v>25</v>
      </c>
      <c r="D361" s="59" t="s">
        <v>26</v>
      </c>
      <c r="E361" s="59" t="s">
        <v>27</v>
      </c>
      <c r="F361" s="59" t="s">
        <v>21</v>
      </c>
      <c r="G361" s="59" t="s">
        <v>36</v>
      </c>
      <c r="H361" s="61">
        <v>95.44</v>
      </c>
      <c r="I361" s="62">
        <v>10</v>
      </c>
      <c r="J361" s="63">
        <v>47.72</v>
      </c>
      <c r="K361" s="63">
        <v>1002.12</v>
      </c>
      <c r="L361" s="64">
        <v>43474</v>
      </c>
      <c r="M361" s="65">
        <v>0.57291666666666663</v>
      </c>
      <c r="N361" s="60" t="s">
        <v>29</v>
      </c>
      <c r="O361" s="63">
        <v>954.4</v>
      </c>
      <c r="P361" s="66">
        <v>4.7619047620000003</v>
      </c>
      <c r="Q361" s="63">
        <v>47.72</v>
      </c>
      <c r="R361" s="67">
        <v>5.2</v>
      </c>
      <c r="S361" s="48">
        <f t="shared" si="106"/>
        <v>47.720000000000027</v>
      </c>
      <c r="T361" s="49">
        <f t="shared" si="107"/>
        <v>3579.0000000000018</v>
      </c>
      <c r="U361" s="49" t="b">
        <f t="shared" si="108"/>
        <v>1</v>
      </c>
      <c r="V361" s="49" t="b">
        <f t="shared" si="109"/>
        <v>1</v>
      </c>
      <c r="W361" s="49" t="str">
        <f t="shared" si="110"/>
        <v>Low Value</v>
      </c>
      <c r="X361" s="157" t="str">
        <f t="shared" si="115"/>
        <v>Value Not maches</v>
      </c>
      <c r="Y361" s="158">
        <f t="shared" si="120"/>
        <v>9</v>
      </c>
      <c r="Z361" s="150">
        <f t="shared" si="111"/>
        <v>1</v>
      </c>
      <c r="AA361" s="151">
        <f t="shared" si="119"/>
        <v>2019</v>
      </c>
      <c r="AB361" s="152" t="str">
        <f t="shared" si="116"/>
        <v>1-2019</v>
      </c>
      <c r="AC361" s="152" t="str">
        <f t="shared" si="113"/>
        <v>9-1-2019</v>
      </c>
      <c r="AD361" s="62">
        <f t="shared" si="121"/>
        <v>1</v>
      </c>
      <c r="AE361" s="62">
        <f t="shared" si="117"/>
        <v>2</v>
      </c>
      <c r="AF361" s="152" t="str">
        <f t="shared" si="114"/>
        <v>2019-2</v>
      </c>
      <c r="AG361" s="62">
        <f t="shared" si="112"/>
        <v>3</v>
      </c>
      <c r="AH361" s="152" t="str">
        <f t="shared" si="118"/>
        <v>Weekdays</v>
      </c>
      <c r="AI361" s="159">
        <f t="shared" si="122"/>
        <v>4</v>
      </c>
    </row>
    <row r="362" spans="2:35" ht="16.5" x14ac:dyDescent="0.3">
      <c r="B362" s="59" t="s">
        <v>394</v>
      </c>
      <c r="C362" s="60" t="s">
        <v>42</v>
      </c>
      <c r="D362" s="59" t="s">
        <v>43</v>
      </c>
      <c r="E362" s="59" t="s">
        <v>27</v>
      </c>
      <c r="F362" s="59" t="s">
        <v>31</v>
      </c>
      <c r="G362" s="59" t="s">
        <v>28</v>
      </c>
      <c r="H362" s="61">
        <v>27.5</v>
      </c>
      <c r="I362" s="62">
        <v>3</v>
      </c>
      <c r="J362" s="63">
        <v>4.125</v>
      </c>
      <c r="K362" s="63">
        <v>86.625</v>
      </c>
      <c r="L362" s="64">
        <v>43525</v>
      </c>
      <c r="M362" s="65">
        <v>0.65277777777777779</v>
      </c>
      <c r="N362" s="60" t="s">
        <v>23</v>
      </c>
      <c r="O362" s="63">
        <v>82.5</v>
      </c>
      <c r="P362" s="66">
        <v>4.7619047620000003</v>
      </c>
      <c r="Q362" s="63">
        <v>4.125</v>
      </c>
      <c r="R362" s="68">
        <v>6.5</v>
      </c>
      <c r="S362" s="48">
        <f t="shared" si="106"/>
        <v>4.125</v>
      </c>
      <c r="T362" s="49">
        <f t="shared" si="107"/>
        <v>309.375</v>
      </c>
      <c r="U362" s="49" t="b">
        <f t="shared" si="108"/>
        <v>0</v>
      </c>
      <c r="V362" s="49" t="b">
        <f t="shared" si="109"/>
        <v>1</v>
      </c>
      <c r="W362" s="49" t="str">
        <f t="shared" si="110"/>
        <v>Low Value</v>
      </c>
      <c r="X362" s="157">
        <f t="shared" si="115"/>
        <v>2.75</v>
      </c>
      <c r="Y362" s="158">
        <f t="shared" si="120"/>
        <v>1</v>
      </c>
      <c r="Z362" s="150">
        <f t="shared" si="111"/>
        <v>3</v>
      </c>
      <c r="AA362" s="151">
        <f t="shared" si="119"/>
        <v>2019</v>
      </c>
      <c r="AB362" s="152" t="str">
        <f t="shared" si="116"/>
        <v>3-2019</v>
      </c>
      <c r="AC362" s="152" t="str">
        <f t="shared" si="113"/>
        <v>1-3-2019</v>
      </c>
      <c r="AD362" s="62">
        <f t="shared" si="121"/>
        <v>1</v>
      </c>
      <c r="AE362" s="62">
        <f t="shared" si="117"/>
        <v>9</v>
      </c>
      <c r="AF362" s="152" t="str">
        <f t="shared" si="114"/>
        <v>2019-9</v>
      </c>
      <c r="AG362" s="62">
        <f t="shared" si="112"/>
        <v>5</v>
      </c>
      <c r="AH362" s="152" t="str">
        <f t="shared" si="118"/>
        <v>Weekdays</v>
      </c>
      <c r="AI362" s="159">
        <f t="shared" si="122"/>
        <v>6</v>
      </c>
    </row>
    <row r="363" spans="2:35" ht="16.5" x14ac:dyDescent="0.3">
      <c r="B363" s="59" t="s">
        <v>395</v>
      </c>
      <c r="C363" s="60" t="s">
        <v>42</v>
      </c>
      <c r="D363" s="59" t="s">
        <v>43</v>
      </c>
      <c r="E363" s="59" t="s">
        <v>27</v>
      </c>
      <c r="F363" s="59" t="s">
        <v>31</v>
      </c>
      <c r="G363" s="59" t="s">
        <v>36</v>
      </c>
      <c r="H363" s="61">
        <v>74.97</v>
      </c>
      <c r="I363" s="62">
        <v>1</v>
      </c>
      <c r="J363" s="63">
        <v>3.7484999999999999</v>
      </c>
      <c r="K363" s="63">
        <v>78.718500000000006</v>
      </c>
      <c r="L363" s="64">
        <v>43540</v>
      </c>
      <c r="M363" s="65">
        <v>0.70694444444444449</v>
      </c>
      <c r="N363" s="60" t="s">
        <v>29</v>
      </c>
      <c r="O363" s="63">
        <v>74.97</v>
      </c>
      <c r="P363" s="66">
        <v>4.7619047620000003</v>
      </c>
      <c r="Q363" s="63">
        <v>3.7484999999999999</v>
      </c>
      <c r="R363" s="68">
        <v>5.6</v>
      </c>
      <c r="S363" s="48">
        <f t="shared" si="106"/>
        <v>3.748500000000007</v>
      </c>
      <c r="T363" s="49">
        <f t="shared" si="107"/>
        <v>281.1375000000005</v>
      </c>
      <c r="U363" s="49" t="b">
        <f t="shared" si="108"/>
        <v>0</v>
      </c>
      <c r="V363" s="49" t="b">
        <f t="shared" si="109"/>
        <v>1</v>
      </c>
      <c r="W363" s="49" t="str">
        <f t="shared" si="110"/>
        <v>Low Value</v>
      </c>
      <c r="X363" s="157" t="str">
        <f t="shared" si="115"/>
        <v>Value Not maches</v>
      </c>
      <c r="Y363" s="158">
        <f t="shared" si="120"/>
        <v>16</v>
      </c>
      <c r="Z363" s="150">
        <f t="shared" si="111"/>
        <v>3</v>
      </c>
      <c r="AA363" s="151">
        <f t="shared" si="119"/>
        <v>2019</v>
      </c>
      <c r="AB363" s="152" t="str">
        <f t="shared" si="116"/>
        <v>3-2019</v>
      </c>
      <c r="AC363" s="152" t="str">
        <f t="shared" si="113"/>
        <v>16-3-2019</v>
      </c>
      <c r="AD363" s="62">
        <f t="shared" si="121"/>
        <v>1</v>
      </c>
      <c r="AE363" s="62">
        <f t="shared" si="117"/>
        <v>11</v>
      </c>
      <c r="AF363" s="152" t="str">
        <f t="shared" si="114"/>
        <v>2019-11</v>
      </c>
      <c r="AG363" s="62">
        <f t="shared" si="112"/>
        <v>6</v>
      </c>
      <c r="AH363" s="152" t="str">
        <f t="shared" si="118"/>
        <v>Weekends</v>
      </c>
      <c r="AI363" s="159">
        <f t="shared" si="122"/>
        <v>7</v>
      </c>
    </row>
    <row r="364" spans="2:35" ht="16.5" x14ac:dyDescent="0.3">
      <c r="B364" s="59" t="s">
        <v>396</v>
      </c>
      <c r="C364" s="60" t="s">
        <v>18</v>
      </c>
      <c r="D364" s="59" t="s">
        <v>19</v>
      </c>
      <c r="E364" s="59" t="s">
        <v>20</v>
      </c>
      <c r="F364" s="59" t="s">
        <v>31</v>
      </c>
      <c r="G364" s="59" t="s">
        <v>44</v>
      </c>
      <c r="H364" s="61">
        <v>80.959999999999994</v>
      </c>
      <c r="I364" s="62">
        <v>8</v>
      </c>
      <c r="J364" s="63">
        <v>32.384</v>
      </c>
      <c r="K364" s="63">
        <v>680.06399999999996</v>
      </c>
      <c r="L364" s="64">
        <v>43513</v>
      </c>
      <c r="M364" s="65">
        <v>0.46666666666666667</v>
      </c>
      <c r="N364" s="60" t="s">
        <v>33</v>
      </c>
      <c r="O364" s="63">
        <v>647.67999999999995</v>
      </c>
      <c r="P364" s="66">
        <v>4.7619047620000003</v>
      </c>
      <c r="Q364" s="63">
        <v>32.384</v>
      </c>
      <c r="R364" s="67">
        <v>7.4</v>
      </c>
      <c r="S364" s="48">
        <f t="shared" si="106"/>
        <v>32.384000000000015</v>
      </c>
      <c r="T364" s="49">
        <f t="shared" si="107"/>
        <v>2428.8000000000011</v>
      </c>
      <c r="U364" s="49" t="b">
        <f t="shared" si="108"/>
        <v>1</v>
      </c>
      <c r="V364" s="49" t="b">
        <f t="shared" si="109"/>
        <v>1</v>
      </c>
      <c r="W364" s="49" t="str">
        <f t="shared" si="110"/>
        <v>Low Value</v>
      </c>
      <c r="X364" s="157">
        <f t="shared" si="115"/>
        <v>8.0960000000000001</v>
      </c>
      <c r="Y364" s="158">
        <f t="shared" si="120"/>
        <v>17</v>
      </c>
      <c r="Z364" s="150">
        <f t="shared" si="111"/>
        <v>2</v>
      </c>
      <c r="AA364" s="151">
        <f t="shared" si="119"/>
        <v>2019</v>
      </c>
      <c r="AB364" s="152" t="str">
        <f t="shared" si="116"/>
        <v>2-2019</v>
      </c>
      <c r="AC364" s="152" t="str">
        <f t="shared" si="113"/>
        <v>17-2-2019</v>
      </c>
      <c r="AD364" s="62">
        <f t="shared" si="121"/>
        <v>1</v>
      </c>
      <c r="AE364" s="62">
        <f t="shared" si="117"/>
        <v>7</v>
      </c>
      <c r="AF364" s="152" t="str">
        <f t="shared" si="114"/>
        <v>2019-7</v>
      </c>
      <c r="AG364" s="62">
        <f t="shared" si="112"/>
        <v>7</v>
      </c>
      <c r="AH364" s="152" t="str">
        <f t="shared" si="118"/>
        <v>Weekends</v>
      </c>
      <c r="AI364" s="159">
        <f t="shared" si="122"/>
        <v>1</v>
      </c>
    </row>
    <row r="365" spans="2:35" ht="16.5" x14ac:dyDescent="0.3">
      <c r="B365" s="59" t="s">
        <v>397</v>
      </c>
      <c r="C365" s="60" t="s">
        <v>25</v>
      </c>
      <c r="D365" s="59" t="s">
        <v>26</v>
      </c>
      <c r="E365" s="59" t="s">
        <v>27</v>
      </c>
      <c r="F365" s="59" t="s">
        <v>21</v>
      </c>
      <c r="G365" s="59" t="s">
        <v>44</v>
      </c>
      <c r="H365" s="61">
        <v>94.47</v>
      </c>
      <c r="I365" s="62">
        <v>8</v>
      </c>
      <c r="J365" s="63">
        <v>37.787999999999997</v>
      </c>
      <c r="K365" s="63">
        <v>793.548</v>
      </c>
      <c r="L365" s="64">
        <v>43523</v>
      </c>
      <c r="M365" s="65">
        <v>0.6333333333333333</v>
      </c>
      <c r="N365" s="60" t="s">
        <v>29</v>
      </c>
      <c r="O365" s="63">
        <v>755.76</v>
      </c>
      <c r="P365" s="66">
        <v>4.7619047620000003</v>
      </c>
      <c r="Q365" s="63">
        <v>37.787999999999997</v>
      </c>
      <c r="R365" s="67">
        <v>9.1</v>
      </c>
      <c r="S365" s="48">
        <f t="shared" si="106"/>
        <v>37.788000000000011</v>
      </c>
      <c r="T365" s="49">
        <f t="shared" si="107"/>
        <v>2834.1000000000008</v>
      </c>
      <c r="U365" s="49" t="b">
        <f t="shared" si="108"/>
        <v>1</v>
      </c>
      <c r="V365" s="49" t="b">
        <f t="shared" si="109"/>
        <v>1</v>
      </c>
      <c r="W365" s="49" t="str">
        <f t="shared" si="110"/>
        <v>High Value</v>
      </c>
      <c r="X365" s="157">
        <f t="shared" si="115"/>
        <v>9.447000000000001</v>
      </c>
      <c r="Y365" s="158">
        <f t="shared" si="120"/>
        <v>27</v>
      </c>
      <c r="Z365" s="150">
        <f t="shared" si="111"/>
        <v>2</v>
      </c>
      <c r="AA365" s="151">
        <f t="shared" si="119"/>
        <v>2019</v>
      </c>
      <c r="AB365" s="152" t="str">
        <f t="shared" si="116"/>
        <v>2-2019</v>
      </c>
      <c r="AC365" s="152" t="str">
        <f t="shared" si="113"/>
        <v>27-2-2019</v>
      </c>
      <c r="AD365" s="62">
        <f t="shared" si="121"/>
        <v>1</v>
      </c>
      <c r="AE365" s="62">
        <f t="shared" si="117"/>
        <v>9</v>
      </c>
      <c r="AF365" s="152" t="str">
        <f t="shared" si="114"/>
        <v>2019-9</v>
      </c>
      <c r="AG365" s="62">
        <f t="shared" si="112"/>
        <v>3</v>
      </c>
      <c r="AH365" s="152" t="str">
        <f t="shared" si="118"/>
        <v>Weekdays</v>
      </c>
      <c r="AI365" s="159">
        <f t="shared" si="122"/>
        <v>4</v>
      </c>
    </row>
    <row r="366" spans="2:35" ht="16.5" x14ac:dyDescent="0.3">
      <c r="B366" s="59" t="s">
        <v>398</v>
      </c>
      <c r="C366" s="60" t="s">
        <v>25</v>
      </c>
      <c r="D366" s="59" t="s">
        <v>26</v>
      </c>
      <c r="E366" s="59" t="s">
        <v>27</v>
      </c>
      <c r="F366" s="59" t="s">
        <v>31</v>
      </c>
      <c r="G366" s="59" t="s">
        <v>44</v>
      </c>
      <c r="H366" s="61">
        <v>99.79</v>
      </c>
      <c r="I366" s="62">
        <v>2</v>
      </c>
      <c r="J366" s="63">
        <v>9.9789999999999992</v>
      </c>
      <c r="K366" s="63">
        <v>209.559</v>
      </c>
      <c r="L366" s="64">
        <v>43531</v>
      </c>
      <c r="M366" s="65">
        <v>0.85902777777777772</v>
      </c>
      <c r="N366" s="60" t="s">
        <v>23</v>
      </c>
      <c r="O366" s="63">
        <v>199.58</v>
      </c>
      <c r="P366" s="66">
        <v>4.7619047620000003</v>
      </c>
      <c r="Q366" s="63">
        <v>9.9789999999999992</v>
      </c>
      <c r="R366" s="68">
        <v>8</v>
      </c>
      <c r="S366" s="48">
        <f t="shared" si="106"/>
        <v>9.978999999999985</v>
      </c>
      <c r="T366" s="49">
        <f t="shared" si="107"/>
        <v>748.42499999999882</v>
      </c>
      <c r="U366" s="49" t="b">
        <f t="shared" si="108"/>
        <v>0</v>
      </c>
      <c r="V366" s="49" t="b">
        <f t="shared" si="109"/>
        <v>1</v>
      </c>
      <c r="W366" s="49" t="str">
        <f t="shared" si="110"/>
        <v>Low Value</v>
      </c>
      <c r="X366" s="157">
        <f t="shared" si="115"/>
        <v>9.979000000000001</v>
      </c>
      <c r="Y366" s="158">
        <f t="shared" si="120"/>
        <v>7</v>
      </c>
      <c r="Z366" s="150">
        <f t="shared" si="111"/>
        <v>3</v>
      </c>
      <c r="AA366" s="151">
        <f t="shared" si="119"/>
        <v>2019</v>
      </c>
      <c r="AB366" s="152" t="str">
        <f t="shared" si="116"/>
        <v>3-2019</v>
      </c>
      <c r="AC366" s="152" t="str">
        <f t="shared" si="113"/>
        <v>7-3-2019</v>
      </c>
      <c r="AD366" s="62">
        <f t="shared" si="121"/>
        <v>1</v>
      </c>
      <c r="AE366" s="62">
        <f t="shared" si="117"/>
        <v>10</v>
      </c>
      <c r="AF366" s="152" t="str">
        <f t="shared" si="114"/>
        <v>2019-10</v>
      </c>
      <c r="AG366" s="62">
        <f t="shared" si="112"/>
        <v>4</v>
      </c>
      <c r="AH366" s="152" t="str">
        <f t="shared" si="118"/>
        <v>Weekdays</v>
      </c>
      <c r="AI366" s="159">
        <f t="shared" si="122"/>
        <v>5</v>
      </c>
    </row>
    <row r="367" spans="2:35" ht="16.5" x14ac:dyDescent="0.3">
      <c r="B367" s="59" t="s">
        <v>399</v>
      </c>
      <c r="C367" s="60" t="s">
        <v>18</v>
      </c>
      <c r="D367" s="59" t="s">
        <v>19</v>
      </c>
      <c r="E367" s="59" t="s">
        <v>27</v>
      </c>
      <c r="F367" s="59" t="s">
        <v>31</v>
      </c>
      <c r="G367" s="59" t="s">
        <v>32</v>
      </c>
      <c r="H367" s="61">
        <v>73.22</v>
      </c>
      <c r="I367" s="62">
        <v>6</v>
      </c>
      <c r="J367" s="63">
        <v>21.966000000000001</v>
      </c>
      <c r="K367" s="63">
        <v>461.286</v>
      </c>
      <c r="L367" s="64">
        <v>43486</v>
      </c>
      <c r="M367" s="65">
        <v>0.73888888888888893</v>
      </c>
      <c r="N367" s="60" t="s">
        <v>29</v>
      </c>
      <c r="O367" s="63">
        <v>439.32</v>
      </c>
      <c r="P367" s="66">
        <v>4.7619047620000003</v>
      </c>
      <c r="Q367" s="63">
        <v>21.966000000000001</v>
      </c>
      <c r="R367" s="67">
        <v>7.2</v>
      </c>
      <c r="S367" s="48">
        <f t="shared" si="106"/>
        <v>21.966000000000008</v>
      </c>
      <c r="T367" s="49">
        <f t="shared" si="107"/>
        <v>1647.4500000000007</v>
      </c>
      <c r="U367" s="49" t="b">
        <f t="shared" si="108"/>
        <v>0</v>
      </c>
      <c r="V367" s="49" t="b">
        <f t="shared" si="109"/>
        <v>1</v>
      </c>
      <c r="W367" s="49" t="str">
        <f t="shared" si="110"/>
        <v>Low Value</v>
      </c>
      <c r="X367" s="157">
        <f t="shared" si="115"/>
        <v>7.3220000000000001</v>
      </c>
      <c r="Y367" s="158">
        <f t="shared" si="120"/>
        <v>21</v>
      </c>
      <c r="Z367" s="150">
        <f t="shared" si="111"/>
        <v>1</v>
      </c>
      <c r="AA367" s="151">
        <f t="shared" si="119"/>
        <v>2019</v>
      </c>
      <c r="AB367" s="152" t="str">
        <f t="shared" si="116"/>
        <v>1-2019</v>
      </c>
      <c r="AC367" s="152" t="str">
        <f t="shared" si="113"/>
        <v>21-1-2019</v>
      </c>
      <c r="AD367" s="62">
        <f t="shared" si="121"/>
        <v>1</v>
      </c>
      <c r="AE367" s="62">
        <f t="shared" si="117"/>
        <v>4</v>
      </c>
      <c r="AF367" s="152" t="str">
        <f t="shared" si="114"/>
        <v>2019-4</v>
      </c>
      <c r="AG367" s="62">
        <f t="shared" si="112"/>
        <v>1</v>
      </c>
      <c r="AH367" s="152" t="str">
        <f t="shared" si="118"/>
        <v>Weekdays</v>
      </c>
      <c r="AI367" s="159">
        <f t="shared" si="122"/>
        <v>2</v>
      </c>
    </row>
    <row r="368" spans="2:35" ht="16.5" x14ac:dyDescent="0.3">
      <c r="B368" s="59" t="s">
        <v>400</v>
      </c>
      <c r="C368" s="60" t="s">
        <v>25</v>
      </c>
      <c r="D368" s="59" t="s">
        <v>26</v>
      </c>
      <c r="E368" s="59" t="s">
        <v>27</v>
      </c>
      <c r="F368" s="59" t="s">
        <v>21</v>
      </c>
      <c r="G368" s="59" t="s">
        <v>44</v>
      </c>
      <c r="H368" s="61">
        <v>41.24</v>
      </c>
      <c r="I368" s="62">
        <v>4</v>
      </c>
      <c r="J368" s="63">
        <v>8.2479999999999993</v>
      </c>
      <c r="K368" s="63">
        <v>173.208</v>
      </c>
      <c r="L368" s="64">
        <v>43515</v>
      </c>
      <c r="M368" s="65">
        <v>0.68263888888888891</v>
      </c>
      <c r="N368" s="60" t="s">
        <v>29</v>
      </c>
      <c r="O368" s="63">
        <v>164.96</v>
      </c>
      <c r="P368" s="66">
        <v>4.7619047620000003</v>
      </c>
      <c r="Q368" s="63">
        <v>8.2479999999999993</v>
      </c>
      <c r="R368" s="68">
        <v>7.1</v>
      </c>
      <c r="S368" s="48">
        <f t="shared" si="106"/>
        <v>8.2479999999999905</v>
      </c>
      <c r="T368" s="49">
        <f t="shared" si="107"/>
        <v>618.59999999999923</v>
      </c>
      <c r="U368" s="49" t="b">
        <f t="shared" si="108"/>
        <v>0</v>
      </c>
      <c r="V368" s="49" t="b">
        <f t="shared" si="109"/>
        <v>1</v>
      </c>
      <c r="W368" s="49" t="str">
        <f t="shared" si="110"/>
        <v>Low Value</v>
      </c>
      <c r="X368" s="157">
        <f t="shared" si="115"/>
        <v>4.1240000000000006</v>
      </c>
      <c r="Y368" s="158">
        <f t="shared" si="120"/>
        <v>19</v>
      </c>
      <c r="Z368" s="150">
        <f t="shared" si="111"/>
        <v>2</v>
      </c>
      <c r="AA368" s="151">
        <f t="shared" si="119"/>
        <v>2019</v>
      </c>
      <c r="AB368" s="152" t="str">
        <f t="shared" si="116"/>
        <v>2-2019</v>
      </c>
      <c r="AC368" s="152" t="str">
        <f t="shared" si="113"/>
        <v>19-2-2019</v>
      </c>
      <c r="AD368" s="62">
        <f t="shared" si="121"/>
        <v>1</v>
      </c>
      <c r="AE368" s="62">
        <f t="shared" si="117"/>
        <v>8</v>
      </c>
      <c r="AF368" s="152" t="str">
        <f t="shared" si="114"/>
        <v>2019-8</v>
      </c>
      <c r="AG368" s="62">
        <f t="shared" si="112"/>
        <v>2</v>
      </c>
      <c r="AH368" s="152" t="str">
        <f t="shared" si="118"/>
        <v>Weekdays</v>
      </c>
      <c r="AI368" s="159">
        <f t="shared" si="122"/>
        <v>3</v>
      </c>
    </row>
    <row r="369" spans="2:35" ht="16.5" x14ac:dyDescent="0.3">
      <c r="B369" s="59" t="s">
        <v>401</v>
      </c>
      <c r="C369" s="60" t="s">
        <v>25</v>
      </c>
      <c r="D369" s="59" t="s">
        <v>26</v>
      </c>
      <c r="E369" s="59" t="s">
        <v>27</v>
      </c>
      <c r="F369" s="59" t="s">
        <v>21</v>
      </c>
      <c r="G369" s="59" t="s">
        <v>46</v>
      </c>
      <c r="H369" s="61">
        <v>81.680000000000007</v>
      </c>
      <c r="I369" s="62">
        <v>4</v>
      </c>
      <c r="J369" s="63">
        <v>16.335999999999999</v>
      </c>
      <c r="K369" s="63">
        <v>343.05599999999998</v>
      </c>
      <c r="L369" s="64">
        <v>43471</v>
      </c>
      <c r="M369" s="65">
        <v>0.5083333333333333</v>
      </c>
      <c r="N369" s="60" t="s">
        <v>29</v>
      </c>
      <c r="O369" s="63">
        <v>326.72000000000003</v>
      </c>
      <c r="P369" s="66">
        <v>4.7619047620000003</v>
      </c>
      <c r="Q369" s="63">
        <v>16.335999999999999</v>
      </c>
      <c r="R369" s="67">
        <v>9.1</v>
      </c>
      <c r="S369" s="48">
        <f t="shared" si="106"/>
        <v>16.335999999999956</v>
      </c>
      <c r="T369" s="49">
        <f t="shared" si="107"/>
        <v>1225.1999999999966</v>
      </c>
      <c r="U369" s="49" t="b">
        <f t="shared" si="108"/>
        <v>0</v>
      </c>
      <c r="V369" s="49" t="b">
        <f t="shared" si="109"/>
        <v>1</v>
      </c>
      <c r="W369" s="49" t="str">
        <f t="shared" si="110"/>
        <v>High Value</v>
      </c>
      <c r="X369" s="157">
        <f t="shared" si="115"/>
        <v>8.168000000000001</v>
      </c>
      <c r="Y369" s="158">
        <f t="shared" si="120"/>
        <v>6</v>
      </c>
      <c r="Z369" s="150">
        <f t="shared" si="111"/>
        <v>1</v>
      </c>
      <c r="AA369" s="151">
        <f t="shared" si="119"/>
        <v>2019</v>
      </c>
      <c r="AB369" s="152" t="str">
        <f t="shared" si="116"/>
        <v>1-2019</v>
      </c>
      <c r="AC369" s="152" t="str">
        <f t="shared" si="113"/>
        <v>6-1-2019</v>
      </c>
      <c r="AD369" s="62">
        <f t="shared" si="121"/>
        <v>1</v>
      </c>
      <c r="AE369" s="62">
        <f t="shared" si="117"/>
        <v>1</v>
      </c>
      <c r="AF369" s="152" t="str">
        <f t="shared" si="114"/>
        <v>2019-1</v>
      </c>
      <c r="AG369" s="62">
        <f t="shared" si="112"/>
        <v>7</v>
      </c>
      <c r="AH369" s="152" t="str">
        <f t="shared" si="118"/>
        <v>Weekends</v>
      </c>
      <c r="AI369" s="159">
        <f t="shared" si="122"/>
        <v>1</v>
      </c>
    </row>
    <row r="370" spans="2:35" ht="16.5" x14ac:dyDescent="0.3">
      <c r="B370" s="59" t="s">
        <v>402</v>
      </c>
      <c r="C370" s="60" t="s">
        <v>25</v>
      </c>
      <c r="D370" s="59" t="s">
        <v>26</v>
      </c>
      <c r="E370" s="59" t="s">
        <v>27</v>
      </c>
      <c r="F370" s="59" t="s">
        <v>21</v>
      </c>
      <c r="G370" s="59" t="s">
        <v>28</v>
      </c>
      <c r="H370" s="61">
        <v>51.32</v>
      </c>
      <c r="I370" s="62">
        <v>9</v>
      </c>
      <c r="J370" s="63">
        <v>23.094000000000001</v>
      </c>
      <c r="K370" s="63">
        <v>484.97399999999999</v>
      </c>
      <c r="L370" s="64">
        <v>43538</v>
      </c>
      <c r="M370" s="65">
        <v>0.81458333333333333</v>
      </c>
      <c r="N370" s="60" t="s">
        <v>29</v>
      </c>
      <c r="O370" s="63">
        <v>461.88</v>
      </c>
      <c r="P370" s="66">
        <v>4.7619047620000003</v>
      </c>
      <c r="Q370" s="63">
        <v>23.094000000000001</v>
      </c>
      <c r="R370" s="67">
        <v>5.6</v>
      </c>
      <c r="S370" s="48">
        <f t="shared" si="106"/>
        <v>23.093999999999994</v>
      </c>
      <c r="T370" s="49">
        <f t="shared" si="107"/>
        <v>1732.0499999999995</v>
      </c>
      <c r="U370" s="49" t="b">
        <f t="shared" si="108"/>
        <v>0</v>
      </c>
      <c r="V370" s="49" t="b">
        <f t="shared" si="109"/>
        <v>1</v>
      </c>
      <c r="W370" s="49" t="str">
        <f t="shared" si="110"/>
        <v>Low Value</v>
      </c>
      <c r="X370" s="157" t="str">
        <f t="shared" si="115"/>
        <v>Value Not maches</v>
      </c>
      <c r="Y370" s="158">
        <f t="shared" si="120"/>
        <v>14</v>
      </c>
      <c r="Z370" s="150">
        <f t="shared" si="111"/>
        <v>3</v>
      </c>
      <c r="AA370" s="151">
        <f t="shared" si="119"/>
        <v>2019</v>
      </c>
      <c r="AB370" s="152" t="str">
        <f t="shared" si="116"/>
        <v>3-2019</v>
      </c>
      <c r="AC370" s="152" t="str">
        <f t="shared" si="113"/>
        <v>14-3-2019</v>
      </c>
      <c r="AD370" s="62">
        <f t="shared" si="121"/>
        <v>1</v>
      </c>
      <c r="AE370" s="62">
        <f t="shared" si="117"/>
        <v>11</v>
      </c>
      <c r="AF370" s="152" t="str">
        <f t="shared" si="114"/>
        <v>2019-11</v>
      </c>
      <c r="AG370" s="62">
        <f t="shared" si="112"/>
        <v>4</v>
      </c>
      <c r="AH370" s="152" t="str">
        <f t="shared" si="118"/>
        <v>Weekdays</v>
      </c>
      <c r="AI370" s="159">
        <f t="shared" si="122"/>
        <v>5</v>
      </c>
    </row>
    <row r="371" spans="2:35" ht="16.5" x14ac:dyDescent="0.3">
      <c r="B371" s="59" t="s">
        <v>403</v>
      </c>
      <c r="C371" s="60" t="s">
        <v>18</v>
      </c>
      <c r="D371" s="59" t="s">
        <v>19</v>
      </c>
      <c r="E371" s="59" t="s">
        <v>20</v>
      </c>
      <c r="F371" s="59" t="s">
        <v>31</v>
      </c>
      <c r="G371" s="59" t="s">
        <v>32</v>
      </c>
      <c r="H371" s="61">
        <v>65.94</v>
      </c>
      <c r="I371" s="62">
        <v>4</v>
      </c>
      <c r="J371" s="63">
        <v>13.188000000000001</v>
      </c>
      <c r="K371" s="63">
        <v>276.94799999999998</v>
      </c>
      <c r="L371" s="64">
        <v>43548</v>
      </c>
      <c r="M371" s="65">
        <v>0.43680555555555556</v>
      </c>
      <c r="N371" s="60" t="s">
        <v>29</v>
      </c>
      <c r="O371" s="63">
        <v>263.76</v>
      </c>
      <c r="P371" s="66">
        <v>4.7619047620000003</v>
      </c>
      <c r="Q371" s="63">
        <v>13.188000000000001</v>
      </c>
      <c r="R371" s="68">
        <v>6</v>
      </c>
      <c r="S371" s="48">
        <f t="shared" si="106"/>
        <v>13.187999999999988</v>
      </c>
      <c r="T371" s="49">
        <f t="shared" si="107"/>
        <v>989.09999999999911</v>
      </c>
      <c r="U371" s="49" t="b">
        <f t="shared" si="108"/>
        <v>0</v>
      </c>
      <c r="V371" s="49" t="b">
        <f t="shared" si="109"/>
        <v>1</v>
      </c>
      <c r="W371" s="49" t="str">
        <f t="shared" si="110"/>
        <v>Low Value</v>
      </c>
      <c r="X371" s="157" t="str">
        <f t="shared" si="115"/>
        <v>Value Not maches</v>
      </c>
      <c r="Y371" s="158">
        <f t="shared" si="120"/>
        <v>24</v>
      </c>
      <c r="Z371" s="150">
        <f t="shared" si="111"/>
        <v>3</v>
      </c>
      <c r="AA371" s="151">
        <f t="shared" si="119"/>
        <v>2019</v>
      </c>
      <c r="AB371" s="152" t="str">
        <f t="shared" si="116"/>
        <v>3-2019</v>
      </c>
      <c r="AC371" s="152" t="str">
        <f t="shared" si="113"/>
        <v>24-3-2019</v>
      </c>
      <c r="AD371" s="62">
        <f t="shared" si="121"/>
        <v>1</v>
      </c>
      <c r="AE371" s="62">
        <f t="shared" si="117"/>
        <v>12</v>
      </c>
      <c r="AF371" s="152" t="str">
        <f t="shared" si="114"/>
        <v>2019-12</v>
      </c>
      <c r="AG371" s="62">
        <f t="shared" si="112"/>
        <v>7</v>
      </c>
      <c r="AH371" s="152" t="str">
        <f t="shared" si="118"/>
        <v>Weekends</v>
      </c>
      <c r="AI371" s="159">
        <f t="shared" si="122"/>
        <v>1</v>
      </c>
    </row>
    <row r="372" spans="2:35" ht="16.5" x14ac:dyDescent="0.3">
      <c r="B372" s="59" t="s">
        <v>404</v>
      </c>
      <c r="C372" s="60" t="s">
        <v>25</v>
      </c>
      <c r="D372" s="59" t="s">
        <v>26</v>
      </c>
      <c r="E372" s="59" t="s">
        <v>27</v>
      </c>
      <c r="F372" s="59" t="s">
        <v>21</v>
      </c>
      <c r="G372" s="59" t="s">
        <v>36</v>
      </c>
      <c r="H372" s="61">
        <v>14.36</v>
      </c>
      <c r="I372" s="62">
        <v>10</v>
      </c>
      <c r="J372" s="63">
        <v>7.18</v>
      </c>
      <c r="K372" s="63">
        <v>150.78</v>
      </c>
      <c r="L372" s="64">
        <v>43492</v>
      </c>
      <c r="M372" s="65">
        <v>0.60277777777777775</v>
      </c>
      <c r="N372" s="60" t="s">
        <v>29</v>
      </c>
      <c r="O372" s="63">
        <v>143.6</v>
      </c>
      <c r="P372" s="66">
        <v>4.7619047620000003</v>
      </c>
      <c r="Q372" s="63">
        <v>7.18</v>
      </c>
      <c r="R372" s="68">
        <v>5.4</v>
      </c>
      <c r="S372" s="48">
        <f t="shared" si="106"/>
        <v>7.1800000000000068</v>
      </c>
      <c r="T372" s="49">
        <f t="shared" si="107"/>
        <v>538.50000000000045</v>
      </c>
      <c r="U372" s="49" t="b">
        <f t="shared" si="108"/>
        <v>0</v>
      </c>
      <c r="V372" s="49" t="b">
        <f t="shared" si="109"/>
        <v>1</v>
      </c>
      <c r="W372" s="49" t="str">
        <f t="shared" si="110"/>
        <v>Low Value</v>
      </c>
      <c r="X372" s="157" t="str">
        <f t="shared" si="115"/>
        <v>Value Not maches</v>
      </c>
      <c r="Y372" s="158">
        <f t="shared" si="120"/>
        <v>27</v>
      </c>
      <c r="Z372" s="150">
        <f t="shared" si="111"/>
        <v>1</v>
      </c>
      <c r="AA372" s="151">
        <f t="shared" si="119"/>
        <v>2019</v>
      </c>
      <c r="AB372" s="152" t="str">
        <f t="shared" si="116"/>
        <v>1-2019</v>
      </c>
      <c r="AC372" s="152" t="str">
        <f t="shared" si="113"/>
        <v>27-1-2019</v>
      </c>
      <c r="AD372" s="62">
        <f t="shared" si="121"/>
        <v>1</v>
      </c>
      <c r="AE372" s="62">
        <f t="shared" si="117"/>
        <v>4</v>
      </c>
      <c r="AF372" s="152" t="str">
        <f t="shared" si="114"/>
        <v>2019-4</v>
      </c>
      <c r="AG372" s="62">
        <f t="shared" si="112"/>
        <v>7</v>
      </c>
      <c r="AH372" s="152" t="str">
        <f t="shared" si="118"/>
        <v>Weekends</v>
      </c>
      <c r="AI372" s="159">
        <f t="shared" si="122"/>
        <v>1</v>
      </c>
    </row>
    <row r="373" spans="2:35" ht="16.5" x14ac:dyDescent="0.3">
      <c r="B373" s="59" t="s">
        <v>405</v>
      </c>
      <c r="C373" s="60" t="s">
        <v>18</v>
      </c>
      <c r="D373" s="59" t="s">
        <v>19</v>
      </c>
      <c r="E373" s="59" t="s">
        <v>20</v>
      </c>
      <c r="F373" s="59" t="s">
        <v>31</v>
      </c>
      <c r="G373" s="59" t="s">
        <v>28</v>
      </c>
      <c r="H373" s="61">
        <v>21.5</v>
      </c>
      <c r="I373" s="62">
        <v>9</v>
      </c>
      <c r="J373" s="63">
        <v>9.6750000000000007</v>
      </c>
      <c r="K373" s="63">
        <v>203.17500000000001</v>
      </c>
      <c r="L373" s="64">
        <v>43530</v>
      </c>
      <c r="M373" s="65">
        <v>0.53194444444444444</v>
      </c>
      <c r="N373" s="60" t="s">
        <v>33</v>
      </c>
      <c r="O373" s="63">
        <v>193.5</v>
      </c>
      <c r="P373" s="66">
        <v>4.7619047620000003</v>
      </c>
      <c r="Q373" s="63">
        <v>9.6750000000000007</v>
      </c>
      <c r="R373" s="68">
        <v>7.8</v>
      </c>
      <c r="S373" s="48">
        <f t="shared" si="106"/>
        <v>9.6750000000000114</v>
      </c>
      <c r="T373" s="49">
        <f t="shared" si="107"/>
        <v>725.62500000000091</v>
      </c>
      <c r="U373" s="49" t="b">
        <f t="shared" si="108"/>
        <v>0</v>
      </c>
      <c r="V373" s="49" t="b">
        <f t="shared" si="109"/>
        <v>1</v>
      </c>
      <c r="W373" s="49" t="str">
        <f t="shared" si="110"/>
        <v>Low Value</v>
      </c>
      <c r="X373" s="157">
        <f t="shared" si="115"/>
        <v>2.15</v>
      </c>
      <c r="Y373" s="158">
        <f t="shared" si="120"/>
        <v>6</v>
      </c>
      <c r="Z373" s="150">
        <f t="shared" si="111"/>
        <v>3</v>
      </c>
      <c r="AA373" s="151">
        <f t="shared" si="119"/>
        <v>2019</v>
      </c>
      <c r="AB373" s="152" t="str">
        <f t="shared" si="116"/>
        <v>3-2019</v>
      </c>
      <c r="AC373" s="152" t="str">
        <f t="shared" si="113"/>
        <v>6-3-2019</v>
      </c>
      <c r="AD373" s="62">
        <f t="shared" si="121"/>
        <v>1</v>
      </c>
      <c r="AE373" s="62">
        <f t="shared" si="117"/>
        <v>10</v>
      </c>
      <c r="AF373" s="152" t="str">
        <f t="shared" si="114"/>
        <v>2019-10</v>
      </c>
      <c r="AG373" s="62">
        <f t="shared" si="112"/>
        <v>3</v>
      </c>
      <c r="AH373" s="152" t="str">
        <f t="shared" si="118"/>
        <v>Weekdays</v>
      </c>
      <c r="AI373" s="159">
        <f t="shared" si="122"/>
        <v>4</v>
      </c>
    </row>
    <row r="374" spans="2:35" ht="16.5" x14ac:dyDescent="0.3">
      <c r="B374" s="59" t="s">
        <v>406</v>
      </c>
      <c r="C374" s="60" t="s">
        <v>42</v>
      </c>
      <c r="D374" s="59" t="s">
        <v>43</v>
      </c>
      <c r="E374" s="59" t="s">
        <v>20</v>
      </c>
      <c r="F374" s="59" t="s">
        <v>21</v>
      </c>
      <c r="G374" s="59" t="s">
        <v>28</v>
      </c>
      <c r="H374" s="61">
        <v>26.26</v>
      </c>
      <c r="I374" s="62">
        <v>7</v>
      </c>
      <c r="J374" s="63">
        <v>9.1910000000000007</v>
      </c>
      <c r="K374" s="63">
        <v>193.011</v>
      </c>
      <c r="L374" s="64">
        <v>43498</v>
      </c>
      <c r="M374" s="65">
        <v>0.81944444444444442</v>
      </c>
      <c r="N374" s="60" t="s">
        <v>29</v>
      </c>
      <c r="O374" s="63">
        <v>183.82</v>
      </c>
      <c r="P374" s="66">
        <v>4.7619047620000003</v>
      </c>
      <c r="Q374" s="63">
        <v>9.1910000000000007</v>
      </c>
      <c r="R374" s="68">
        <v>9.9</v>
      </c>
      <c r="S374" s="48">
        <f t="shared" si="106"/>
        <v>9.1910000000000025</v>
      </c>
      <c r="T374" s="49">
        <f t="shared" si="107"/>
        <v>689.32500000000016</v>
      </c>
      <c r="U374" s="49" t="b">
        <f t="shared" si="108"/>
        <v>0</v>
      </c>
      <c r="V374" s="49" t="b">
        <f t="shared" si="109"/>
        <v>1</v>
      </c>
      <c r="W374" s="49" t="str">
        <f t="shared" si="110"/>
        <v>High Value</v>
      </c>
      <c r="X374" s="157">
        <f t="shared" si="115"/>
        <v>2.6260000000000003</v>
      </c>
      <c r="Y374" s="158">
        <f t="shared" si="120"/>
        <v>2</v>
      </c>
      <c r="Z374" s="150">
        <f t="shared" si="111"/>
        <v>2</v>
      </c>
      <c r="AA374" s="151">
        <f t="shared" si="119"/>
        <v>2019</v>
      </c>
      <c r="AB374" s="152" t="str">
        <f t="shared" si="116"/>
        <v>2-2019</v>
      </c>
      <c r="AC374" s="152" t="str">
        <f t="shared" si="113"/>
        <v>2-2-2019</v>
      </c>
      <c r="AD374" s="62">
        <f t="shared" si="121"/>
        <v>1</v>
      </c>
      <c r="AE374" s="62">
        <f t="shared" si="117"/>
        <v>5</v>
      </c>
      <c r="AF374" s="152" t="str">
        <f t="shared" si="114"/>
        <v>2019-5</v>
      </c>
      <c r="AG374" s="62">
        <f t="shared" si="112"/>
        <v>6</v>
      </c>
      <c r="AH374" s="152" t="str">
        <f t="shared" si="118"/>
        <v>Weekends</v>
      </c>
      <c r="AI374" s="159">
        <f t="shared" si="122"/>
        <v>7</v>
      </c>
    </row>
    <row r="375" spans="2:35" ht="16.5" x14ac:dyDescent="0.3">
      <c r="B375" s="59" t="s">
        <v>407</v>
      </c>
      <c r="C375" s="60" t="s">
        <v>42</v>
      </c>
      <c r="D375" s="59" t="s">
        <v>43</v>
      </c>
      <c r="E375" s="59" t="s">
        <v>27</v>
      </c>
      <c r="F375" s="59" t="s">
        <v>21</v>
      </c>
      <c r="G375" s="59" t="s">
        <v>46</v>
      </c>
      <c r="H375" s="61">
        <v>60.96</v>
      </c>
      <c r="I375" s="62">
        <v>2</v>
      </c>
      <c r="J375" s="63">
        <v>6.0960000000000001</v>
      </c>
      <c r="K375" s="63">
        <v>128.01599999999999</v>
      </c>
      <c r="L375" s="64">
        <v>43490</v>
      </c>
      <c r="M375" s="65">
        <v>0.81874999999999998</v>
      </c>
      <c r="N375" s="60" t="s">
        <v>33</v>
      </c>
      <c r="O375" s="63">
        <v>121.92</v>
      </c>
      <c r="P375" s="66">
        <v>4.7619047620000003</v>
      </c>
      <c r="Q375" s="63">
        <v>6.0960000000000001</v>
      </c>
      <c r="R375" s="68">
        <v>4.9000000000000004</v>
      </c>
      <c r="S375" s="48">
        <f t="shared" si="106"/>
        <v>6.0959999999999894</v>
      </c>
      <c r="T375" s="49">
        <f t="shared" si="107"/>
        <v>457.19999999999919</v>
      </c>
      <c r="U375" s="49" t="b">
        <f t="shared" si="108"/>
        <v>0</v>
      </c>
      <c r="V375" s="49" t="b">
        <f t="shared" si="109"/>
        <v>1</v>
      </c>
      <c r="W375" s="49" t="str">
        <f t="shared" si="110"/>
        <v>Low Value</v>
      </c>
      <c r="X375" s="157" t="str">
        <f t="shared" si="115"/>
        <v>Value Not maches</v>
      </c>
      <c r="Y375" s="158">
        <f t="shared" si="120"/>
        <v>25</v>
      </c>
      <c r="Z375" s="150">
        <f t="shared" si="111"/>
        <v>1</v>
      </c>
      <c r="AA375" s="151">
        <f t="shared" si="119"/>
        <v>2019</v>
      </c>
      <c r="AB375" s="152" t="str">
        <f t="shared" si="116"/>
        <v>1-2019</v>
      </c>
      <c r="AC375" s="152" t="str">
        <f t="shared" si="113"/>
        <v>25-1-2019</v>
      </c>
      <c r="AD375" s="62">
        <f t="shared" si="121"/>
        <v>1</v>
      </c>
      <c r="AE375" s="62">
        <f t="shared" si="117"/>
        <v>4</v>
      </c>
      <c r="AF375" s="152" t="str">
        <f t="shared" si="114"/>
        <v>2019-4</v>
      </c>
      <c r="AG375" s="62">
        <f t="shared" si="112"/>
        <v>5</v>
      </c>
      <c r="AH375" s="152" t="str">
        <f t="shared" si="118"/>
        <v>Weekdays</v>
      </c>
      <c r="AI375" s="159">
        <f t="shared" si="122"/>
        <v>6</v>
      </c>
    </row>
    <row r="376" spans="2:35" ht="16.5" x14ac:dyDescent="0.3">
      <c r="B376" s="59" t="s">
        <v>408</v>
      </c>
      <c r="C376" s="60" t="s">
        <v>25</v>
      </c>
      <c r="D376" s="59" t="s">
        <v>26</v>
      </c>
      <c r="E376" s="59" t="s">
        <v>27</v>
      </c>
      <c r="F376" s="59" t="s">
        <v>21</v>
      </c>
      <c r="G376" s="59" t="s">
        <v>32</v>
      </c>
      <c r="H376" s="61">
        <v>70.11</v>
      </c>
      <c r="I376" s="62">
        <v>6</v>
      </c>
      <c r="J376" s="63">
        <v>21.033000000000001</v>
      </c>
      <c r="K376" s="63">
        <v>441.69299999999998</v>
      </c>
      <c r="L376" s="64">
        <v>43538</v>
      </c>
      <c r="M376" s="65">
        <v>0.74583333333333335</v>
      </c>
      <c r="N376" s="60" t="s">
        <v>23</v>
      </c>
      <c r="O376" s="63">
        <v>420.66</v>
      </c>
      <c r="P376" s="66">
        <v>4.7619047620000003</v>
      </c>
      <c r="Q376" s="63">
        <v>21.033000000000001</v>
      </c>
      <c r="R376" s="67">
        <v>5.2</v>
      </c>
      <c r="S376" s="48">
        <f t="shared" si="106"/>
        <v>21.032999999999959</v>
      </c>
      <c r="T376" s="49">
        <f t="shared" si="107"/>
        <v>1577.474999999997</v>
      </c>
      <c r="U376" s="49" t="b">
        <f t="shared" si="108"/>
        <v>0</v>
      </c>
      <c r="V376" s="49" t="b">
        <f t="shared" si="109"/>
        <v>1</v>
      </c>
      <c r="W376" s="49" t="str">
        <f t="shared" si="110"/>
        <v>Low Value</v>
      </c>
      <c r="X376" s="157" t="str">
        <f t="shared" si="115"/>
        <v>Value Not maches</v>
      </c>
      <c r="Y376" s="158">
        <f t="shared" si="120"/>
        <v>14</v>
      </c>
      <c r="Z376" s="150">
        <f t="shared" si="111"/>
        <v>3</v>
      </c>
      <c r="AA376" s="151">
        <f t="shared" si="119"/>
        <v>2019</v>
      </c>
      <c r="AB376" s="152" t="str">
        <f t="shared" si="116"/>
        <v>3-2019</v>
      </c>
      <c r="AC376" s="152" t="str">
        <f t="shared" si="113"/>
        <v>14-3-2019</v>
      </c>
      <c r="AD376" s="62">
        <f t="shared" si="121"/>
        <v>1</v>
      </c>
      <c r="AE376" s="62">
        <f t="shared" si="117"/>
        <v>11</v>
      </c>
      <c r="AF376" s="152" t="str">
        <f t="shared" si="114"/>
        <v>2019-11</v>
      </c>
      <c r="AG376" s="62">
        <f t="shared" si="112"/>
        <v>4</v>
      </c>
      <c r="AH376" s="152" t="str">
        <f t="shared" si="118"/>
        <v>Weekdays</v>
      </c>
      <c r="AI376" s="159">
        <f t="shared" si="122"/>
        <v>5</v>
      </c>
    </row>
    <row r="377" spans="2:35" ht="16.5" x14ac:dyDescent="0.3">
      <c r="B377" s="59" t="s">
        <v>409</v>
      </c>
      <c r="C377" s="60" t="s">
        <v>25</v>
      </c>
      <c r="D377" s="59" t="s">
        <v>26</v>
      </c>
      <c r="E377" s="59" t="s">
        <v>27</v>
      </c>
      <c r="F377" s="59" t="s">
        <v>31</v>
      </c>
      <c r="G377" s="59" t="s">
        <v>46</v>
      </c>
      <c r="H377" s="61">
        <v>42.08</v>
      </c>
      <c r="I377" s="62">
        <v>6</v>
      </c>
      <c r="J377" s="63">
        <v>12.624000000000001</v>
      </c>
      <c r="K377" s="63">
        <v>265.10399999999998</v>
      </c>
      <c r="L377" s="64">
        <v>43494</v>
      </c>
      <c r="M377" s="65">
        <v>0.51736111111111116</v>
      </c>
      <c r="N377" s="60" t="s">
        <v>29</v>
      </c>
      <c r="O377" s="63">
        <v>252.48</v>
      </c>
      <c r="P377" s="66">
        <v>4.7619047620000003</v>
      </c>
      <c r="Q377" s="63">
        <v>12.624000000000001</v>
      </c>
      <c r="R377" s="68">
        <v>8.9</v>
      </c>
      <c r="S377" s="48">
        <f t="shared" si="106"/>
        <v>12.623999999999995</v>
      </c>
      <c r="T377" s="49">
        <f t="shared" si="107"/>
        <v>946.79999999999961</v>
      </c>
      <c r="U377" s="49" t="b">
        <f t="shared" si="108"/>
        <v>0</v>
      </c>
      <c r="V377" s="49" t="b">
        <f t="shared" si="109"/>
        <v>1</v>
      </c>
      <c r="W377" s="49" t="str">
        <f t="shared" si="110"/>
        <v>High Value</v>
      </c>
      <c r="X377" s="157">
        <f t="shared" si="115"/>
        <v>4.2080000000000002</v>
      </c>
      <c r="Y377" s="158">
        <f t="shared" si="120"/>
        <v>29</v>
      </c>
      <c r="Z377" s="150">
        <f t="shared" si="111"/>
        <v>1</v>
      </c>
      <c r="AA377" s="151">
        <f t="shared" si="119"/>
        <v>2019</v>
      </c>
      <c r="AB377" s="152" t="str">
        <f t="shared" si="116"/>
        <v>1-2019</v>
      </c>
      <c r="AC377" s="152" t="str">
        <f t="shared" si="113"/>
        <v>29-1-2019</v>
      </c>
      <c r="AD377" s="62">
        <f t="shared" si="121"/>
        <v>1</v>
      </c>
      <c r="AE377" s="62">
        <f t="shared" si="117"/>
        <v>5</v>
      </c>
      <c r="AF377" s="152" t="str">
        <f t="shared" si="114"/>
        <v>2019-5</v>
      </c>
      <c r="AG377" s="62">
        <f t="shared" si="112"/>
        <v>2</v>
      </c>
      <c r="AH377" s="152" t="str">
        <f t="shared" si="118"/>
        <v>Weekdays</v>
      </c>
      <c r="AI377" s="159">
        <f t="shared" si="122"/>
        <v>3</v>
      </c>
    </row>
    <row r="378" spans="2:35" ht="16.5" x14ac:dyDescent="0.3">
      <c r="B378" s="59" t="s">
        <v>410</v>
      </c>
      <c r="C378" s="60" t="s">
        <v>18</v>
      </c>
      <c r="D378" s="59" t="s">
        <v>19</v>
      </c>
      <c r="E378" s="59" t="s">
        <v>27</v>
      </c>
      <c r="F378" s="59" t="s">
        <v>21</v>
      </c>
      <c r="G378" s="59" t="s">
        <v>32</v>
      </c>
      <c r="H378" s="61">
        <v>67.09</v>
      </c>
      <c r="I378" s="62">
        <v>5</v>
      </c>
      <c r="J378" s="63">
        <v>16.772500000000001</v>
      </c>
      <c r="K378" s="63">
        <v>352.22250000000003</v>
      </c>
      <c r="L378" s="64">
        <v>43468</v>
      </c>
      <c r="M378" s="65">
        <v>0.69930555555555551</v>
      </c>
      <c r="N378" s="60" t="s">
        <v>33</v>
      </c>
      <c r="O378" s="63">
        <v>335.45</v>
      </c>
      <c r="P378" s="66">
        <v>4.7619047620000003</v>
      </c>
      <c r="Q378" s="63">
        <v>16.772500000000001</v>
      </c>
      <c r="R378" s="67">
        <v>9.1</v>
      </c>
      <c r="S378" s="48">
        <f t="shared" si="106"/>
        <v>16.772500000000036</v>
      </c>
      <c r="T378" s="49">
        <f t="shared" si="107"/>
        <v>1257.9375000000027</v>
      </c>
      <c r="U378" s="49" t="b">
        <f t="shared" si="108"/>
        <v>0</v>
      </c>
      <c r="V378" s="49" t="b">
        <f t="shared" si="109"/>
        <v>1</v>
      </c>
      <c r="W378" s="49" t="str">
        <f t="shared" si="110"/>
        <v>High Value</v>
      </c>
      <c r="X378" s="157">
        <f t="shared" si="115"/>
        <v>6.7090000000000005</v>
      </c>
      <c r="Y378" s="158">
        <f t="shared" si="120"/>
        <v>3</v>
      </c>
      <c r="Z378" s="150">
        <f t="shared" si="111"/>
        <v>1</v>
      </c>
      <c r="AA378" s="151">
        <f t="shared" si="119"/>
        <v>2019</v>
      </c>
      <c r="AB378" s="152" t="str">
        <f t="shared" si="116"/>
        <v>1-2019</v>
      </c>
      <c r="AC378" s="152" t="str">
        <f t="shared" si="113"/>
        <v>3-1-2019</v>
      </c>
      <c r="AD378" s="62">
        <f t="shared" si="121"/>
        <v>1</v>
      </c>
      <c r="AE378" s="62">
        <f t="shared" si="117"/>
        <v>1</v>
      </c>
      <c r="AF378" s="152" t="str">
        <f t="shared" si="114"/>
        <v>2019-1</v>
      </c>
      <c r="AG378" s="62">
        <f t="shared" si="112"/>
        <v>4</v>
      </c>
      <c r="AH378" s="152" t="str">
        <f t="shared" si="118"/>
        <v>Weekdays</v>
      </c>
      <c r="AI378" s="159">
        <f t="shared" si="122"/>
        <v>5</v>
      </c>
    </row>
    <row r="379" spans="2:35" ht="16.5" x14ac:dyDescent="0.3">
      <c r="B379" s="59" t="s">
        <v>411</v>
      </c>
      <c r="C379" s="60" t="s">
        <v>18</v>
      </c>
      <c r="D379" s="59" t="s">
        <v>19</v>
      </c>
      <c r="E379" s="59" t="s">
        <v>20</v>
      </c>
      <c r="F379" s="59" t="s">
        <v>21</v>
      </c>
      <c r="G379" s="59" t="s">
        <v>46</v>
      </c>
      <c r="H379" s="61">
        <v>96.7</v>
      </c>
      <c r="I379" s="62">
        <v>5</v>
      </c>
      <c r="J379" s="63">
        <v>24.175000000000001</v>
      </c>
      <c r="K379" s="63">
        <v>507.67500000000001</v>
      </c>
      <c r="L379" s="64">
        <v>43479</v>
      </c>
      <c r="M379" s="65">
        <v>0.53611111111111109</v>
      </c>
      <c r="N379" s="60" t="s">
        <v>23</v>
      </c>
      <c r="O379" s="63">
        <v>483.5</v>
      </c>
      <c r="P379" s="66">
        <v>4.7619047620000003</v>
      </c>
      <c r="Q379" s="63">
        <v>24.175000000000001</v>
      </c>
      <c r="R379" s="67">
        <v>7</v>
      </c>
      <c r="S379" s="48">
        <f t="shared" si="106"/>
        <v>24.175000000000011</v>
      </c>
      <c r="T379" s="49">
        <f t="shared" si="107"/>
        <v>1813.1250000000009</v>
      </c>
      <c r="U379" s="49" t="b">
        <f t="shared" si="108"/>
        <v>1</v>
      </c>
      <c r="V379" s="49" t="b">
        <f t="shared" si="109"/>
        <v>1</v>
      </c>
      <c r="W379" s="49" t="str">
        <f t="shared" si="110"/>
        <v>Low Value</v>
      </c>
      <c r="X379" s="157">
        <f t="shared" si="115"/>
        <v>9.6700000000000017</v>
      </c>
      <c r="Y379" s="158">
        <f t="shared" si="120"/>
        <v>14</v>
      </c>
      <c r="Z379" s="150">
        <f t="shared" si="111"/>
        <v>1</v>
      </c>
      <c r="AA379" s="151">
        <f t="shared" si="119"/>
        <v>2019</v>
      </c>
      <c r="AB379" s="152" t="str">
        <f t="shared" si="116"/>
        <v>1-2019</v>
      </c>
      <c r="AC379" s="152" t="str">
        <f t="shared" si="113"/>
        <v>14-1-2019</v>
      </c>
      <c r="AD379" s="62">
        <f t="shared" si="121"/>
        <v>1</v>
      </c>
      <c r="AE379" s="62">
        <f t="shared" si="117"/>
        <v>3</v>
      </c>
      <c r="AF379" s="152" t="str">
        <f t="shared" si="114"/>
        <v>2019-3</v>
      </c>
      <c r="AG379" s="62">
        <f t="shared" si="112"/>
        <v>1</v>
      </c>
      <c r="AH379" s="152" t="str">
        <f t="shared" si="118"/>
        <v>Weekdays</v>
      </c>
      <c r="AI379" s="159">
        <f t="shared" si="122"/>
        <v>2</v>
      </c>
    </row>
    <row r="380" spans="2:35" ht="16.5" x14ac:dyDescent="0.3">
      <c r="B380" s="59" t="s">
        <v>412</v>
      </c>
      <c r="C380" s="60" t="s">
        <v>42</v>
      </c>
      <c r="D380" s="59" t="s">
        <v>43</v>
      </c>
      <c r="E380" s="59" t="s">
        <v>20</v>
      </c>
      <c r="F380" s="59" t="s">
        <v>21</v>
      </c>
      <c r="G380" s="59" t="s">
        <v>32</v>
      </c>
      <c r="H380" s="61">
        <v>35.380000000000003</v>
      </c>
      <c r="I380" s="62">
        <v>9</v>
      </c>
      <c r="J380" s="63">
        <v>15.920999999999999</v>
      </c>
      <c r="K380" s="63">
        <v>334.34100000000001</v>
      </c>
      <c r="L380" s="64">
        <v>43470</v>
      </c>
      <c r="M380" s="65">
        <v>0.82638888888888884</v>
      </c>
      <c r="N380" s="60" t="s">
        <v>33</v>
      </c>
      <c r="O380" s="63">
        <v>318.42</v>
      </c>
      <c r="P380" s="66">
        <v>4.7619047620000003</v>
      </c>
      <c r="Q380" s="63">
        <v>15.920999999999999</v>
      </c>
      <c r="R380" s="67">
        <v>9.6</v>
      </c>
      <c r="S380" s="48">
        <f t="shared" si="106"/>
        <v>15.920999999999992</v>
      </c>
      <c r="T380" s="49">
        <f t="shared" si="107"/>
        <v>1194.0749999999994</v>
      </c>
      <c r="U380" s="49" t="b">
        <f t="shared" si="108"/>
        <v>0</v>
      </c>
      <c r="V380" s="49" t="b">
        <f t="shared" si="109"/>
        <v>1</v>
      </c>
      <c r="W380" s="49" t="str">
        <f t="shared" si="110"/>
        <v>High Value</v>
      </c>
      <c r="X380" s="157">
        <f t="shared" si="115"/>
        <v>3.5380000000000003</v>
      </c>
      <c r="Y380" s="158">
        <f t="shared" si="120"/>
        <v>5</v>
      </c>
      <c r="Z380" s="150">
        <f t="shared" si="111"/>
        <v>1</v>
      </c>
      <c r="AA380" s="151">
        <f t="shared" si="119"/>
        <v>2019</v>
      </c>
      <c r="AB380" s="152" t="str">
        <f t="shared" si="116"/>
        <v>1-2019</v>
      </c>
      <c r="AC380" s="152" t="str">
        <f t="shared" si="113"/>
        <v>5-1-2019</v>
      </c>
      <c r="AD380" s="62">
        <f t="shared" si="121"/>
        <v>1</v>
      </c>
      <c r="AE380" s="62">
        <f t="shared" si="117"/>
        <v>1</v>
      </c>
      <c r="AF380" s="152" t="str">
        <f t="shared" si="114"/>
        <v>2019-1</v>
      </c>
      <c r="AG380" s="62">
        <f t="shared" si="112"/>
        <v>6</v>
      </c>
      <c r="AH380" s="152" t="str">
        <f t="shared" si="118"/>
        <v>Weekends</v>
      </c>
      <c r="AI380" s="159">
        <f t="shared" si="122"/>
        <v>7</v>
      </c>
    </row>
    <row r="381" spans="2:35" ht="16.5" x14ac:dyDescent="0.3">
      <c r="B381" s="59" t="s">
        <v>413</v>
      </c>
      <c r="C381" s="60" t="s">
        <v>25</v>
      </c>
      <c r="D381" s="59" t="s">
        <v>26</v>
      </c>
      <c r="E381" s="59" t="s">
        <v>27</v>
      </c>
      <c r="F381" s="59" t="s">
        <v>31</v>
      </c>
      <c r="G381" s="59" t="s">
        <v>36</v>
      </c>
      <c r="H381" s="61">
        <v>95.49</v>
      </c>
      <c r="I381" s="62">
        <v>7</v>
      </c>
      <c r="J381" s="63">
        <v>33.421500000000002</v>
      </c>
      <c r="K381" s="63">
        <v>701.85149999999999</v>
      </c>
      <c r="L381" s="64">
        <v>43518</v>
      </c>
      <c r="M381" s="65">
        <v>0.76180555555555551</v>
      </c>
      <c r="N381" s="60" t="s">
        <v>23</v>
      </c>
      <c r="O381" s="63">
        <v>668.43</v>
      </c>
      <c r="P381" s="66">
        <v>4.7619047620000003</v>
      </c>
      <c r="Q381" s="63">
        <v>33.421500000000002</v>
      </c>
      <c r="R381" s="67">
        <v>8.6999999999999993</v>
      </c>
      <c r="S381" s="48">
        <f t="shared" si="106"/>
        <v>33.421500000000037</v>
      </c>
      <c r="T381" s="49">
        <f t="shared" si="107"/>
        <v>2506.6125000000029</v>
      </c>
      <c r="U381" s="49" t="b">
        <f t="shared" si="108"/>
        <v>1</v>
      </c>
      <c r="V381" s="49" t="b">
        <f t="shared" si="109"/>
        <v>1</v>
      </c>
      <c r="W381" s="49" t="str">
        <f t="shared" si="110"/>
        <v>High Value</v>
      </c>
      <c r="X381" s="157">
        <f t="shared" si="115"/>
        <v>9.5489999999999995</v>
      </c>
      <c r="Y381" s="158">
        <f t="shared" si="120"/>
        <v>22</v>
      </c>
      <c r="Z381" s="150">
        <f t="shared" si="111"/>
        <v>2</v>
      </c>
      <c r="AA381" s="151">
        <f t="shared" si="119"/>
        <v>2019</v>
      </c>
      <c r="AB381" s="152" t="str">
        <f t="shared" si="116"/>
        <v>2-2019</v>
      </c>
      <c r="AC381" s="152" t="str">
        <f t="shared" si="113"/>
        <v>22-2-2019</v>
      </c>
      <c r="AD381" s="62">
        <f t="shared" si="121"/>
        <v>1</v>
      </c>
      <c r="AE381" s="62">
        <f t="shared" si="117"/>
        <v>8</v>
      </c>
      <c r="AF381" s="152" t="str">
        <f t="shared" si="114"/>
        <v>2019-8</v>
      </c>
      <c r="AG381" s="62">
        <f t="shared" si="112"/>
        <v>5</v>
      </c>
      <c r="AH381" s="152" t="str">
        <f t="shared" si="118"/>
        <v>Weekdays</v>
      </c>
      <c r="AI381" s="159">
        <f t="shared" si="122"/>
        <v>6</v>
      </c>
    </row>
    <row r="382" spans="2:35" ht="16.5" x14ac:dyDescent="0.3">
      <c r="B382" s="59" t="s">
        <v>414</v>
      </c>
      <c r="C382" s="60" t="s">
        <v>25</v>
      </c>
      <c r="D382" s="59" t="s">
        <v>26</v>
      </c>
      <c r="E382" s="59" t="s">
        <v>20</v>
      </c>
      <c r="F382" s="59" t="s">
        <v>31</v>
      </c>
      <c r="G382" s="59" t="s">
        <v>46</v>
      </c>
      <c r="H382" s="61">
        <v>96.98</v>
      </c>
      <c r="I382" s="62">
        <v>4</v>
      </c>
      <c r="J382" s="63">
        <v>19.396000000000001</v>
      </c>
      <c r="K382" s="63">
        <v>407.31599999999997</v>
      </c>
      <c r="L382" s="64">
        <v>43502</v>
      </c>
      <c r="M382" s="65">
        <v>0.72222222222222221</v>
      </c>
      <c r="N382" s="60" t="s">
        <v>23</v>
      </c>
      <c r="O382" s="63">
        <v>387.92</v>
      </c>
      <c r="P382" s="66">
        <v>4.7619047620000003</v>
      </c>
      <c r="Q382" s="63">
        <v>19.396000000000001</v>
      </c>
      <c r="R382" s="67">
        <v>9.4</v>
      </c>
      <c r="S382" s="48">
        <f t="shared" si="106"/>
        <v>19.395999999999958</v>
      </c>
      <c r="T382" s="49">
        <f t="shared" si="107"/>
        <v>1454.6999999999969</v>
      </c>
      <c r="U382" s="49" t="b">
        <f t="shared" si="108"/>
        <v>0</v>
      </c>
      <c r="V382" s="49" t="b">
        <f t="shared" si="109"/>
        <v>1</v>
      </c>
      <c r="W382" s="49" t="str">
        <f t="shared" si="110"/>
        <v>High Value</v>
      </c>
      <c r="X382" s="157">
        <f t="shared" si="115"/>
        <v>9.6980000000000004</v>
      </c>
      <c r="Y382" s="158">
        <f t="shared" si="120"/>
        <v>6</v>
      </c>
      <c r="Z382" s="150">
        <f t="shared" si="111"/>
        <v>2</v>
      </c>
      <c r="AA382" s="151">
        <f t="shared" si="119"/>
        <v>2019</v>
      </c>
      <c r="AB382" s="152" t="str">
        <f t="shared" si="116"/>
        <v>2-2019</v>
      </c>
      <c r="AC382" s="152" t="str">
        <f t="shared" si="113"/>
        <v>6-2-2019</v>
      </c>
      <c r="AD382" s="62">
        <f t="shared" si="121"/>
        <v>1</v>
      </c>
      <c r="AE382" s="62">
        <f t="shared" si="117"/>
        <v>6</v>
      </c>
      <c r="AF382" s="152" t="str">
        <f t="shared" si="114"/>
        <v>2019-6</v>
      </c>
      <c r="AG382" s="62">
        <f t="shared" si="112"/>
        <v>3</v>
      </c>
      <c r="AH382" s="152" t="str">
        <f t="shared" si="118"/>
        <v>Weekdays</v>
      </c>
      <c r="AI382" s="159">
        <f t="shared" si="122"/>
        <v>4</v>
      </c>
    </row>
    <row r="383" spans="2:35" ht="16.5" x14ac:dyDescent="0.3">
      <c r="B383" s="59" t="s">
        <v>415</v>
      </c>
      <c r="C383" s="60" t="s">
        <v>42</v>
      </c>
      <c r="D383" s="59" t="s">
        <v>43</v>
      </c>
      <c r="E383" s="59" t="s">
        <v>27</v>
      </c>
      <c r="F383" s="59" t="s">
        <v>21</v>
      </c>
      <c r="G383" s="59" t="s">
        <v>28</v>
      </c>
      <c r="H383" s="61">
        <v>23.65</v>
      </c>
      <c r="I383" s="62">
        <v>4</v>
      </c>
      <c r="J383" s="63">
        <v>4.7300000000000004</v>
      </c>
      <c r="K383" s="63">
        <v>99.33</v>
      </c>
      <c r="L383" s="64">
        <v>43495</v>
      </c>
      <c r="M383" s="65">
        <v>0.56388888888888888</v>
      </c>
      <c r="N383" s="60" t="s">
        <v>33</v>
      </c>
      <c r="O383" s="63">
        <v>94.6</v>
      </c>
      <c r="P383" s="66">
        <v>4.7619047620000003</v>
      </c>
      <c r="Q383" s="63">
        <v>4.7300000000000004</v>
      </c>
      <c r="R383" s="68">
        <v>4</v>
      </c>
      <c r="S383" s="48">
        <f t="shared" si="106"/>
        <v>4.730000000000004</v>
      </c>
      <c r="T383" s="49">
        <f t="shared" si="107"/>
        <v>354.75000000000028</v>
      </c>
      <c r="U383" s="49" t="b">
        <f t="shared" si="108"/>
        <v>0</v>
      </c>
      <c r="V383" s="49" t="b">
        <f t="shared" si="109"/>
        <v>1</v>
      </c>
      <c r="W383" s="49" t="str">
        <f t="shared" si="110"/>
        <v>Low Value</v>
      </c>
      <c r="X383" s="157" t="str">
        <f t="shared" si="115"/>
        <v>Value Not maches</v>
      </c>
      <c r="Y383" s="158">
        <f t="shared" si="120"/>
        <v>30</v>
      </c>
      <c r="Z383" s="150">
        <f t="shared" si="111"/>
        <v>1</v>
      </c>
      <c r="AA383" s="151">
        <f t="shared" si="119"/>
        <v>2019</v>
      </c>
      <c r="AB383" s="152" t="str">
        <f t="shared" si="116"/>
        <v>1-2019</v>
      </c>
      <c r="AC383" s="152" t="str">
        <f t="shared" si="113"/>
        <v>30-1-2019</v>
      </c>
      <c r="AD383" s="62">
        <f t="shared" si="121"/>
        <v>1</v>
      </c>
      <c r="AE383" s="62">
        <f t="shared" si="117"/>
        <v>5</v>
      </c>
      <c r="AF383" s="152" t="str">
        <f t="shared" si="114"/>
        <v>2019-5</v>
      </c>
      <c r="AG383" s="62">
        <f t="shared" si="112"/>
        <v>3</v>
      </c>
      <c r="AH383" s="152" t="str">
        <f t="shared" si="118"/>
        <v>Weekdays</v>
      </c>
      <c r="AI383" s="159">
        <f t="shared" si="122"/>
        <v>4</v>
      </c>
    </row>
    <row r="384" spans="2:35" ht="16.5" x14ac:dyDescent="0.3">
      <c r="B384" s="59" t="s">
        <v>416</v>
      </c>
      <c r="C384" s="60" t="s">
        <v>18</v>
      </c>
      <c r="D384" s="59" t="s">
        <v>19</v>
      </c>
      <c r="E384" s="59" t="s">
        <v>20</v>
      </c>
      <c r="F384" s="59" t="s">
        <v>31</v>
      </c>
      <c r="G384" s="59" t="s">
        <v>36</v>
      </c>
      <c r="H384" s="61">
        <v>82.33</v>
      </c>
      <c r="I384" s="62">
        <v>4</v>
      </c>
      <c r="J384" s="63">
        <v>16.466000000000001</v>
      </c>
      <c r="K384" s="63">
        <v>345.786</v>
      </c>
      <c r="L384" s="64">
        <v>43476</v>
      </c>
      <c r="M384" s="65">
        <v>0.44236111111111109</v>
      </c>
      <c r="N384" s="60" t="s">
        <v>33</v>
      </c>
      <c r="O384" s="63">
        <v>329.32</v>
      </c>
      <c r="P384" s="66">
        <v>4.7619047620000003</v>
      </c>
      <c r="Q384" s="63">
        <v>16.466000000000001</v>
      </c>
      <c r="R384" s="67">
        <v>7.5</v>
      </c>
      <c r="S384" s="48">
        <f t="shared" si="106"/>
        <v>16.466000000000008</v>
      </c>
      <c r="T384" s="49">
        <f t="shared" si="107"/>
        <v>1234.9500000000007</v>
      </c>
      <c r="U384" s="49" t="b">
        <f t="shared" si="108"/>
        <v>0</v>
      </c>
      <c r="V384" s="49" t="b">
        <f t="shared" si="109"/>
        <v>1</v>
      </c>
      <c r="W384" s="49" t="str">
        <f t="shared" si="110"/>
        <v>Low Value</v>
      </c>
      <c r="X384" s="157">
        <f t="shared" si="115"/>
        <v>8.2330000000000005</v>
      </c>
      <c r="Y384" s="158">
        <f t="shared" si="120"/>
        <v>11</v>
      </c>
      <c r="Z384" s="150">
        <f t="shared" si="111"/>
        <v>1</v>
      </c>
      <c r="AA384" s="151">
        <f t="shared" si="119"/>
        <v>2019</v>
      </c>
      <c r="AB384" s="152" t="str">
        <f t="shared" si="116"/>
        <v>1-2019</v>
      </c>
      <c r="AC384" s="152" t="str">
        <f t="shared" si="113"/>
        <v>11-1-2019</v>
      </c>
      <c r="AD384" s="62">
        <f t="shared" si="121"/>
        <v>1</v>
      </c>
      <c r="AE384" s="62">
        <f t="shared" si="117"/>
        <v>2</v>
      </c>
      <c r="AF384" s="152" t="str">
        <f t="shared" si="114"/>
        <v>2019-2</v>
      </c>
      <c r="AG384" s="62">
        <f t="shared" si="112"/>
        <v>5</v>
      </c>
      <c r="AH384" s="152" t="str">
        <f t="shared" si="118"/>
        <v>Weekdays</v>
      </c>
      <c r="AI384" s="159">
        <f t="shared" si="122"/>
        <v>6</v>
      </c>
    </row>
    <row r="385" spans="2:35" ht="16.5" x14ac:dyDescent="0.3">
      <c r="B385" s="59" t="s">
        <v>417</v>
      </c>
      <c r="C385" s="60" t="s">
        <v>25</v>
      </c>
      <c r="D385" s="59" t="s">
        <v>26</v>
      </c>
      <c r="E385" s="59" t="s">
        <v>27</v>
      </c>
      <c r="F385" s="59" t="s">
        <v>21</v>
      </c>
      <c r="G385" s="59" t="s">
        <v>28</v>
      </c>
      <c r="H385" s="61">
        <v>26.61</v>
      </c>
      <c r="I385" s="62">
        <v>2</v>
      </c>
      <c r="J385" s="63">
        <v>2.661</v>
      </c>
      <c r="K385" s="63">
        <v>55.881</v>
      </c>
      <c r="L385" s="64">
        <v>43543</v>
      </c>
      <c r="M385" s="65">
        <v>0.60763888888888884</v>
      </c>
      <c r="N385" s="60" t="s">
        <v>29</v>
      </c>
      <c r="O385" s="63">
        <v>53.22</v>
      </c>
      <c r="P385" s="66">
        <v>4.7619047620000003</v>
      </c>
      <c r="Q385" s="63">
        <v>2.661</v>
      </c>
      <c r="R385" s="68">
        <v>4.2</v>
      </c>
      <c r="S385" s="48">
        <f t="shared" si="106"/>
        <v>2.6610000000000014</v>
      </c>
      <c r="T385" s="49">
        <f t="shared" si="107"/>
        <v>199.5750000000001</v>
      </c>
      <c r="U385" s="49" t="b">
        <f t="shared" si="108"/>
        <v>0</v>
      </c>
      <c r="V385" s="49" t="b">
        <f t="shared" si="109"/>
        <v>1</v>
      </c>
      <c r="W385" s="49" t="str">
        <f t="shared" si="110"/>
        <v>Low Value</v>
      </c>
      <c r="X385" s="157" t="str">
        <f t="shared" si="115"/>
        <v>Value Not maches</v>
      </c>
      <c r="Y385" s="158">
        <f t="shared" si="120"/>
        <v>19</v>
      </c>
      <c r="Z385" s="150">
        <f t="shared" si="111"/>
        <v>3</v>
      </c>
      <c r="AA385" s="151">
        <f t="shared" si="119"/>
        <v>2019</v>
      </c>
      <c r="AB385" s="152" t="str">
        <f t="shared" si="116"/>
        <v>3-2019</v>
      </c>
      <c r="AC385" s="152" t="str">
        <f t="shared" si="113"/>
        <v>19-3-2019</v>
      </c>
      <c r="AD385" s="62">
        <f t="shared" si="121"/>
        <v>1</v>
      </c>
      <c r="AE385" s="62">
        <f t="shared" si="117"/>
        <v>12</v>
      </c>
      <c r="AF385" s="152" t="str">
        <f t="shared" si="114"/>
        <v>2019-12</v>
      </c>
      <c r="AG385" s="62">
        <f t="shared" si="112"/>
        <v>2</v>
      </c>
      <c r="AH385" s="152" t="str">
        <f t="shared" si="118"/>
        <v>Weekdays</v>
      </c>
      <c r="AI385" s="159">
        <f t="shared" si="122"/>
        <v>3</v>
      </c>
    </row>
    <row r="386" spans="2:35" ht="16.5" x14ac:dyDescent="0.3">
      <c r="B386" s="59" t="s">
        <v>418</v>
      </c>
      <c r="C386" s="60" t="s">
        <v>42</v>
      </c>
      <c r="D386" s="59" t="s">
        <v>43</v>
      </c>
      <c r="E386" s="59" t="s">
        <v>27</v>
      </c>
      <c r="F386" s="59" t="s">
        <v>21</v>
      </c>
      <c r="G386" s="59" t="s">
        <v>44</v>
      </c>
      <c r="H386" s="61">
        <v>99.69</v>
      </c>
      <c r="I386" s="62">
        <v>5</v>
      </c>
      <c r="J386" s="63">
        <v>24.922499999999999</v>
      </c>
      <c r="K386" s="63">
        <v>523.37249999999995</v>
      </c>
      <c r="L386" s="64">
        <v>43479</v>
      </c>
      <c r="M386" s="65">
        <v>0.50624999999999998</v>
      </c>
      <c r="N386" s="60" t="s">
        <v>29</v>
      </c>
      <c r="O386" s="63">
        <v>498.45</v>
      </c>
      <c r="P386" s="66">
        <v>4.7619047620000003</v>
      </c>
      <c r="Q386" s="63">
        <v>24.922499999999999</v>
      </c>
      <c r="R386" s="67">
        <v>9.9</v>
      </c>
      <c r="S386" s="48">
        <f t="shared" si="106"/>
        <v>24.922499999999957</v>
      </c>
      <c r="T386" s="49">
        <f t="shared" si="107"/>
        <v>1869.1874999999968</v>
      </c>
      <c r="U386" s="49" t="b">
        <f t="shared" si="108"/>
        <v>1</v>
      </c>
      <c r="V386" s="49" t="b">
        <f t="shared" si="109"/>
        <v>1</v>
      </c>
      <c r="W386" s="49" t="str">
        <f t="shared" si="110"/>
        <v>High Value</v>
      </c>
      <c r="X386" s="157">
        <f t="shared" si="115"/>
        <v>9.9690000000000012</v>
      </c>
      <c r="Y386" s="158">
        <f t="shared" si="120"/>
        <v>14</v>
      </c>
      <c r="Z386" s="150">
        <f t="shared" si="111"/>
        <v>1</v>
      </c>
      <c r="AA386" s="151">
        <f t="shared" si="119"/>
        <v>2019</v>
      </c>
      <c r="AB386" s="152" t="str">
        <f t="shared" si="116"/>
        <v>1-2019</v>
      </c>
      <c r="AC386" s="152" t="str">
        <f t="shared" si="113"/>
        <v>14-1-2019</v>
      </c>
      <c r="AD386" s="62">
        <f t="shared" si="121"/>
        <v>1</v>
      </c>
      <c r="AE386" s="62">
        <f t="shared" si="117"/>
        <v>3</v>
      </c>
      <c r="AF386" s="152" t="str">
        <f t="shared" si="114"/>
        <v>2019-3</v>
      </c>
      <c r="AG386" s="62">
        <f t="shared" si="112"/>
        <v>1</v>
      </c>
      <c r="AH386" s="152" t="str">
        <f t="shared" si="118"/>
        <v>Weekdays</v>
      </c>
      <c r="AI386" s="159">
        <f t="shared" si="122"/>
        <v>2</v>
      </c>
    </row>
    <row r="387" spans="2:35" ht="16.5" x14ac:dyDescent="0.3">
      <c r="B387" s="59" t="s">
        <v>419</v>
      </c>
      <c r="C387" s="60" t="s">
        <v>25</v>
      </c>
      <c r="D387" s="59" t="s">
        <v>26</v>
      </c>
      <c r="E387" s="59" t="s">
        <v>20</v>
      </c>
      <c r="F387" s="59" t="s">
        <v>21</v>
      </c>
      <c r="G387" s="59" t="s">
        <v>44</v>
      </c>
      <c r="H387" s="61">
        <v>74.89</v>
      </c>
      <c r="I387" s="62">
        <v>4</v>
      </c>
      <c r="J387" s="63">
        <v>14.978</v>
      </c>
      <c r="K387" s="63">
        <v>314.53800000000001</v>
      </c>
      <c r="L387" s="64">
        <v>43525</v>
      </c>
      <c r="M387" s="65">
        <v>0.64722222222222225</v>
      </c>
      <c r="N387" s="60" t="s">
        <v>23</v>
      </c>
      <c r="O387" s="63">
        <v>299.56</v>
      </c>
      <c r="P387" s="66">
        <v>4.7619047620000003</v>
      </c>
      <c r="Q387" s="63">
        <v>14.978</v>
      </c>
      <c r="R387" s="68">
        <v>4.2</v>
      </c>
      <c r="S387" s="48">
        <f t="shared" si="106"/>
        <v>14.978000000000009</v>
      </c>
      <c r="T387" s="49">
        <f t="shared" si="107"/>
        <v>1123.3500000000006</v>
      </c>
      <c r="U387" s="49" t="b">
        <f t="shared" si="108"/>
        <v>0</v>
      </c>
      <c r="V387" s="49" t="b">
        <f t="shared" si="109"/>
        <v>1</v>
      </c>
      <c r="W387" s="49" t="str">
        <f t="shared" si="110"/>
        <v>Low Value</v>
      </c>
      <c r="X387" s="157" t="str">
        <f t="shared" si="115"/>
        <v>Value Not maches</v>
      </c>
      <c r="Y387" s="158">
        <f t="shared" si="120"/>
        <v>1</v>
      </c>
      <c r="Z387" s="150">
        <f t="shared" si="111"/>
        <v>3</v>
      </c>
      <c r="AA387" s="151">
        <f t="shared" si="119"/>
        <v>2019</v>
      </c>
      <c r="AB387" s="152" t="str">
        <f t="shared" si="116"/>
        <v>3-2019</v>
      </c>
      <c r="AC387" s="152" t="str">
        <f t="shared" si="113"/>
        <v>1-3-2019</v>
      </c>
      <c r="AD387" s="62">
        <f t="shared" si="121"/>
        <v>1</v>
      </c>
      <c r="AE387" s="62">
        <f t="shared" si="117"/>
        <v>9</v>
      </c>
      <c r="AF387" s="152" t="str">
        <f t="shared" si="114"/>
        <v>2019-9</v>
      </c>
      <c r="AG387" s="62">
        <f t="shared" si="112"/>
        <v>5</v>
      </c>
      <c r="AH387" s="152" t="str">
        <f t="shared" si="118"/>
        <v>Weekdays</v>
      </c>
      <c r="AI387" s="159">
        <f t="shared" si="122"/>
        <v>6</v>
      </c>
    </row>
    <row r="388" spans="2:35" ht="16.5" x14ac:dyDescent="0.3">
      <c r="B388" s="59" t="s">
        <v>420</v>
      </c>
      <c r="C388" s="60" t="s">
        <v>18</v>
      </c>
      <c r="D388" s="59" t="s">
        <v>19</v>
      </c>
      <c r="E388" s="59" t="s">
        <v>27</v>
      </c>
      <c r="F388" s="59" t="s">
        <v>21</v>
      </c>
      <c r="G388" s="59" t="s">
        <v>44</v>
      </c>
      <c r="H388" s="61">
        <v>40.94</v>
      </c>
      <c r="I388" s="62">
        <v>5</v>
      </c>
      <c r="J388" s="63">
        <v>10.234999999999999</v>
      </c>
      <c r="K388" s="63">
        <v>214.935</v>
      </c>
      <c r="L388" s="64">
        <v>43471</v>
      </c>
      <c r="M388" s="65">
        <v>0.58194444444444449</v>
      </c>
      <c r="N388" s="60" t="s">
        <v>23</v>
      </c>
      <c r="O388" s="63">
        <v>204.7</v>
      </c>
      <c r="P388" s="66">
        <v>4.7619047620000003</v>
      </c>
      <c r="Q388" s="63">
        <v>10.234999999999999</v>
      </c>
      <c r="R388" s="68">
        <v>9.9</v>
      </c>
      <c r="S388" s="48">
        <f t="shared" ref="S388:S451" si="123">K388-O388</f>
        <v>10.235000000000014</v>
      </c>
      <c r="T388" s="49">
        <f t="shared" ref="T388:T451" si="124">$S388*$S$2</f>
        <v>767.62500000000102</v>
      </c>
      <c r="U388" s="49" t="b">
        <f t="shared" si="108"/>
        <v>0</v>
      </c>
      <c r="V388" s="49" t="b">
        <f t="shared" si="109"/>
        <v>1</v>
      </c>
      <c r="W388" s="49" t="str">
        <f t="shared" si="110"/>
        <v>High Value</v>
      </c>
      <c r="X388" s="157">
        <f t="shared" si="115"/>
        <v>4.0940000000000003</v>
      </c>
      <c r="Y388" s="158">
        <f t="shared" si="120"/>
        <v>6</v>
      </c>
      <c r="Z388" s="150">
        <f t="shared" si="111"/>
        <v>1</v>
      </c>
      <c r="AA388" s="151">
        <f t="shared" si="119"/>
        <v>2019</v>
      </c>
      <c r="AB388" s="152" t="str">
        <f t="shared" si="116"/>
        <v>1-2019</v>
      </c>
      <c r="AC388" s="152" t="str">
        <f t="shared" si="113"/>
        <v>6-1-2019</v>
      </c>
      <c r="AD388" s="62">
        <f t="shared" si="121"/>
        <v>1</v>
      </c>
      <c r="AE388" s="62">
        <f t="shared" si="117"/>
        <v>1</v>
      </c>
      <c r="AF388" s="152" t="str">
        <f t="shared" si="114"/>
        <v>2019-1</v>
      </c>
      <c r="AG388" s="62">
        <f t="shared" si="112"/>
        <v>7</v>
      </c>
      <c r="AH388" s="152" t="str">
        <f t="shared" si="118"/>
        <v>Weekends</v>
      </c>
      <c r="AI388" s="159">
        <f t="shared" si="122"/>
        <v>1</v>
      </c>
    </row>
    <row r="389" spans="2:35" ht="16.5" x14ac:dyDescent="0.3">
      <c r="B389" s="59" t="s">
        <v>421</v>
      </c>
      <c r="C389" s="60" t="s">
        <v>42</v>
      </c>
      <c r="D389" s="59" t="s">
        <v>43</v>
      </c>
      <c r="E389" s="59" t="s">
        <v>20</v>
      </c>
      <c r="F389" s="59" t="s">
        <v>31</v>
      </c>
      <c r="G389" s="59" t="s">
        <v>36</v>
      </c>
      <c r="H389" s="61">
        <v>75.819999999999993</v>
      </c>
      <c r="I389" s="62">
        <v>1</v>
      </c>
      <c r="J389" s="63">
        <v>3.7909999999999999</v>
      </c>
      <c r="K389" s="63">
        <v>79.611000000000004</v>
      </c>
      <c r="L389" s="64">
        <v>43496</v>
      </c>
      <c r="M389" s="65">
        <v>0.55486111111111114</v>
      </c>
      <c r="N389" s="60" t="s">
        <v>29</v>
      </c>
      <c r="O389" s="63">
        <v>75.819999999999993</v>
      </c>
      <c r="P389" s="66">
        <v>4.7619047620000003</v>
      </c>
      <c r="Q389" s="63">
        <v>3.7909999999999999</v>
      </c>
      <c r="R389" s="68">
        <v>5.8</v>
      </c>
      <c r="S389" s="48">
        <f t="shared" si="123"/>
        <v>3.791000000000011</v>
      </c>
      <c r="T389" s="49">
        <f t="shared" si="124"/>
        <v>284.32500000000084</v>
      </c>
      <c r="U389" s="49" t="b">
        <f t="shared" ref="U389:U452" si="125">AND(S389&gt;8,O389&gt;480)</f>
        <v>0</v>
      </c>
      <c r="V389" s="49" t="b">
        <f t="shared" ref="V389:V452" si="126">OR(R$4&gt;8.4,$Q389&gt;67)</f>
        <v>1</v>
      </c>
      <c r="W389" s="49" t="str">
        <f t="shared" ref="W389:W452" si="127">IF(R389&gt;8.6,"High Value", "Low Value")</f>
        <v>Low Value</v>
      </c>
      <c r="X389" s="157" t="str">
        <f t="shared" si="115"/>
        <v>Value Not maches</v>
      </c>
      <c r="Y389" s="158">
        <f t="shared" si="120"/>
        <v>31</v>
      </c>
      <c r="Z389" s="150">
        <f t="shared" ref="Z389:Z452" si="128">MONTH(L389)</f>
        <v>1</v>
      </c>
      <c r="AA389" s="151">
        <f t="shared" si="119"/>
        <v>2019</v>
      </c>
      <c r="AB389" s="152" t="str">
        <f t="shared" si="116"/>
        <v>1-2019</v>
      </c>
      <c r="AC389" s="152" t="str">
        <f t="shared" si="113"/>
        <v>31-1-2019</v>
      </c>
      <c r="AD389" s="62">
        <f t="shared" si="121"/>
        <v>1</v>
      </c>
      <c r="AE389" s="62">
        <f t="shared" si="117"/>
        <v>5</v>
      </c>
      <c r="AF389" s="152" t="str">
        <f t="shared" si="114"/>
        <v>2019-5</v>
      </c>
      <c r="AG389" s="62">
        <f t="shared" si="112"/>
        <v>4</v>
      </c>
      <c r="AH389" s="152" t="str">
        <f t="shared" si="118"/>
        <v>Weekdays</v>
      </c>
      <c r="AI389" s="159">
        <f t="shared" si="122"/>
        <v>5</v>
      </c>
    </row>
    <row r="390" spans="2:35" ht="16.5" x14ac:dyDescent="0.3">
      <c r="B390" s="59" t="s">
        <v>422</v>
      </c>
      <c r="C390" s="60" t="s">
        <v>25</v>
      </c>
      <c r="D390" s="59" t="s">
        <v>26</v>
      </c>
      <c r="E390" s="59" t="s">
        <v>27</v>
      </c>
      <c r="F390" s="59" t="s">
        <v>31</v>
      </c>
      <c r="G390" s="59" t="s">
        <v>44</v>
      </c>
      <c r="H390" s="61">
        <v>46.77</v>
      </c>
      <c r="I390" s="62">
        <v>6</v>
      </c>
      <c r="J390" s="63">
        <v>14.031000000000001</v>
      </c>
      <c r="K390" s="63">
        <v>294.65100000000001</v>
      </c>
      <c r="L390" s="64">
        <v>43535</v>
      </c>
      <c r="M390" s="65">
        <v>0.56736111111111109</v>
      </c>
      <c r="N390" s="60" t="s">
        <v>29</v>
      </c>
      <c r="O390" s="63">
        <v>280.62</v>
      </c>
      <c r="P390" s="66">
        <v>4.7619047620000003</v>
      </c>
      <c r="Q390" s="63">
        <v>14.031000000000001</v>
      </c>
      <c r="R390" s="68">
        <v>6</v>
      </c>
      <c r="S390" s="48">
        <f t="shared" si="123"/>
        <v>14.031000000000006</v>
      </c>
      <c r="T390" s="49">
        <f t="shared" si="124"/>
        <v>1052.3250000000005</v>
      </c>
      <c r="U390" s="49" t="b">
        <f t="shared" si="125"/>
        <v>0</v>
      </c>
      <c r="V390" s="49" t="b">
        <f t="shared" si="126"/>
        <v>1</v>
      </c>
      <c r="W390" s="49" t="str">
        <f t="shared" si="127"/>
        <v>Low Value</v>
      </c>
      <c r="X390" s="157" t="str">
        <f t="shared" si="115"/>
        <v>Value Not maches</v>
      </c>
      <c r="Y390" s="158">
        <f t="shared" si="120"/>
        <v>11</v>
      </c>
      <c r="Z390" s="150">
        <f t="shared" si="128"/>
        <v>3</v>
      </c>
      <c r="AA390" s="151">
        <f t="shared" si="119"/>
        <v>2019</v>
      </c>
      <c r="AB390" s="152" t="str">
        <f t="shared" si="116"/>
        <v>3-2019</v>
      </c>
      <c r="AC390" s="152" t="str">
        <f t="shared" si="113"/>
        <v>11-3-2019</v>
      </c>
      <c r="AD390" s="62">
        <f t="shared" si="121"/>
        <v>1</v>
      </c>
      <c r="AE390" s="62">
        <f t="shared" si="117"/>
        <v>11</v>
      </c>
      <c r="AF390" s="152" t="str">
        <f t="shared" si="114"/>
        <v>2019-11</v>
      </c>
      <c r="AG390" s="62">
        <f t="shared" ref="AG390:AG453" si="129">WEEKDAY(L390,2)</f>
        <v>1</v>
      </c>
      <c r="AH390" s="152" t="str">
        <f t="shared" si="118"/>
        <v>Weekdays</v>
      </c>
      <c r="AI390" s="159">
        <f t="shared" si="122"/>
        <v>2</v>
      </c>
    </row>
    <row r="391" spans="2:35" ht="16.5" x14ac:dyDescent="0.3">
      <c r="B391" s="59" t="s">
        <v>423</v>
      </c>
      <c r="C391" s="60" t="s">
        <v>18</v>
      </c>
      <c r="D391" s="59" t="s">
        <v>19</v>
      </c>
      <c r="E391" s="59" t="s">
        <v>27</v>
      </c>
      <c r="F391" s="59" t="s">
        <v>21</v>
      </c>
      <c r="G391" s="59" t="s">
        <v>22</v>
      </c>
      <c r="H391" s="61">
        <v>32.32</v>
      </c>
      <c r="I391" s="62">
        <v>10</v>
      </c>
      <c r="J391" s="63">
        <v>16.16</v>
      </c>
      <c r="K391" s="63">
        <v>339.36</v>
      </c>
      <c r="L391" s="64">
        <v>43516</v>
      </c>
      <c r="M391" s="65">
        <v>0.7006944444444444</v>
      </c>
      <c r="N391" s="60" t="s">
        <v>33</v>
      </c>
      <c r="O391" s="63">
        <v>323.2</v>
      </c>
      <c r="P391" s="66">
        <v>4.7619047620000003</v>
      </c>
      <c r="Q391" s="63">
        <v>16.16</v>
      </c>
      <c r="R391" s="67">
        <v>10</v>
      </c>
      <c r="S391" s="48">
        <f t="shared" si="123"/>
        <v>16.160000000000025</v>
      </c>
      <c r="T391" s="49">
        <f t="shared" si="124"/>
        <v>1212.0000000000018</v>
      </c>
      <c r="U391" s="49" t="b">
        <f t="shared" si="125"/>
        <v>0</v>
      </c>
      <c r="V391" s="49" t="b">
        <f t="shared" si="126"/>
        <v>1</v>
      </c>
      <c r="W391" s="49" t="str">
        <f t="shared" si="127"/>
        <v>High Value</v>
      </c>
      <c r="X391" s="157">
        <f t="shared" si="115"/>
        <v>3.2320000000000002</v>
      </c>
      <c r="Y391" s="158">
        <f t="shared" si="120"/>
        <v>20</v>
      </c>
      <c r="Z391" s="150">
        <f t="shared" si="128"/>
        <v>2</v>
      </c>
      <c r="AA391" s="151">
        <f t="shared" si="119"/>
        <v>2019</v>
      </c>
      <c r="AB391" s="152" t="str">
        <f t="shared" si="116"/>
        <v>2-2019</v>
      </c>
      <c r="AC391" s="152" t="str">
        <f t="shared" si="113"/>
        <v>20-2-2019</v>
      </c>
      <c r="AD391" s="62">
        <f t="shared" si="121"/>
        <v>1</v>
      </c>
      <c r="AE391" s="62">
        <f t="shared" si="117"/>
        <v>8</v>
      </c>
      <c r="AF391" s="152" t="str">
        <f t="shared" si="114"/>
        <v>2019-8</v>
      </c>
      <c r="AG391" s="62">
        <f t="shared" si="129"/>
        <v>3</v>
      </c>
      <c r="AH391" s="152" t="str">
        <f t="shared" si="118"/>
        <v>Weekdays</v>
      </c>
      <c r="AI391" s="159">
        <f t="shared" si="122"/>
        <v>4</v>
      </c>
    </row>
    <row r="392" spans="2:35" ht="16.5" x14ac:dyDescent="0.3">
      <c r="B392" s="59" t="s">
        <v>424</v>
      </c>
      <c r="C392" s="60" t="s">
        <v>25</v>
      </c>
      <c r="D392" s="59" t="s">
        <v>26</v>
      </c>
      <c r="E392" s="59" t="s">
        <v>20</v>
      </c>
      <c r="F392" s="59" t="s">
        <v>21</v>
      </c>
      <c r="G392" s="59" t="s">
        <v>46</v>
      </c>
      <c r="H392" s="61">
        <v>54.07</v>
      </c>
      <c r="I392" s="62">
        <v>9</v>
      </c>
      <c r="J392" s="63">
        <v>24.331499999999998</v>
      </c>
      <c r="K392" s="63">
        <v>510.9615</v>
      </c>
      <c r="L392" s="64">
        <v>43492</v>
      </c>
      <c r="M392" s="65">
        <v>0.62152777777777779</v>
      </c>
      <c r="N392" s="60" t="s">
        <v>23</v>
      </c>
      <c r="O392" s="63">
        <v>486.63</v>
      </c>
      <c r="P392" s="66">
        <v>4.7619047620000003</v>
      </c>
      <c r="Q392" s="63">
        <v>24.331499999999998</v>
      </c>
      <c r="R392" s="67">
        <v>9.5</v>
      </c>
      <c r="S392" s="48">
        <f t="shared" si="123"/>
        <v>24.331500000000005</v>
      </c>
      <c r="T392" s="49">
        <f t="shared" si="124"/>
        <v>1824.8625000000004</v>
      </c>
      <c r="U392" s="49" t="b">
        <f t="shared" si="125"/>
        <v>1</v>
      </c>
      <c r="V392" s="49" t="b">
        <f t="shared" si="126"/>
        <v>1</v>
      </c>
      <c r="W392" s="49" t="str">
        <f t="shared" si="127"/>
        <v>High Value</v>
      </c>
      <c r="X392" s="157">
        <f t="shared" si="115"/>
        <v>5.407</v>
      </c>
      <c r="Y392" s="158">
        <f t="shared" si="120"/>
        <v>27</v>
      </c>
      <c r="Z392" s="150">
        <f t="shared" si="128"/>
        <v>1</v>
      </c>
      <c r="AA392" s="151">
        <f t="shared" si="119"/>
        <v>2019</v>
      </c>
      <c r="AB392" s="152" t="str">
        <f t="shared" si="116"/>
        <v>1-2019</v>
      </c>
      <c r="AC392" s="152" t="str">
        <f t="shared" si="113"/>
        <v>27-1-2019</v>
      </c>
      <c r="AD392" s="62">
        <f t="shared" si="121"/>
        <v>1</v>
      </c>
      <c r="AE392" s="62">
        <f t="shared" si="117"/>
        <v>4</v>
      </c>
      <c r="AF392" s="152" t="str">
        <f t="shared" si="114"/>
        <v>2019-4</v>
      </c>
      <c r="AG392" s="62">
        <f t="shared" si="129"/>
        <v>7</v>
      </c>
      <c r="AH392" s="152" t="str">
        <f t="shared" si="118"/>
        <v>Weekends</v>
      </c>
      <c r="AI392" s="159">
        <f t="shared" si="122"/>
        <v>1</v>
      </c>
    </row>
    <row r="393" spans="2:35" ht="16.5" x14ac:dyDescent="0.3">
      <c r="B393" s="59" t="s">
        <v>425</v>
      </c>
      <c r="C393" s="60" t="s">
        <v>42</v>
      </c>
      <c r="D393" s="59" t="s">
        <v>43</v>
      </c>
      <c r="E393" s="59" t="s">
        <v>27</v>
      </c>
      <c r="F393" s="59" t="s">
        <v>31</v>
      </c>
      <c r="G393" s="59" t="s">
        <v>44</v>
      </c>
      <c r="H393" s="61">
        <v>18.22</v>
      </c>
      <c r="I393" s="62">
        <v>7</v>
      </c>
      <c r="J393" s="63">
        <v>6.3769999999999998</v>
      </c>
      <c r="K393" s="63">
        <v>133.917</v>
      </c>
      <c r="L393" s="64">
        <v>43534</v>
      </c>
      <c r="M393" s="65">
        <v>0.58611111111111114</v>
      </c>
      <c r="N393" s="60" t="s">
        <v>33</v>
      </c>
      <c r="O393" s="63">
        <v>127.54</v>
      </c>
      <c r="P393" s="66">
        <v>4.7619047620000003</v>
      </c>
      <c r="Q393" s="63">
        <v>6.3769999999999998</v>
      </c>
      <c r="R393" s="68">
        <v>6.6</v>
      </c>
      <c r="S393" s="48">
        <f t="shared" si="123"/>
        <v>6.3769999999999953</v>
      </c>
      <c r="T393" s="49">
        <f t="shared" si="124"/>
        <v>478.27499999999964</v>
      </c>
      <c r="U393" s="49" t="b">
        <f t="shared" si="125"/>
        <v>0</v>
      </c>
      <c r="V393" s="49" t="b">
        <f t="shared" si="126"/>
        <v>1</v>
      </c>
      <c r="W393" s="49" t="str">
        <f t="shared" si="127"/>
        <v>Low Value</v>
      </c>
      <c r="X393" s="157">
        <f t="shared" si="115"/>
        <v>1.8220000000000001</v>
      </c>
      <c r="Y393" s="158">
        <f t="shared" si="120"/>
        <v>10</v>
      </c>
      <c r="Z393" s="150">
        <f t="shared" si="128"/>
        <v>3</v>
      </c>
      <c r="AA393" s="151">
        <f t="shared" si="119"/>
        <v>2019</v>
      </c>
      <c r="AB393" s="152" t="str">
        <f t="shared" si="116"/>
        <v>3-2019</v>
      </c>
      <c r="AC393" s="152" t="str">
        <f t="shared" si="113"/>
        <v>10-3-2019</v>
      </c>
      <c r="AD393" s="62">
        <f t="shared" si="121"/>
        <v>1</v>
      </c>
      <c r="AE393" s="62">
        <f t="shared" si="117"/>
        <v>10</v>
      </c>
      <c r="AF393" s="152" t="str">
        <f t="shared" si="114"/>
        <v>2019-10</v>
      </c>
      <c r="AG393" s="62">
        <f t="shared" si="129"/>
        <v>7</v>
      </c>
      <c r="AH393" s="152" t="str">
        <f t="shared" si="118"/>
        <v>Weekends</v>
      </c>
      <c r="AI393" s="159">
        <f t="shared" si="122"/>
        <v>1</v>
      </c>
    </row>
    <row r="394" spans="2:35" ht="16.5" x14ac:dyDescent="0.3">
      <c r="B394" s="59" t="s">
        <v>426</v>
      </c>
      <c r="C394" s="60" t="s">
        <v>25</v>
      </c>
      <c r="D394" s="59" t="s">
        <v>26</v>
      </c>
      <c r="E394" s="59" t="s">
        <v>20</v>
      </c>
      <c r="F394" s="59" t="s">
        <v>21</v>
      </c>
      <c r="G394" s="59" t="s">
        <v>46</v>
      </c>
      <c r="H394" s="61">
        <v>80.48</v>
      </c>
      <c r="I394" s="62">
        <v>3</v>
      </c>
      <c r="J394" s="63">
        <v>12.071999999999999</v>
      </c>
      <c r="K394" s="63">
        <v>253.512</v>
      </c>
      <c r="L394" s="64">
        <v>43511</v>
      </c>
      <c r="M394" s="65">
        <v>0.52152777777777781</v>
      </c>
      <c r="N394" s="60" t="s">
        <v>29</v>
      </c>
      <c r="O394" s="63">
        <v>241.44</v>
      </c>
      <c r="P394" s="66">
        <v>4.7619047620000003</v>
      </c>
      <c r="Q394" s="63">
        <v>12.071999999999999</v>
      </c>
      <c r="R394" s="68">
        <v>8.1</v>
      </c>
      <c r="S394" s="48">
        <f t="shared" si="123"/>
        <v>12.072000000000003</v>
      </c>
      <c r="T394" s="49">
        <f t="shared" si="124"/>
        <v>905.4000000000002</v>
      </c>
      <c r="U394" s="49" t="b">
        <f t="shared" si="125"/>
        <v>0</v>
      </c>
      <c r="V394" s="49" t="b">
        <f t="shared" si="126"/>
        <v>1</v>
      </c>
      <c r="W394" s="49" t="str">
        <f t="shared" si="127"/>
        <v>Low Value</v>
      </c>
      <c r="X394" s="157">
        <f t="shared" si="115"/>
        <v>8.048</v>
      </c>
      <c r="Y394" s="158">
        <f t="shared" si="120"/>
        <v>15</v>
      </c>
      <c r="Z394" s="150">
        <f t="shared" si="128"/>
        <v>2</v>
      </c>
      <c r="AA394" s="151">
        <f t="shared" si="119"/>
        <v>2019</v>
      </c>
      <c r="AB394" s="152" t="str">
        <f t="shared" si="116"/>
        <v>2-2019</v>
      </c>
      <c r="AC394" s="152" t="str">
        <f t="shared" si="113"/>
        <v>15-2-2019</v>
      </c>
      <c r="AD394" s="62">
        <f t="shared" si="121"/>
        <v>1</v>
      </c>
      <c r="AE394" s="62">
        <f t="shared" si="117"/>
        <v>7</v>
      </c>
      <c r="AF394" s="152" t="str">
        <f t="shared" si="114"/>
        <v>2019-7</v>
      </c>
      <c r="AG394" s="62">
        <f t="shared" si="129"/>
        <v>5</v>
      </c>
      <c r="AH394" s="152" t="str">
        <f t="shared" si="118"/>
        <v>Weekdays</v>
      </c>
      <c r="AI394" s="159">
        <f t="shared" si="122"/>
        <v>6</v>
      </c>
    </row>
    <row r="395" spans="2:35" ht="16.5" x14ac:dyDescent="0.3">
      <c r="B395" s="59" t="s">
        <v>427</v>
      </c>
      <c r="C395" s="60" t="s">
        <v>42</v>
      </c>
      <c r="D395" s="59" t="s">
        <v>43</v>
      </c>
      <c r="E395" s="59" t="s">
        <v>27</v>
      </c>
      <c r="F395" s="59" t="s">
        <v>21</v>
      </c>
      <c r="G395" s="59" t="s">
        <v>46</v>
      </c>
      <c r="H395" s="61">
        <v>37.950000000000003</v>
      </c>
      <c r="I395" s="62">
        <v>10</v>
      </c>
      <c r="J395" s="63">
        <v>18.975000000000001</v>
      </c>
      <c r="K395" s="63">
        <v>398.47500000000002</v>
      </c>
      <c r="L395" s="64">
        <v>43491</v>
      </c>
      <c r="M395" s="65">
        <v>0.61875000000000002</v>
      </c>
      <c r="N395" s="60" t="s">
        <v>29</v>
      </c>
      <c r="O395" s="63">
        <v>379.5</v>
      </c>
      <c r="P395" s="66">
        <v>4.7619047620000003</v>
      </c>
      <c r="Q395" s="63">
        <v>18.975000000000001</v>
      </c>
      <c r="R395" s="67">
        <v>9.6999999999999993</v>
      </c>
      <c r="S395" s="48">
        <f t="shared" si="123"/>
        <v>18.975000000000023</v>
      </c>
      <c r="T395" s="49">
        <f t="shared" si="124"/>
        <v>1423.1250000000018</v>
      </c>
      <c r="U395" s="49" t="b">
        <f t="shared" si="125"/>
        <v>0</v>
      </c>
      <c r="V395" s="49" t="b">
        <f t="shared" si="126"/>
        <v>1</v>
      </c>
      <c r="W395" s="49" t="str">
        <f t="shared" si="127"/>
        <v>High Value</v>
      </c>
      <c r="X395" s="157">
        <f t="shared" si="115"/>
        <v>3.7950000000000004</v>
      </c>
      <c r="Y395" s="158">
        <f t="shared" si="120"/>
        <v>26</v>
      </c>
      <c r="Z395" s="150">
        <f t="shared" si="128"/>
        <v>1</v>
      </c>
      <c r="AA395" s="151">
        <f t="shared" si="119"/>
        <v>2019</v>
      </c>
      <c r="AB395" s="152" t="str">
        <f t="shared" si="116"/>
        <v>1-2019</v>
      </c>
      <c r="AC395" s="152" t="str">
        <f t="shared" si="113"/>
        <v>26-1-2019</v>
      </c>
      <c r="AD395" s="62">
        <f t="shared" si="121"/>
        <v>1</v>
      </c>
      <c r="AE395" s="62">
        <f t="shared" si="117"/>
        <v>4</v>
      </c>
      <c r="AF395" s="152" t="str">
        <f t="shared" si="114"/>
        <v>2019-4</v>
      </c>
      <c r="AG395" s="62">
        <f t="shared" si="129"/>
        <v>6</v>
      </c>
      <c r="AH395" s="152" t="str">
        <f t="shared" si="118"/>
        <v>Weekends</v>
      </c>
      <c r="AI395" s="159">
        <f t="shared" si="122"/>
        <v>7</v>
      </c>
    </row>
    <row r="396" spans="2:35" ht="16.5" x14ac:dyDescent="0.3">
      <c r="B396" s="59" t="s">
        <v>428</v>
      </c>
      <c r="C396" s="60" t="s">
        <v>18</v>
      </c>
      <c r="D396" s="59" t="s">
        <v>19</v>
      </c>
      <c r="E396" s="59" t="s">
        <v>20</v>
      </c>
      <c r="F396" s="59" t="s">
        <v>31</v>
      </c>
      <c r="G396" s="59" t="s">
        <v>28</v>
      </c>
      <c r="H396" s="61">
        <v>76.819999999999993</v>
      </c>
      <c r="I396" s="62">
        <v>1</v>
      </c>
      <c r="J396" s="63">
        <v>3.8410000000000002</v>
      </c>
      <c r="K396" s="63">
        <v>80.661000000000001</v>
      </c>
      <c r="L396" s="64">
        <v>43509</v>
      </c>
      <c r="M396" s="65">
        <v>0.76875000000000004</v>
      </c>
      <c r="N396" s="60" t="s">
        <v>23</v>
      </c>
      <c r="O396" s="63">
        <v>76.819999999999993</v>
      </c>
      <c r="P396" s="66">
        <v>4.7619047620000003</v>
      </c>
      <c r="Q396" s="63">
        <v>3.8410000000000002</v>
      </c>
      <c r="R396" s="68">
        <v>7.2</v>
      </c>
      <c r="S396" s="48">
        <f t="shared" si="123"/>
        <v>3.8410000000000082</v>
      </c>
      <c r="T396" s="49">
        <f t="shared" si="124"/>
        <v>288.07500000000061</v>
      </c>
      <c r="U396" s="49" t="b">
        <f t="shared" si="125"/>
        <v>0</v>
      </c>
      <c r="V396" s="49" t="b">
        <f t="shared" si="126"/>
        <v>1</v>
      </c>
      <c r="W396" s="49" t="str">
        <f t="shared" si="127"/>
        <v>Low Value</v>
      </c>
      <c r="X396" s="157">
        <f t="shared" si="115"/>
        <v>7.6819999999999995</v>
      </c>
      <c r="Y396" s="158">
        <f t="shared" si="120"/>
        <v>13</v>
      </c>
      <c r="Z396" s="150">
        <f t="shared" si="128"/>
        <v>2</v>
      </c>
      <c r="AA396" s="151">
        <f t="shared" si="119"/>
        <v>2019</v>
      </c>
      <c r="AB396" s="152" t="str">
        <f t="shared" si="116"/>
        <v>2-2019</v>
      </c>
      <c r="AC396" s="152" t="str">
        <f t="shared" si="113"/>
        <v>13-2-2019</v>
      </c>
      <c r="AD396" s="62">
        <f t="shared" si="121"/>
        <v>1</v>
      </c>
      <c r="AE396" s="62">
        <f t="shared" si="117"/>
        <v>7</v>
      </c>
      <c r="AF396" s="152" t="str">
        <f t="shared" si="114"/>
        <v>2019-7</v>
      </c>
      <c r="AG396" s="62">
        <f t="shared" si="129"/>
        <v>3</v>
      </c>
      <c r="AH396" s="152" t="str">
        <f t="shared" si="118"/>
        <v>Weekdays</v>
      </c>
      <c r="AI396" s="159">
        <f t="shared" si="122"/>
        <v>4</v>
      </c>
    </row>
    <row r="397" spans="2:35" ht="16.5" x14ac:dyDescent="0.3">
      <c r="B397" s="59" t="s">
        <v>429</v>
      </c>
      <c r="C397" s="60" t="s">
        <v>18</v>
      </c>
      <c r="D397" s="59" t="s">
        <v>19</v>
      </c>
      <c r="E397" s="59" t="s">
        <v>20</v>
      </c>
      <c r="F397" s="59" t="s">
        <v>21</v>
      </c>
      <c r="G397" s="59" t="s">
        <v>36</v>
      </c>
      <c r="H397" s="61">
        <v>52.26</v>
      </c>
      <c r="I397" s="62">
        <v>10</v>
      </c>
      <c r="J397" s="63">
        <v>26.13</v>
      </c>
      <c r="K397" s="63">
        <v>548.73</v>
      </c>
      <c r="L397" s="64">
        <v>43533</v>
      </c>
      <c r="M397" s="65">
        <v>0.53125</v>
      </c>
      <c r="N397" s="60" t="s">
        <v>33</v>
      </c>
      <c r="O397" s="63">
        <v>522.6</v>
      </c>
      <c r="P397" s="66">
        <v>4.7619047620000003</v>
      </c>
      <c r="Q397" s="63">
        <v>26.13</v>
      </c>
      <c r="R397" s="67">
        <v>6.2</v>
      </c>
      <c r="S397" s="48">
        <f t="shared" si="123"/>
        <v>26.129999999999995</v>
      </c>
      <c r="T397" s="49">
        <f t="shared" si="124"/>
        <v>1959.7499999999995</v>
      </c>
      <c r="U397" s="49" t="b">
        <f t="shared" si="125"/>
        <v>1</v>
      </c>
      <c r="V397" s="49" t="b">
        <f t="shared" si="126"/>
        <v>1</v>
      </c>
      <c r="W397" s="49" t="str">
        <f t="shared" si="127"/>
        <v>Low Value</v>
      </c>
      <c r="X397" s="157">
        <f t="shared" si="115"/>
        <v>5.226</v>
      </c>
      <c r="Y397" s="158">
        <f t="shared" si="120"/>
        <v>9</v>
      </c>
      <c r="Z397" s="150">
        <f t="shared" si="128"/>
        <v>3</v>
      </c>
      <c r="AA397" s="151">
        <f t="shared" si="119"/>
        <v>2019</v>
      </c>
      <c r="AB397" s="152" t="str">
        <f t="shared" si="116"/>
        <v>3-2019</v>
      </c>
      <c r="AC397" s="152" t="str">
        <f t="shared" si="113"/>
        <v>9-3-2019</v>
      </c>
      <c r="AD397" s="62">
        <f t="shared" si="121"/>
        <v>1</v>
      </c>
      <c r="AE397" s="62">
        <f t="shared" si="117"/>
        <v>10</v>
      </c>
      <c r="AF397" s="152" t="str">
        <f t="shared" si="114"/>
        <v>2019-10</v>
      </c>
      <c r="AG397" s="62">
        <f t="shared" si="129"/>
        <v>6</v>
      </c>
      <c r="AH397" s="152" t="str">
        <f t="shared" si="118"/>
        <v>Weekends</v>
      </c>
      <c r="AI397" s="159">
        <f t="shared" si="122"/>
        <v>7</v>
      </c>
    </row>
    <row r="398" spans="2:35" ht="16.5" x14ac:dyDescent="0.3">
      <c r="B398" s="59" t="s">
        <v>430</v>
      </c>
      <c r="C398" s="60" t="s">
        <v>18</v>
      </c>
      <c r="D398" s="59" t="s">
        <v>19</v>
      </c>
      <c r="E398" s="59" t="s">
        <v>27</v>
      </c>
      <c r="F398" s="59" t="s">
        <v>21</v>
      </c>
      <c r="G398" s="59" t="s">
        <v>22</v>
      </c>
      <c r="H398" s="61">
        <v>79.739999999999995</v>
      </c>
      <c r="I398" s="62">
        <v>1</v>
      </c>
      <c r="J398" s="63">
        <v>3.9870000000000001</v>
      </c>
      <c r="K398" s="63">
        <v>83.727000000000004</v>
      </c>
      <c r="L398" s="64">
        <v>43530</v>
      </c>
      <c r="M398" s="65">
        <v>0.44166666666666665</v>
      </c>
      <c r="N398" s="60" t="s">
        <v>23</v>
      </c>
      <c r="O398" s="63">
        <v>79.739999999999995</v>
      </c>
      <c r="P398" s="66">
        <v>4.7619047620000003</v>
      </c>
      <c r="Q398" s="63">
        <v>3.9870000000000001</v>
      </c>
      <c r="R398" s="68">
        <v>7.3</v>
      </c>
      <c r="S398" s="48">
        <f t="shared" si="123"/>
        <v>3.987000000000009</v>
      </c>
      <c r="T398" s="49">
        <f t="shared" si="124"/>
        <v>299.02500000000066</v>
      </c>
      <c r="U398" s="49" t="b">
        <f t="shared" si="125"/>
        <v>0</v>
      </c>
      <c r="V398" s="49" t="b">
        <f t="shared" si="126"/>
        <v>1</v>
      </c>
      <c r="W398" s="49" t="str">
        <f t="shared" si="127"/>
        <v>Low Value</v>
      </c>
      <c r="X398" s="157">
        <f t="shared" si="115"/>
        <v>7.9740000000000002</v>
      </c>
      <c r="Y398" s="158">
        <f t="shared" si="120"/>
        <v>6</v>
      </c>
      <c r="Z398" s="150">
        <f t="shared" si="128"/>
        <v>3</v>
      </c>
      <c r="AA398" s="151">
        <f t="shared" si="119"/>
        <v>2019</v>
      </c>
      <c r="AB398" s="152" t="str">
        <f t="shared" si="116"/>
        <v>3-2019</v>
      </c>
      <c r="AC398" s="152" t="str">
        <f t="shared" si="113"/>
        <v>6-3-2019</v>
      </c>
      <c r="AD398" s="62">
        <f t="shared" si="121"/>
        <v>1</v>
      </c>
      <c r="AE398" s="62">
        <f t="shared" si="117"/>
        <v>10</v>
      </c>
      <c r="AF398" s="152" t="str">
        <f t="shared" si="114"/>
        <v>2019-10</v>
      </c>
      <c r="AG398" s="62">
        <f t="shared" si="129"/>
        <v>3</v>
      </c>
      <c r="AH398" s="152" t="str">
        <f t="shared" si="118"/>
        <v>Weekdays</v>
      </c>
      <c r="AI398" s="159">
        <f t="shared" si="122"/>
        <v>4</v>
      </c>
    </row>
    <row r="399" spans="2:35" ht="16.5" x14ac:dyDescent="0.3">
      <c r="B399" s="59" t="s">
        <v>431</v>
      </c>
      <c r="C399" s="60" t="s">
        <v>18</v>
      </c>
      <c r="D399" s="59" t="s">
        <v>19</v>
      </c>
      <c r="E399" s="59" t="s">
        <v>27</v>
      </c>
      <c r="F399" s="59" t="s">
        <v>21</v>
      </c>
      <c r="G399" s="59" t="s">
        <v>22</v>
      </c>
      <c r="H399" s="61">
        <v>77.5</v>
      </c>
      <c r="I399" s="62">
        <v>5</v>
      </c>
      <c r="J399" s="63">
        <v>19.375</v>
      </c>
      <c r="K399" s="63">
        <v>406.875</v>
      </c>
      <c r="L399" s="64">
        <v>43489</v>
      </c>
      <c r="M399" s="65">
        <v>0.85833333333333328</v>
      </c>
      <c r="N399" s="60" t="s">
        <v>23</v>
      </c>
      <c r="O399" s="63">
        <v>387.5</v>
      </c>
      <c r="P399" s="66">
        <v>4.7619047620000003</v>
      </c>
      <c r="Q399" s="63">
        <v>19.375</v>
      </c>
      <c r="R399" s="67">
        <v>4.3</v>
      </c>
      <c r="S399" s="48">
        <f t="shared" si="123"/>
        <v>19.375</v>
      </c>
      <c r="T399" s="49">
        <f t="shared" si="124"/>
        <v>1453.125</v>
      </c>
      <c r="U399" s="49" t="b">
        <f t="shared" si="125"/>
        <v>0</v>
      </c>
      <c r="V399" s="49" t="b">
        <f t="shared" si="126"/>
        <v>1</v>
      </c>
      <c r="W399" s="49" t="str">
        <f t="shared" si="127"/>
        <v>Low Value</v>
      </c>
      <c r="X399" s="157" t="str">
        <f t="shared" si="115"/>
        <v>Value Not maches</v>
      </c>
      <c r="Y399" s="158">
        <f t="shared" si="120"/>
        <v>24</v>
      </c>
      <c r="Z399" s="150">
        <f t="shared" si="128"/>
        <v>1</v>
      </c>
      <c r="AA399" s="151">
        <f t="shared" si="119"/>
        <v>2019</v>
      </c>
      <c r="AB399" s="152" t="str">
        <f t="shared" si="116"/>
        <v>1-2019</v>
      </c>
      <c r="AC399" s="152" t="str">
        <f t="shared" si="113"/>
        <v>24-1-2019</v>
      </c>
      <c r="AD399" s="62">
        <f t="shared" si="121"/>
        <v>1</v>
      </c>
      <c r="AE399" s="62">
        <f t="shared" si="117"/>
        <v>4</v>
      </c>
      <c r="AF399" s="152" t="str">
        <f t="shared" si="114"/>
        <v>2019-4</v>
      </c>
      <c r="AG399" s="62">
        <f t="shared" si="129"/>
        <v>4</v>
      </c>
      <c r="AH399" s="152" t="str">
        <f t="shared" si="118"/>
        <v>Weekdays</v>
      </c>
      <c r="AI399" s="159">
        <f t="shared" si="122"/>
        <v>5</v>
      </c>
    </row>
    <row r="400" spans="2:35" ht="16.5" x14ac:dyDescent="0.3">
      <c r="B400" s="59" t="s">
        <v>432</v>
      </c>
      <c r="C400" s="60" t="s">
        <v>18</v>
      </c>
      <c r="D400" s="59" t="s">
        <v>19</v>
      </c>
      <c r="E400" s="59" t="s">
        <v>27</v>
      </c>
      <c r="F400" s="59" t="s">
        <v>21</v>
      </c>
      <c r="G400" s="59" t="s">
        <v>44</v>
      </c>
      <c r="H400" s="61">
        <v>54.27</v>
      </c>
      <c r="I400" s="62">
        <v>5</v>
      </c>
      <c r="J400" s="63">
        <v>13.567500000000001</v>
      </c>
      <c r="K400" s="63">
        <v>284.91750000000002</v>
      </c>
      <c r="L400" s="64">
        <v>43537</v>
      </c>
      <c r="M400" s="65">
        <v>0.59444444444444444</v>
      </c>
      <c r="N400" s="60" t="s">
        <v>23</v>
      </c>
      <c r="O400" s="63">
        <v>271.35000000000002</v>
      </c>
      <c r="P400" s="66">
        <v>4.7619047620000003</v>
      </c>
      <c r="Q400" s="63">
        <v>13.567500000000001</v>
      </c>
      <c r="R400" s="68">
        <v>4.5999999999999996</v>
      </c>
      <c r="S400" s="48">
        <f t="shared" si="123"/>
        <v>13.567499999999995</v>
      </c>
      <c r="T400" s="49">
        <f t="shared" si="124"/>
        <v>1017.5624999999997</v>
      </c>
      <c r="U400" s="49" t="b">
        <f t="shared" si="125"/>
        <v>0</v>
      </c>
      <c r="V400" s="49" t="b">
        <f t="shared" si="126"/>
        <v>1</v>
      </c>
      <c r="W400" s="49" t="str">
        <f t="shared" si="127"/>
        <v>Low Value</v>
      </c>
      <c r="X400" s="157" t="str">
        <f t="shared" si="115"/>
        <v>Value Not maches</v>
      </c>
      <c r="Y400" s="158">
        <f t="shared" si="120"/>
        <v>13</v>
      </c>
      <c r="Z400" s="150">
        <f t="shared" si="128"/>
        <v>3</v>
      </c>
      <c r="AA400" s="151">
        <f t="shared" si="119"/>
        <v>2019</v>
      </c>
      <c r="AB400" s="152" t="str">
        <f t="shared" si="116"/>
        <v>3-2019</v>
      </c>
      <c r="AC400" s="152" t="str">
        <f t="shared" si="113"/>
        <v>13-3-2019</v>
      </c>
      <c r="AD400" s="62">
        <f t="shared" si="121"/>
        <v>1</v>
      </c>
      <c r="AE400" s="62">
        <f t="shared" si="117"/>
        <v>11</v>
      </c>
      <c r="AF400" s="152" t="str">
        <f t="shared" si="114"/>
        <v>2019-11</v>
      </c>
      <c r="AG400" s="62">
        <f t="shared" si="129"/>
        <v>3</v>
      </c>
      <c r="AH400" s="152" t="str">
        <f t="shared" si="118"/>
        <v>Weekdays</v>
      </c>
      <c r="AI400" s="159">
        <f t="shared" si="122"/>
        <v>4</v>
      </c>
    </row>
    <row r="401" spans="2:35" ht="16.5" x14ac:dyDescent="0.3">
      <c r="B401" s="59" t="s">
        <v>433</v>
      </c>
      <c r="C401" s="60" t="s">
        <v>42</v>
      </c>
      <c r="D401" s="59" t="s">
        <v>43</v>
      </c>
      <c r="E401" s="59" t="s">
        <v>27</v>
      </c>
      <c r="F401" s="59" t="s">
        <v>31</v>
      </c>
      <c r="G401" s="59" t="s">
        <v>32</v>
      </c>
      <c r="H401" s="61">
        <v>13.59</v>
      </c>
      <c r="I401" s="62">
        <v>9</v>
      </c>
      <c r="J401" s="63">
        <v>6.1154999999999999</v>
      </c>
      <c r="K401" s="63">
        <v>128.4255</v>
      </c>
      <c r="L401" s="64">
        <v>43539</v>
      </c>
      <c r="M401" s="65">
        <v>0.43472222222222223</v>
      </c>
      <c r="N401" s="60" t="s">
        <v>29</v>
      </c>
      <c r="O401" s="63">
        <v>122.31</v>
      </c>
      <c r="P401" s="66">
        <v>4.7619047620000003</v>
      </c>
      <c r="Q401" s="63">
        <v>6.1154999999999999</v>
      </c>
      <c r="R401" s="68">
        <v>5.8</v>
      </c>
      <c r="S401" s="48">
        <f t="shared" si="123"/>
        <v>6.1154999999999973</v>
      </c>
      <c r="T401" s="49">
        <f t="shared" si="124"/>
        <v>458.6624999999998</v>
      </c>
      <c r="U401" s="49" t="b">
        <f t="shared" si="125"/>
        <v>0</v>
      </c>
      <c r="V401" s="49" t="b">
        <f t="shared" si="126"/>
        <v>1</v>
      </c>
      <c r="W401" s="49" t="str">
        <f t="shared" si="127"/>
        <v>Low Value</v>
      </c>
      <c r="X401" s="157" t="str">
        <f t="shared" si="115"/>
        <v>Value Not maches</v>
      </c>
      <c r="Y401" s="158">
        <f t="shared" si="120"/>
        <v>15</v>
      </c>
      <c r="Z401" s="150">
        <f t="shared" si="128"/>
        <v>3</v>
      </c>
      <c r="AA401" s="151">
        <f t="shared" si="119"/>
        <v>2019</v>
      </c>
      <c r="AB401" s="152" t="str">
        <f t="shared" si="116"/>
        <v>3-2019</v>
      </c>
      <c r="AC401" s="152" t="str">
        <f t="shared" si="113"/>
        <v>15-3-2019</v>
      </c>
      <c r="AD401" s="62">
        <f t="shared" si="121"/>
        <v>1</v>
      </c>
      <c r="AE401" s="62">
        <f t="shared" si="117"/>
        <v>11</v>
      </c>
      <c r="AF401" s="152" t="str">
        <f t="shared" si="114"/>
        <v>2019-11</v>
      </c>
      <c r="AG401" s="62">
        <f t="shared" si="129"/>
        <v>5</v>
      </c>
      <c r="AH401" s="152" t="str">
        <f t="shared" si="118"/>
        <v>Weekdays</v>
      </c>
      <c r="AI401" s="159">
        <f t="shared" si="122"/>
        <v>6</v>
      </c>
    </row>
    <row r="402" spans="2:35" ht="16.5" x14ac:dyDescent="0.3">
      <c r="B402" s="59" t="s">
        <v>434</v>
      </c>
      <c r="C402" s="60" t="s">
        <v>42</v>
      </c>
      <c r="D402" s="59" t="s">
        <v>43</v>
      </c>
      <c r="E402" s="59" t="s">
        <v>20</v>
      </c>
      <c r="F402" s="59" t="s">
        <v>21</v>
      </c>
      <c r="G402" s="59" t="s">
        <v>22</v>
      </c>
      <c r="H402" s="61">
        <v>41.06</v>
      </c>
      <c r="I402" s="62">
        <v>6</v>
      </c>
      <c r="J402" s="63">
        <v>12.318</v>
      </c>
      <c r="K402" s="63">
        <v>258.678</v>
      </c>
      <c r="L402" s="64">
        <v>43529</v>
      </c>
      <c r="M402" s="65">
        <v>0.5625</v>
      </c>
      <c r="N402" s="60" t="s">
        <v>33</v>
      </c>
      <c r="O402" s="63">
        <v>246.36</v>
      </c>
      <c r="P402" s="66">
        <v>4.7619047620000003</v>
      </c>
      <c r="Q402" s="63">
        <v>12.318</v>
      </c>
      <c r="R402" s="68">
        <v>8.3000000000000007</v>
      </c>
      <c r="S402" s="48">
        <f t="shared" si="123"/>
        <v>12.317999999999984</v>
      </c>
      <c r="T402" s="49">
        <f t="shared" si="124"/>
        <v>923.84999999999877</v>
      </c>
      <c r="U402" s="49" t="b">
        <f t="shared" si="125"/>
        <v>0</v>
      </c>
      <c r="V402" s="49" t="b">
        <f t="shared" si="126"/>
        <v>1</v>
      </c>
      <c r="W402" s="49" t="str">
        <f t="shared" si="127"/>
        <v>Low Value</v>
      </c>
      <c r="X402" s="157">
        <f t="shared" si="115"/>
        <v>4.1060000000000008</v>
      </c>
      <c r="Y402" s="158">
        <f t="shared" si="120"/>
        <v>5</v>
      </c>
      <c r="Z402" s="150">
        <f t="shared" si="128"/>
        <v>3</v>
      </c>
      <c r="AA402" s="151">
        <f t="shared" si="119"/>
        <v>2019</v>
      </c>
      <c r="AB402" s="152" t="str">
        <f t="shared" si="116"/>
        <v>3-2019</v>
      </c>
      <c r="AC402" s="152" t="str">
        <f t="shared" si="113"/>
        <v>5-3-2019</v>
      </c>
      <c r="AD402" s="62">
        <f t="shared" si="121"/>
        <v>1</v>
      </c>
      <c r="AE402" s="62">
        <f t="shared" si="117"/>
        <v>10</v>
      </c>
      <c r="AF402" s="152" t="str">
        <f t="shared" si="114"/>
        <v>2019-10</v>
      </c>
      <c r="AG402" s="62">
        <f t="shared" si="129"/>
        <v>2</v>
      </c>
      <c r="AH402" s="152" t="str">
        <f t="shared" si="118"/>
        <v>Weekdays</v>
      </c>
      <c r="AI402" s="159">
        <f t="shared" si="122"/>
        <v>3</v>
      </c>
    </row>
    <row r="403" spans="2:35" ht="16.5" x14ac:dyDescent="0.3">
      <c r="B403" s="59" t="s">
        <v>435</v>
      </c>
      <c r="C403" s="60" t="s">
        <v>42</v>
      </c>
      <c r="D403" s="59" t="s">
        <v>43</v>
      </c>
      <c r="E403" s="59" t="s">
        <v>20</v>
      </c>
      <c r="F403" s="59" t="s">
        <v>31</v>
      </c>
      <c r="G403" s="59" t="s">
        <v>28</v>
      </c>
      <c r="H403" s="61">
        <v>19.239999999999998</v>
      </c>
      <c r="I403" s="62">
        <v>9</v>
      </c>
      <c r="J403" s="63">
        <v>8.6579999999999995</v>
      </c>
      <c r="K403" s="63">
        <v>181.81800000000001</v>
      </c>
      <c r="L403" s="64">
        <v>43528</v>
      </c>
      <c r="M403" s="65">
        <v>0.68611111111111112</v>
      </c>
      <c r="N403" s="60" t="s">
        <v>29</v>
      </c>
      <c r="O403" s="63">
        <v>173.16</v>
      </c>
      <c r="P403" s="66">
        <v>4.7619047620000003</v>
      </c>
      <c r="Q403" s="63">
        <v>8.6579999999999995</v>
      </c>
      <c r="R403" s="68">
        <v>8</v>
      </c>
      <c r="S403" s="48">
        <f t="shared" si="123"/>
        <v>8.6580000000000155</v>
      </c>
      <c r="T403" s="49">
        <f t="shared" si="124"/>
        <v>649.35000000000116</v>
      </c>
      <c r="U403" s="49" t="b">
        <f t="shared" si="125"/>
        <v>0</v>
      </c>
      <c r="V403" s="49" t="b">
        <f t="shared" si="126"/>
        <v>1</v>
      </c>
      <c r="W403" s="49" t="str">
        <f t="shared" si="127"/>
        <v>Low Value</v>
      </c>
      <c r="X403" s="157">
        <f t="shared" si="115"/>
        <v>1.9239999999999999</v>
      </c>
      <c r="Y403" s="158">
        <f t="shared" si="120"/>
        <v>4</v>
      </c>
      <c r="Z403" s="150">
        <f t="shared" si="128"/>
        <v>3</v>
      </c>
      <c r="AA403" s="151">
        <f t="shared" si="119"/>
        <v>2019</v>
      </c>
      <c r="AB403" s="152" t="str">
        <f t="shared" si="116"/>
        <v>3-2019</v>
      </c>
      <c r="AC403" s="152" t="str">
        <f t="shared" si="113"/>
        <v>4-3-2019</v>
      </c>
      <c r="AD403" s="62">
        <f t="shared" si="121"/>
        <v>1</v>
      </c>
      <c r="AE403" s="62">
        <f t="shared" si="117"/>
        <v>10</v>
      </c>
      <c r="AF403" s="152" t="str">
        <f t="shared" si="114"/>
        <v>2019-10</v>
      </c>
      <c r="AG403" s="62">
        <f t="shared" si="129"/>
        <v>1</v>
      </c>
      <c r="AH403" s="152" t="str">
        <f t="shared" si="118"/>
        <v>Weekdays</v>
      </c>
      <c r="AI403" s="159">
        <f t="shared" si="122"/>
        <v>2</v>
      </c>
    </row>
    <row r="404" spans="2:35" ht="16.5" x14ac:dyDescent="0.3">
      <c r="B404" s="59" t="s">
        <v>436</v>
      </c>
      <c r="C404" s="60" t="s">
        <v>25</v>
      </c>
      <c r="D404" s="59" t="s">
        <v>26</v>
      </c>
      <c r="E404" s="59" t="s">
        <v>27</v>
      </c>
      <c r="F404" s="59" t="s">
        <v>21</v>
      </c>
      <c r="G404" s="59" t="s">
        <v>44</v>
      </c>
      <c r="H404" s="61">
        <v>39.43</v>
      </c>
      <c r="I404" s="62">
        <v>6</v>
      </c>
      <c r="J404" s="63">
        <v>11.829000000000001</v>
      </c>
      <c r="K404" s="63">
        <v>248.40899999999999</v>
      </c>
      <c r="L404" s="64">
        <v>43549</v>
      </c>
      <c r="M404" s="65">
        <v>0.84583333333333333</v>
      </c>
      <c r="N404" s="60" t="s">
        <v>33</v>
      </c>
      <c r="O404" s="63">
        <v>236.58</v>
      </c>
      <c r="P404" s="66">
        <v>4.7619047620000003</v>
      </c>
      <c r="Q404" s="63">
        <v>11.829000000000001</v>
      </c>
      <c r="R404" s="68">
        <v>9.4</v>
      </c>
      <c r="S404" s="48">
        <f t="shared" si="123"/>
        <v>11.828999999999979</v>
      </c>
      <c r="T404" s="49">
        <f t="shared" si="124"/>
        <v>887.17499999999848</v>
      </c>
      <c r="U404" s="49" t="b">
        <f t="shared" si="125"/>
        <v>0</v>
      </c>
      <c r="V404" s="49" t="b">
        <f t="shared" si="126"/>
        <v>1</v>
      </c>
      <c r="W404" s="49" t="str">
        <f t="shared" si="127"/>
        <v>High Value</v>
      </c>
      <c r="X404" s="157">
        <f t="shared" si="115"/>
        <v>3.9430000000000001</v>
      </c>
      <c r="Y404" s="158">
        <f t="shared" si="120"/>
        <v>25</v>
      </c>
      <c r="Z404" s="150">
        <f t="shared" si="128"/>
        <v>3</v>
      </c>
      <c r="AA404" s="151">
        <f t="shared" si="119"/>
        <v>2019</v>
      </c>
      <c r="AB404" s="152" t="str">
        <f t="shared" si="116"/>
        <v>3-2019</v>
      </c>
      <c r="AC404" s="152" t="str">
        <f t="shared" ref="AC404:AC467" si="130">CONCATENATE(Y404,"-",Z404,"-",AA404)</f>
        <v>25-3-2019</v>
      </c>
      <c r="AD404" s="62">
        <f t="shared" si="121"/>
        <v>1</v>
      </c>
      <c r="AE404" s="62">
        <f t="shared" si="117"/>
        <v>13</v>
      </c>
      <c r="AF404" s="152" t="str">
        <f t="shared" ref="AF404:AF467" si="131">_xlfn.CONCAT(AA404,"-",AE404)</f>
        <v>2019-13</v>
      </c>
      <c r="AG404" s="62">
        <f t="shared" si="129"/>
        <v>1</v>
      </c>
      <c r="AH404" s="152" t="str">
        <f t="shared" si="118"/>
        <v>Weekdays</v>
      </c>
      <c r="AI404" s="159">
        <f t="shared" si="122"/>
        <v>2</v>
      </c>
    </row>
    <row r="405" spans="2:35" ht="16.5" x14ac:dyDescent="0.3">
      <c r="B405" s="59" t="s">
        <v>437</v>
      </c>
      <c r="C405" s="60" t="s">
        <v>25</v>
      </c>
      <c r="D405" s="59" t="s">
        <v>26</v>
      </c>
      <c r="E405" s="59" t="s">
        <v>27</v>
      </c>
      <c r="F405" s="59" t="s">
        <v>31</v>
      </c>
      <c r="G405" s="59" t="s">
        <v>32</v>
      </c>
      <c r="H405" s="61">
        <v>46.22</v>
      </c>
      <c r="I405" s="62">
        <v>4</v>
      </c>
      <c r="J405" s="63">
        <v>9.2439999999999998</v>
      </c>
      <c r="K405" s="63">
        <v>194.124</v>
      </c>
      <c r="L405" s="64">
        <v>43536</v>
      </c>
      <c r="M405" s="65">
        <v>0.83611111111111114</v>
      </c>
      <c r="N405" s="60" t="s">
        <v>33</v>
      </c>
      <c r="O405" s="63">
        <v>184.88</v>
      </c>
      <c r="P405" s="66">
        <v>4.7619047620000003</v>
      </c>
      <c r="Q405" s="63">
        <v>9.2439999999999998</v>
      </c>
      <c r="R405" s="68">
        <v>6.2</v>
      </c>
      <c r="S405" s="48">
        <f t="shared" si="123"/>
        <v>9.2439999999999998</v>
      </c>
      <c r="T405" s="49">
        <f t="shared" si="124"/>
        <v>693.3</v>
      </c>
      <c r="U405" s="49" t="b">
        <f t="shared" si="125"/>
        <v>0</v>
      </c>
      <c r="V405" s="49" t="b">
        <f t="shared" si="126"/>
        <v>1</v>
      </c>
      <c r="W405" s="49" t="str">
        <f t="shared" si="127"/>
        <v>Low Value</v>
      </c>
      <c r="X405" s="157">
        <f t="shared" ref="X405:X468" si="132">IF(R405&gt;6.1,H405*0.1,"Value Not maches")</f>
        <v>4.6219999999999999</v>
      </c>
      <c r="Y405" s="158">
        <f t="shared" si="120"/>
        <v>12</v>
      </c>
      <c r="Z405" s="150">
        <f t="shared" si="128"/>
        <v>3</v>
      </c>
      <c r="AA405" s="151">
        <f t="shared" si="119"/>
        <v>2019</v>
      </c>
      <c r="AB405" s="152" t="str">
        <f t="shared" si="116"/>
        <v>3-2019</v>
      </c>
      <c r="AC405" s="152" t="str">
        <f t="shared" si="130"/>
        <v>12-3-2019</v>
      </c>
      <c r="AD405" s="62">
        <f t="shared" si="121"/>
        <v>1</v>
      </c>
      <c r="AE405" s="62">
        <f t="shared" si="117"/>
        <v>11</v>
      </c>
      <c r="AF405" s="152" t="str">
        <f t="shared" si="131"/>
        <v>2019-11</v>
      </c>
      <c r="AG405" s="62">
        <f t="shared" si="129"/>
        <v>2</v>
      </c>
      <c r="AH405" s="152" t="str">
        <f t="shared" si="118"/>
        <v>Weekdays</v>
      </c>
      <c r="AI405" s="159">
        <f t="shared" si="122"/>
        <v>3</v>
      </c>
    </row>
    <row r="406" spans="2:35" ht="16.5" x14ac:dyDescent="0.3">
      <c r="B406" s="59" t="s">
        <v>438</v>
      </c>
      <c r="C406" s="60" t="s">
        <v>25</v>
      </c>
      <c r="D406" s="59" t="s">
        <v>26</v>
      </c>
      <c r="E406" s="59" t="s">
        <v>20</v>
      </c>
      <c r="F406" s="59" t="s">
        <v>31</v>
      </c>
      <c r="G406" s="59" t="s">
        <v>32</v>
      </c>
      <c r="H406" s="61">
        <v>13.98</v>
      </c>
      <c r="I406" s="62">
        <v>1</v>
      </c>
      <c r="J406" s="63">
        <v>0.69899999999999995</v>
      </c>
      <c r="K406" s="63">
        <v>14.679</v>
      </c>
      <c r="L406" s="64">
        <v>43500</v>
      </c>
      <c r="M406" s="65">
        <v>0.56805555555555554</v>
      </c>
      <c r="N406" s="60" t="s">
        <v>23</v>
      </c>
      <c r="O406" s="63">
        <v>13.98</v>
      </c>
      <c r="P406" s="66">
        <v>4.7619047620000003</v>
      </c>
      <c r="Q406" s="63">
        <v>0.69899999999999995</v>
      </c>
      <c r="R406" s="68">
        <v>9.8000000000000007</v>
      </c>
      <c r="S406" s="48">
        <f t="shared" si="123"/>
        <v>0.69899999999999984</v>
      </c>
      <c r="T406" s="49">
        <f t="shared" si="124"/>
        <v>52.42499999999999</v>
      </c>
      <c r="U406" s="49" t="b">
        <f t="shared" si="125"/>
        <v>0</v>
      </c>
      <c r="V406" s="49" t="b">
        <f t="shared" si="126"/>
        <v>1</v>
      </c>
      <c r="W406" s="49" t="str">
        <f t="shared" si="127"/>
        <v>High Value</v>
      </c>
      <c r="X406" s="157">
        <f t="shared" si="132"/>
        <v>1.3980000000000001</v>
      </c>
      <c r="Y406" s="158">
        <f t="shared" si="120"/>
        <v>4</v>
      </c>
      <c r="Z406" s="150">
        <f t="shared" si="128"/>
        <v>2</v>
      </c>
      <c r="AA406" s="151">
        <f t="shared" si="119"/>
        <v>2019</v>
      </c>
      <c r="AB406" s="152" t="str">
        <f t="shared" ref="AB406:AB469" si="133">CONCATENATE(Z406,"-",AA406)</f>
        <v>2-2019</v>
      </c>
      <c r="AC406" s="152" t="str">
        <f t="shared" si="130"/>
        <v>4-2-2019</v>
      </c>
      <c r="AD406" s="62">
        <f t="shared" si="121"/>
        <v>1</v>
      </c>
      <c r="AE406" s="62">
        <f t="shared" si="117"/>
        <v>6</v>
      </c>
      <c r="AF406" s="152" t="str">
        <f t="shared" si="131"/>
        <v>2019-6</v>
      </c>
      <c r="AG406" s="62">
        <f t="shared" si="129"/>
        <v>1</v>
      </c>
      <c r="AH406" s="152" t="str">
        <f t="shared" si="118"/>
        <v>Weekdays</v>
      </c>
      <c r="AI406" s="159">
        <f t="shared" si="122"/>
        <v>2</v>
      </c>
    </row>
    <row r="407" spans="2:35" ht="16.5" x14ac:dyDescent="0.3">
      <c r="B407" s="59" t="s">
        <v>439</v>
      </c>
      <c r="C407" s="60" t="s">
        <v>42</v>
      </c>
      <c r="D407" s="59" t="s">
        <v>43</v>
      </c>
      <c r="E407" s="59" t="s">
        <v>27</v>
      </c>
      <c r="F407" s="59" t="s">
        <v>21</v>
      </c>
      <c r="G407" s="59" t="s">
        <v>46</v>
      </c>
      <c r="H407" s="61">
        <v>39.75</v>
      </c>
      <c r="I407" s="62">
        <v>5</v>
      </c>
      <c r="J407" s="63">
        <v>9.9375</v>
      </c>
      <c r="K407" s="63">
        <v>208.6875</v>
      </c>
      <c r="L407" s="64">
        <v>43518</v>
      </c>
      <c r="M407" s="65">
        <v>0.4465277777777778</v>
      </c>
      <c r="N407" s="60" t="s">
        <v>23</v>
      </c>
      <c r="O407" s="63">
        <v>198.75</v>
      </c>
      <c r="P407" s="66">
        <v>4.7619047620000003</v>
      </c>
      <c r="Q407" s="63">
        <v>9.9375</v>
      </c>
      <c r="R407" s="68">
        <v>9.6</v>
      </c>
      <c r="S407" s="48">
        <f t="shared" si="123"/>
        <v>9.9375</v>
      </c>
      <c r="T407" s="49">
        <f t="shared" si="124"/>
        <v>745.3125</v>
      </c>
      <c r="U407" s="49" t="b">
        <f t="shared" si="125"/>
        <v>0</v>
      </c>
      <c r="V407" s="49" t="b">
        <f t="shared" si="126"/>
        <v>1</v>
      </c>
      <c r="W407" s="49" t="str">
        <f t="shared" si="127"/>
        <v>High Value</v>
      </c>
      <c r="X407" s="157">
        <f t="shared" si="132"/>
        <v>3.9750000000000001</v>
      </c>
      <c r="Y407" s="158">
        <f t="shared" si="120"/>
        <v>22</v>
      </c>
      <c r="Z407" s="150">
        <f t="shared" si="128"/>
        <v>2</v>
      </c>
      <c r="AA407" s="151">
        <f t="shared" si="119"/>
        <v>2019</v>
      </c>
      <c r="AB407" s="152" t="str">
        <f t="shared" si="133"/>
        <v>2-2019</v>
      </c>
      <c r="AC407" s="152" t="str">
        <f t="shared" si="130"/>
        <v>22-2-2019</v>
      </c>
      <c r="AD407" s="62">
        <f t="shared" si="121"/>
        <v>1</v>
      </c>
      <c r="AE407" s="62">
        <f t="shared" ref="AE407:AE470" si="134">WEEKNUM(L407,2)</f>
        <v>8</v>
      </c>
      <c r="AF407" s="152" t="str">
        <f t="shared" si="131"/>
        <v>2019-8</v>
      </c>
      <c r="AG407" s="62">
        <f t="shared" si="129"/>
        <v>5</v>
      </c>
      <c r="AH407" s="152" t="str">
        <f t="shared" ref="AH407:AH470" si="135">IF(AG407&gt;=6,"Weekends","Weekdays")</f>
        <v>Weekdays</v>
      </c>
      <c r="AI407" s="159">
        <f t="shared" si="122"/>
        <v>6</v>
      </c>
    </row>
    <row r="408" spans="2:35" ht="16.5" x14ac:dyDescent="0.3">
      <c r="B408" s="59" t="s">
        <v>440</v>
      </c>
      <c r="C408" s="60" t="s">
        <v>25</v>
      </c>
      <c r="D408" s="59" t="s">
        <v>26</v>
      </c>
      <c r="E408" s="59" t="s">
        <v>20</v>
      </c>
      <c r="F408" s="59" t="s">
        <v>21</v>
      </c>
      <c r="G408" s="59" t="s">
        <v>46</v>
      </c>
      <c r="H408" s="61">
        <v>97.79</v>
      </c>
      <c r="I408" s="62">
        <v>7</v>
      </c>
      <c r="J408" s="63">
        <v>34.226500000000001</v>
      </c>
      <c r="K408" s="63">
        <v>718.75649999999996</v>
      </c>
      <c r="L408" s="64">
        <v>43512</v>
      </c>
      <c r="M408" s="65">
        <v>0.72916666666666663</v>
      </c>
      <c r="N408" s="60" t="s">
        <v>23</v>
      </c>
      <c r="O408" s="63">
        <v>684.53</v>
      </c>
      <c r="P408" s="66">
        <v>4.7619047620000003</v>
      </c>
      <c r="Q408" s="63">
        <v>34.226500000000001</v>
      </c>
      <c r="R408" s="67">
        <v>4.9000000000000004</v>
      </c>
      <c r="S408" s="48">
        <f t="shared" si="123"/>
        <v>34.226499999999987</v>
      </c>
      <c r="T408" s="49">
        <f t="shared" si="124"/>
        <v>2566.9874999999993</v>
      </c>
      <c r="U408" s="49" t="b">
        <f t="shared" si="125"/>
        <v>1</v>
      </c>
      <c r="V408" s="49" t="b">
        <f t="shared" si="126"/>
        <v>1</v>
      </c>
      <c r="W408" s="49" t="str">
        <f t="shared" si="127"/>
        <v>Low Value</v>
      </c>
      <c r="X408" s="157" t="str">
        <f t="shared" si="132"/>
        <v>Value Not maches</v>
      </c>
      <c r="Y408" s="158">
        <f t="shared" si="120"/>
        <v>16</v>
      </c>
      <c r="Z408" s="150">
        <f t="shared" si="128"/>
        <v>2</v>
      </c>
      <c r="AA408" s="151">
        <f t="shared" si="119"/>
        <v>2019</v>
      </c>
      <c r="AB408" s="152" t="str">
        <f t="shared" si="133"/>
        <v>2-2019</v>
      </c>
      <c r="AC408" s="152" t="str">
        <f t="shared" si="130"/>
        <v>16-2-2019</v>
      </c>
      <c r="AD408" s="62">
        <f t="shared" si="121"/>
        <v>1</v>
      </c>
      <c r="AE408" s="62">
        <f t="shared" si="134"/>
        <v>7</v>
      </c>
      <c r="AF408" s="152" t="str">
        <f t="shared" si="131"/>
        <v>2019-7</v>
      </c>
      <c r="AG408" s="62">
        <f t="shared" si="129"/>
        <v>6</v>
      </c>
      <c r="AH408" s="152" t="str">
        <f t="shared" si="135"/>
        <v>Weekends</v>
      </c>
      <c r="AI408" s="159">
        <f t="shared" si="122"/>
        <v>7</v>
      </c>
    </row>
    <row r="409" spans="2:35" ht="16.5" x14ac:dyDescent="0.3">
      <c r="B409" s="59" t="s">
        <v>441</v>
      </c>
      <c r="C409" s="60" t="s">
        <v>18</v>
      </c>
      <c r="D409" s="59" t="s">
        <v>19</v>
      </c>
      <c r="E409" s="59" t="s">
        <v>20</v>
      </c>
      <c r="F409" s="59" t="s">
        <v>31</v>
      </c>
      <c r="G409" s="59" t="s">
        <v>36</v>
      </c>
      <c r="H409" s="61">
        <v>67.260000000000005</v>
      </c>
      <c r="I409" s="62">
        <v>4</v>
      </c>
      <c r="J409" s="63">
        <v>13.452</v>
      </c>
      <c r="K409" s="63">
        <v>282.49200000000002</v>
      </c>
      <c r="L409" s="64">
        <v>43484</v>
      </c>
      <c r="M409" s="65">
        <v>0.64444444444444449</v>
      </c>
      <c r="N409" s="60" t="s">
        <v>33</v>
      </c>
      <c r="O409" s="63">
        <v>269.04000000000002</v>
      </c>
      <c r="P409" s="66">
        <v>4.7619047620000003</v>
      </c>
      <c r="Q409" s="63">
        <v>13.452</v>
      </c>
      <c r="R409" s="68">
        <v>8</v>
      </c>
      <c r="S409" s="48">
        <f t="shared" si="123"/>
        <v>13.451999999999998</v>
      </c>
      <c r="T409" s="49">
        <f t="shared" si="124"/>
        <v>1008.8999999999999</v>
      </c>
      <c r="U409" s="49" t="b">
        <f t="shared" si="125"/>
        <v>0</v>
      </c>
      <c r="V409" s="49" t="b">
        <f t="shared" si="126"/>
        <v>1</v>
      </c>
      <c r="W409" s="49" t="str">
        <f t="shared" si="127"/>
        <v>Low Value</v>
      </c>
      <c r="X409" s="157">
        <f t="shared" si="132"/>
        <v>6.7260000000000009</v>
      </c>
      <c r="Y409" s="158">
        <f t="shared" si="120"/>
        <v>19</v>
      </c>
      <c r="Z409" s="150">
        <f t="shared" si="128"/>
        <v>1</v>
      </c>
      <c r="AA409" s="151">
        <f t="shared" si="119"/>
        <v>2019</v>
      </c>
      <c r="AB409" s="152" t="str">
        <f t="shared" si="133"/>
        <v>1-2019</v>
      </c>
      <c r="AC409" s="152" t="str">
        <f t="shared" si="130"/>
        <v>19-1-2019</v>
      </c>
      <c r="AD409" s="62">
        <f t="shared" si="121"/>
        <v>1</v>
      </c>
      <c r="AE409" s="62">
        <f t="shared" si="134"/>
        <v>3</v>
      </c>
      <c r="AF409" s="152" t="str">
        <f t="shared" si="131"/>
        <v>2019-3</v>
      </c>
      <c r="AG409" s="62">
        <f t="shared" si="129"/>
        <v>6</v>
      </c>
      <c r="AH409" s="152" t="str">
        <f t="shared" si="135"/>
        <v>Weekends</v>
      </c>
      <c r="AI409" s="159">
        <f t="shared" si="122"/>
        <v>7</v>
      </c>
    </row>
    <row r="410" spans="2:35" ht="16.5" x14ac:dyDescent="0.3">
      <c r="B410" s="59" t="s">
        <v>442</v>
      </c>
      <c r="C410" s="60" t="s">
        <v>18</v>
      </c>
      <c r="D410" s="59" t="s">
        <v>19</v>
      </c>
      <c r="E410" s="59" t="s">
        <v>27</v>
      </c>
      <c r="F410" s="59" t="s">
        <v>31</v>
      </c>
      <c r="G410" s="59" t="s">
        <v>44</v>
      </c>
      <c r="H410" s="61">
        <v>13.79</v>
      </c>
      <c r="I410" s="62">
        <v>5</v>
      </c>
      <c r="J410" s="63">
        <v>3.4474999999999998</v>
      </c>
      <c r="K410" s="63">
        <v>72.397499999999994</v>
      </c>
      <c r="L410" s="64">
        <v>43476</v>
      </c>
      <c r="M410" s="65">
        <v>0.79652777777777772</v>
      </c>
      <c r="N410" s="60" t="s">
        <v>33</v>
      </c>
      <c r="O410" s="63">
        <v>68.95</v>
      </c>
      <c r="P410" s="66">
        <v>4.7619047620000003</v>
      </c>
      <c r="Q410" s="63">
        <v>3.4474999999999998</v>
      </c>
      <c r="R410" s="68">
        <v>7.8</v>
      </c>
      <c r="S410" s="48">
        <f t="shared" si="123"/>
        <v>3.4474999999999909</v>
      </c>
      <c r="T410" s="49">
        <f t="shared" si="124"/>
        <v>258.56249999999932</v>
      </c>
      <c r="U410" s="49" t="b">
        <f t="shared" si="125"/>
        <v>0</v>
      </c>
      <c r="V410" s="49" t="b">
        <f t="shared" si="126"/>
        <v>1</v>
      </c>
      <c r="W410" s="49" t="str">
        <f t="shared" si="127"/>
        <v>Low Value</v>
      </c>
      <c r="X410" s="157">
        <f t="shared" si="132"/>
        <v>1.379</v>
      </c>
      <c r="Y410" s="158">
        <f t="shared" si="120"/>
        <v>11</v>
      </c>
      <c r="Z410" s="150">
        <f t="shared" si="128"/>
        <v>1</v>
      </c>
      <c r="AA410" s="151">
        <f t="shared" si="119"/>
        <v>2019</v>
      </c>
      <c r="AB410" s="152" t="str">
        <f t="shared" si="133"/>
        <v>1-2019</v>
      </c>
      <c r="AC410" s="152" t="str">
        <f t="shared" si="130"/>
        <v>11-1-2019</v>
      </c>
      <c r="AD410" s="62">
        <f t="shared" si="121"/>
        <v>1</v>
      </c>
      <c r="AE410" s="62">
        <f t="shared" si="134"/>
        <v>2</v>
      </c>
      <c r="AF410" s="152" t="str">
        <f t="shared" si="131"/>
        <v>2019-2</v>
      </c>
      <c r="AG410" s="62">
        <f t="shared" si="129"/>
        <v>5</v>
      </c>
      <c r="AH410" s="152" t="str">
        <f t="shared" si="135"/>
        <v>Weekdays</v>
      </c>
      <c r="AI410" s="159">
        <f t="shared" si="122"/>
        <v>6</v>
      </c>
    </row>
    <row r="411" spans="2:35" ht="16.5" x14ac:dyDescent="0.3">
      <c r="B411" s="59" t="s">
        <v>443</v>
      </c>
      <c r="C411" s="60" t="s">
        <v>42</v>
      </c>
      <c r="D411" s="59" t="s">
        <v>43</v>
      </c>
      <c r="E411" s="59" t="s">
        <v>20</v>
      </c>
      <c r="F411" s="59" t="s">
        <v>21</v>
      </c>
      <c r="G411" s="59" t="s">
        <v>46</v>
      </c>
      <c r="H411" s="61">
        <v>68.709999999999994</v>
      </c>
      <c r="I411" s="62">
        <v>4</v>
      </c>
      <c r="J411" s="63">
        <v>13.742000000000001</v>
      </c>
      <c r="K411" s="63">
        <v>288.58199999999999</v>
      </c>
      <c r="L411" s="64">
        <v>43469</v>
      </c>
      <c r="M411" s="65">
        <v>0.79236111111111107</v>
      </c>
      <c r="N411" s="60" t="s">
        <v>29</v>
      </c>
      <c r="O411" s="63">
        <v>274.83999999999997</v>
      </c>
      <c r="P411" s="66">
        <v>4.7619047620000003</v>
      </c>
      <c r="Q411" s="63">
        <v>13.742000000000001</v>
      </c>
      <c r="R411" s="68">
        <v>4.0999999999999996</v>
      </c>
      <c r="S411" s="48">
        <f t="shared" si="123"/>
        <v>13.742000000000019</v>
      </c>
      <c r="T411" s="49">
        <f t="shared" si="124"/>
        <v>1030.6500000000015</v>
      </c>
      <c r="U411" s="49" t="b">
        <f t="shared" si="125"/>
        <v>0</v>
      </c>
      <c r="V411" s="49" t="b">
        <f t="shared" si="126"/>
        <v>1</v>
      </c>
      <c r="W411" s="49" t="str">
        <f t="shared" si="127"/>
        <v>Low Value</v>
      </c>
      <c r="X411" s="157" t="str">
        <f t="shared" si="132"/>
        <v>Value Not maches</v>
      </c>
      <c r="Y411" s="158">
        <f t="shared" si="120"/>
        <v>4</v>
      </c>
      <c r="Z411" s="150">
        <f t="shared" si="128"/>
        <v>1</v>
      </c>
      <c r="AA411" s="151">
        <f t="shared" ref="AA411:AA474" si="136">YEAR(L411)</f>
        <v>2019</v>
      </c>
      <c r="AB411" s="152" t="str">
        <f t="shared" si="133"/>
        <v>1-2019</v>
      </c>
      <c r="AC411" s="152" t="str">
        <f t="shared" si="130"/>
        <v>4-1-2019</v>
      </c>
      <c r="AD411" s="62">
        <f t="shared" si="121"/>
        <v>1</v>
      </c>
      <c r="AE411" s="62">
        <f t="shared" si="134"/>
        <v>1</v>
      </c>
      <c r="AF411" s="152" t="str">
        <f t="shared" si="131"/>
        <v>2019-1</v>
      </c>
      <c r="AG411" s="62">
        <f t="shared" si="129"/>
        <v>5</v>
      </c>
      <c r="AH411" s="152" t="str">
        <f t="shared" si="135"/>
        <v>Weekdays</v>
      </c>
      <c r="AI411" s="159">
        <f t="shared" si="122"/>
        <v>6</v>
      </c>
    </row>
    <row r="412" spans="2:35" ht="16.5" x14ac:dyDescent="0.3">
      <c r="B412" s="59" t="s">
        <v>444</v>
      </c>
      <c r="C412" s="60" t="s">
        <v>18</v>
      </c>
      <c r="D412" s="59" t="s">
        <v>19</v>
      </c>
      <c r="E412" s="59" t="s">
        <v>27</v>
      </c>
      <c r="F412" s="59" t="s">
        <v>21</v>
      </c>
      <c r="G412" s="59" t="s">
        <v>32</v>
      </c>
      <c r="H412" s="61">
        <v>56.53</v>
      </c>
      <c r="I412" s="62">
        <v>4</v>
      </c>
      <c r="J412" s="63">
        <v>11.305999999999999</v>
      </c>
      <c r="K412" s="63">
        <v>237.42599999999999</v>
      </c>
      <c r="L412" s="64">
        <v>43528</v>
      </c>
      <c r="M412" s="65">
        <v>0.82499999999999996</v>
      </c>
      <c r="N412" s="60" t="s">
        <v>23</v>
      </c>
      <c r="O412" s="63">
        <v>226.12</v>
      </c>
      <c r="P412" s="66">
        <v>4.7619047620000003</v>
      </c>
      <c r="Q412" s="63">
        <v>11.305999999999999</v>
      </c>
      <c r="R412" s="68">
        <v>5.5</v>
      </c>
      <c r="S412" s="48">
        <f t="shared" si="123"/>
        <v>11.305999999999983</v>
      </c>
      <c r="T412" s="49">
        <f t="shared" si="124"/>
        <v>847.94999999999868</v>
      </c>
      <c r="U412" s="49" t="b">
        <f t="shared" si="125"/>
        <v>0</v>
      </c>
      <c r="V412" s="49" t="b">
        <f t="shared" si="126"/>
        <v>1</v>
      </c>
      <c r="W412" s="49" t="str">
        <f t="shared" si="127"/>
        <v>Low Value</v>
      </c>
      <c r="X412" s="157" t="str">
        <f t="shared" si="132"/>
        <v>Value Not maches</v>
      </c>
      <c r="Y412" s="158">
        <f t="shared" si="120"/>
        <v>4</v>
      </c>
      <c r="Z412" s="150">
        <f t="shared" si="128"/>
        <v>3</v>
      </c>
      <c r="AA412" s="151">
        <f t="shared" si="136"/>
        <v>2019</v>
      </c>
      <c r="AB412" s="152" t="str">
        <f t="shared" si="133"/>
        <v>3-2019</v>
      </c>
      <c r="AC412" s="152" t="str">
        <f t="shared" si="130"/>
        <v>4-3-2019</v>
      </c>
      <c r="AD412" s="62">
        <f t="shared" si="121"/>
        <v>1</v>
      </c>
      <c r="AE412" s="62">
        <f t="shared" si="134"/>
        <v>10</v>
      </c>
      <c r="AF412" s="152" t="str">
        <f t="shared" si="131"/>
        <v>2019-10</v>
      </c>
      <c r="AG412" s="62">
        <f t="shared" si="129"/>
        <v>1</v>
      </c>
      <c r="AH412" s="152" t="str">
        <f t="shared" si="135"/>
        <v>Weekdays</v>
      </c>
      <c r="AI412" s="159">
        <f t="shared" si="122"/>
        <v>2</v>
      </c>
    </row>
    <row r="413" spans="2:35" ht="16.5" x14ac:dyDescent="0.3">
      <c r="B413" s="59" t="s">
        <v>445</v>
      </c>
      <c r="C413" s="60" t="s">
        <v>25</v>
      </c>
      <c r="D413" s="59" t="s">
        <v>26</v>
      </c>
      <c r="E413" s="59" t="s">
        <v>27</v>
      </c>
      <c r="F413" s="59" t="s">
        <v>21</v>
      </c>
      <c r="G413" s="59" t="s">
        <v>46</v>
      </c>
      <c r="H413" s="61">
        <v>23.82</v>
      </c>
      <c r="I413" s="62">
        <v>5</v>
      </c>
      <c r="J413" s="63">
        <v>5.9550000000000001</v>
      </c>
      <c r="K413" s="63">
        <v>125.05500000000001</v>
      </c>
      <c r="L413" s="64">
        <v>43493</v>
      </c>
      <c r="M413" s="65">
        <v>0.80833333333333335</v>
      </c>
      <c r="N413" s="60" t="s">
        <v>23</v>
      </c>
      <c r="O413" s="63">
        <v>119.1</v>
      </c>
      <c r="P413" s="66">
        <v>4.7619047620000003</v>
      </c>
      <c r="Q413" s="63">
        <v>5.9550000000000001</v>
      </c>
      <c r="R413" s="68">
        <v>5.4</v>
      </c>
      <c r="S413" s="48">
        <f t="shared" si="123"/>
        <v>5.9550000000000125</v>
      </c>
      <c r="T413" s="49">
        <f t="shared" si="124"/>
        <v>446.62500000000091</v>
      </c>
      <c r="U413" s="49" t="b">
        <f t="shared" si="125"/>
        <v>0</v>
      </c>
      <c r="V413" s="49" t="b">
        <f t="shared" si="126"/>
        <v>1</v>
      </c>
      <c r="W413" s="49" t="str">
        <f t="shared" si="127"/>
        <v>Low Value</v>
      </c>
      <c r="X413" s="157" t="str">
        <f t="shared" si="132"/>
        <v>Value Not maches</v>
      </c>
      <c r="Y413" s="158">
        <f t="shared" si="120"/>
        <v>28</v>
      </c>
      <c r="Z413" s="150">
        <f t="shared" si="128"/>
        <v>1</v>
      </c>
      <c r="AA413" s="151">
        <f t="shared" si="136"/>
        <v>2019</v>
      </c>
      <c r="AB413" s="152" t="str">
        <f t="shared" si="133"/>
        <v>1-2019</v>
      </c>
      <c r="AC413" s="152" t="str">
        <f t="shared" si="130"/>
        <v>28-1-2019</v>
      </c>
      <c r="AD413" s="62">
        <f t="shared" si="121"/>
        <v>1</v>
      </c>
      <c r="AE413" s="62">
        <f t="shared" si="134"/>
        <v>5</v>
      </c>
      <c r="AF413" s="152" t="str">
        <f t="shared" si="131"/>
        <v>2019-5</v>
      </c>
      <c r="AG413" s="62">
        <f t="shared" si="129"/>
        <v>1</v>
      </c>
      <c r="AH413" s="152" t="str">
        <f t="shared" si="135"/>
        <v>Weekdays</v>
      </c>
      <c r="AI413" s="159">
        <f t="shared" si="122"/>
        <v>2</v>
      </c>
    </row>
    <row r="414" spans="2:35" ht="16.5" x14ac:dyDescent="0.3">
      <c r="B414" s="59" t="s">
        <v>446</v>
      </c>
      <c r="C414" s="60" t="s">
        <v>42</v>
      </c>
      <c r="D414" s="59" t="s">
        <v>43</v>
      </c>
      <c r="E414" s="59" t="s">
        <v>27</v>
      </c>
      <c r="F414" s="59" t="s">
        <v>21</v>
      </c>
      <c r="G414" s="59" t="s">
        <v>22</v>
      </c>
      <c r="H414" s="61">
        <v>34.21</v>
      </c>
      <c r="I414" s="62">
        <v>10</v>
      </c>
      <c r="J414" s="63">
        <v>17.105</v>
      </c>
      <c r="K414" s="63">
        <v>359.20499999999998</v>
      </c>
      <c r="L414" s="64">
        <v>43467</v>
      </c>
      <c r="M414" s="65">
        <v>0.54166666666666663</v>
      </c>
      <c r="N414" s="60" t="s">
        <v>29</v>
      </c>
      <c r="O414" s="63">
        <v>342.1</v>
      </c>
      <c r="P414" s="66">
        <v>4.7619047620000003</v>
      </c>
      <c r="Q414" s="63">
        <v>17.105</v>
      </c>
      <c r="R414" s="67">
        <v>5.0999999999999996</v>
      </c>
      <c r="S414" s="48">
        <f t="shared" si="123"/>
        <v>17.104999999999961</v>
      </c>
      <c r="T414" s="49">
        <f t="shared" si="124"/>
        <v>1282.874999999997</v>
      </c>
      <c r="U414" s="49" t="b">
        <f t="shared" si="125"/>
        <v>0</v>
      </c>
      <c r="V414" s="49" t="b">
        <f t="shared" si="126"/>
        <v>1</v>
      </c>
      <c r="W414" s="49" t="str">
        <f t="shared" si="127"/>
        <v>Low Value</v>
      </c>
      <c r="X414" s="157" t="str">
        <f t="shared" si="132"/>
        <v>Value Not maches</v>
      </c>
      <c r="Y414" s="158">
        <f t="shared" si="120"/>
        <v>2</v>
      </c>
      <c r="Z414" s="150">
        <f t="shared" si="128"/>
        <v>1</v>
      </c>
      <c r="AA414" s="151">
        <f t="shared" si="136"/>
        <v>2019</v>
      </c>
      <c r="AB414" s="152" t="str">
        <f t="shared" si="133"/>
        <v>1-2019</v>
      </c>
      <c r="AC414" s="152" t="str">
        <f t="shared" si="130"/>
        <v>2-1-2019</v>
      </c>
      <c r="AD414" s="62">
        <f t="shared" si="121"/>
        <v>1</v>
      </c>
      <c r="AE414" s="62">
        <f t="shared" si="134"/>
        <v>1</v>
      </c>
      <c r="AF414" s="152" t="str">
        <f t="shared" si="131"/>
        <v>2019-1</v>
      </c>
      <c r="AG414" s="62">
        <f t="shared" si="129"/>
        <v>3</v>
      </c>
      <c r="AH414" s="152" t="str">
        <f t="shared" si="135"/>
        <v>Weekdays</v>
      </c>
      <c r="AI414" s="159">
        <f t="shared" si="122"/>
        <v>4</v>
      </c>
    </row>
    <row r="415" spans="2:35" ht="16.5" x14ac:dyDescent="0.3">
      <c r="B415" s="59" t="s">
        <v>447</v>
      </c>
      <c r="C415" s="60" t="s">
        <v>42</v>
      </c>
      <c r="D415" s="59" t="s">
        <v>43</v>
      </c>
      <c r="E415" s="59" t="s">
        <v>27</v>
      </c>
      <c r="F415" s="59" t="s">
        <v>31</v>
      </c>
      <c r="G415" s="59" t="s">
        <v>36</v>
      </c>
      <c r="H415" s="61">
        <v>21.87</v>
      </c>
      <c r="I415" s="62">
        <v>2</v>
      </c>
      <c r="J415" s="63">
        <v>2.1869999999999998</v>
      </c>
      <c r="K415" s="63">
        <v>45.927</v>
      </c>
      <c r="L415" s="64">
        <v>43490</v>
      </c>
      <c r="M415" s="65">
        <v>0.60347222222222219</v>
      </c>
      <c r="N415" s="60" t="s">
        <v>23</v>
      </c>
      <c r="O415" s="63">
        <v>43.74</v>
      </c>
      <c r="P415" s="66">
        <v>4.7619047620000003</v>
      </c>
      <c r="Q415" s="63">
        <v>2.1869999999999998</v>
      </c>
      <c r="R415" s="68">
        <v>6.9</v>
      </c>
      <c r="S415" s="48">
        <f t="shared" si="123"/>
        <v>2.1869999999999976</v>
      </c>
      <c r="T415" s="49">
        <f t="shared" si="124"/>
        <v>164.02499999999981</v>
      </c>
      <c r="U415" s="49" t="b">
        <f t="shared" si="125"/>
        <v>0</v>
      </c>
      <c r="V415" s="49" t="b">
        <f t="shared" si="126"/>
        <v>1</v>
      </c>
      <c r="W415" s="49" t="str">
        <f t="shared" si="127"/>
        <v>Low Value</v>
      </c>
      <c r="X415" s="157">
        <f t="shared" si="132"/>
        <v>2.1870000000000003</v>
      </c>
      <c r="Y415" s="158">
        <f t="shared" si="120"/>
        <v>25</v>
      </c>
      <c r="Z415" s="150">
        <f t="shared" si="128"/>
        <v>1</v>
      </c>
      <c r="AA415" s="151">
        <f t="shared" si="136"/>
        <v>2019</v>
      </c>
      <c r="AB415" s="152" t="str">
        <f t="shared" si="133"/>
        <v>1-2019</v>
      </c>
      <c r="AC415" s="152" t="str">
        <f t="shared" si="130"/>
        <v>25-1-2019</v>
      </c>
      <c r="AD415" s="62">
        <f t="shared" si="121"/>
        <v>1</v>
      </c>
      <c r="AE415" s="62">
        <f t="shared" si="134"/>
        <v>4</v>
      </c>
      <c r="AF415" s="152" t="str">
        <f t="shared" si="131"/>
        <v>2019-4</v>
      </c>
      <c r="AG415" s="62">
        <f t="shared" si="129"/>
        <v>5</v>
      </c>
      <c r="AH415" s="152" t="str">
        <f t="shared" si="135"/>
        <v>Weekdays</v>
      </c>
      <c r="AI415" s="159">
        <f t="shared" si="122"/>
        <v>6</v>
      </c>
    </row>
    <row r="416" spans="2:35" ht="16.5" x14ac:dyDescent="0.3">
      <c r="B416" s="59" t="s">
        <v>448</v>
      </c>
      <c r="C416" s="60" t="s">
        <v>18</v>
      </c>
      <c r="D416" s="59" t="s">
        <v>19</v>
      </c>
      <c r="E416" s="59" t="s">
        <v>20</v>
      </c>
      <c r="F416" s="59" t="s">
        <v>31</v>
      </c>
      <c r="G416" s="59" t="s">
        <v>22</v>
      </c>
      <c r="H416" s="61">
        <v>20.97</v>
      </c>
      <c r="I416" s="62">
        <v>5</v>
      </c>
      <c r="J416" s="63">
        <v>5.2424999999999997</v>
      </c>
      <c r="K416" s="63">
        <v>110.0925</v>
      </c>
      <c r="L416" s="64">
        <v>43469</v>
      </c>
      <c r="M416" s="65">
        <v>0.55625000000000002</v>
      </c>
      <c r="N416" s="60" t="s">
        <v>29</v>
      </c>
      <c r="O416" s="63">
        <v>104.85</v>
      </c>
      <c r="P416" s="66">
        <v>4.7619047620000003</v>
      </c>
      <c r="Q416" s="63">
        <v>5.2424999999999997</v>
      </c>
      <c r="R416" s="68">
        <v>7.8</v>
      </c>
      <c r="S416" s="48">
        <f t="shared" si="123"/>
        <v>5.2425000000000068</v>
      </c>
      <c r="T416" s="49">
        <f t="shared" si="124"/>
        <v>393.18750000000051</v>
      </c>
      <c r="U416" s="49" t="b">
        <f t="shared" si="125"/>
        <v>0</v>
      </c>
      <c r="V416" s="49" t="b">
        <f t="shared" si="126"/>
        <v>1</v>
      </c>
      <c r="W416" s="49" t="str">
        <f t="shared" si="127"/>
        <v>Low Value</v>
      </c>
      <c r="X416" s="157">
        <f t="shared" si="132"/>
        <v>2.097</v>
      </c>
      <c r="Y416" s="158">
        <f t="shared" si="120"/>
        <v>4</v>
      </c>
      <c r="Z416" s="150">
        <f t="shared" si="128"/>
        <v>1</v>
      </c>
      <c r="AA416" s="151">
        <f t="shared" si="136"/>
        <v>2019</v>
      </c>
      <c r="AB416" s="152" t="str">
        <f t="shared" si="133"/>
        <v>1-2019</v>
      </c>
      <c r="AC416" s="152" t="str">
        <f t="shared" si="130"/>
        <v>4-1-2019</v>
      </c>
      <c r="AD416" s="62">
        <f t="shared" si="121"/>
        <v>1</v>
      </c>
      <c r="AE416" s="62">
        <f t="shared" si="134"/>
        <v>1</v>
      </c>
      <c r="AF416" s="152" t="str">
        <f t="shared" si="131"/>
        <v>2019-1</v>
      </c>
      <c r="AG416" s="62">
        <f t="shared" si="129"/>
        <v>5</v>
      </c>
      <c r="AH416" s="152" t="str">
        <f t="shared" si="135"/>
        <v>Weekdays</v>
      </c>
      <c r="AI416" s="159">
        <f t="shared" si="122"/>
        <v>6</v>
      </c>
    </row>
    <row r="417" spans="2:35" ht="16.5" x14ac:dyDescent="0.3">
      <c r="B417" s="59" t="s">
        <v>449</v>
      </c>
      <c r="C417" s="60" t="s">
        <v>18</v>
      </c>
      <c r="D417" s="59" t="s">
        <v>19</v>
      </c>
      <c r="E417" s="59" t="s">
        <v>27</v>
      </c>
      <c r="F417" s="59" t="s">
        <v>31</v>
      </c>
      <c r="G417" s="59" t="s">
        <v>36</v>
      </c>
      <c r="H417" s="61">
        <v>25.84</v>
      </c>
      <c r="I417" s="62">
        <v>3</v>
      </c>
      <c r="J417" s="63">
        <v>3.8759999999999999</v>
      </c>
      <c r="K417" s="63">
        <v>81.396000000000001</v>
      </c>
      <c r="L417" s="64">
        <v>43534</v>
      </c>
      <c r="M417" s="65">
        <v>0.78819444444444442</v>
      </c>
      <c r="N417" s="60" t="s">
        <v>23</v>
      </c>
      <c r="O417" s="63">
        <v>77.52</v>
      </c>
      <c r="P417" s="66">
        <v>4.7619047620000003</v>
      </c>
      <c r="Q417" s="63">
        <v>3.8759999999999999</v>
      </c>
      <c r="R417" s="68">
        <v>6.6</v>
      </c>
      <c r="S417" s="48">
        <f t="shared" si="123"/>
        <v>3.8760000000000048</v>
      </c>
      <c r="T417" s="49">
        <f t="shared" si="124"/>
        <v>290.70000000000039</v>
      </c>
      <c r="U417" s="49" t="b">
        <f t="shared" si="125"/>
        <v>0</v>
      </c>
      <c r="V417" s="49" t="b">
        <f t="shared" si="126"/>
        <v>1</v>
      </c>
      <c r="W417" s="49" t="str">
        <f t="shared" si="127"/>
        <v>Low Value</v>
      </c>
      <c r="X417" s="157">
        <f t="shared" si="132"/>
        <v>2.5840000000000001</v>
      </c>
      <c r="Y417" s="158">
        <f t="shared" ref="Y417:Y480" si="137">DAY(L417)</f>
        <v>10</v>
      </c>
      <c r="Z417" s="150">
        <f t="shared" si="128"/>
        <v>3</v>
      </c>
      <c r="AA417" s="151">
        <f t="shared" si="136"/>
        <v>2019</v>
      </c>
      <c r="AB417" s="152" t="str">
        <f t="shared" si="133"/>
        <v>3-2019</v>
      </c>
      <c r="AC417" s="152" t="str">
        <f t="shared" si="130"/>
        <v>10-3-2019</v>
      </c>
      <c r="AD417" s="62">
        <f t="shared" si="121"/>
        <v>1</v>
      </c>
      <c r="AE417" s="62">
        <f t="shared" si="134"/>
        <v>10</v>
      </c>
      <c r="AF417" s="152" t="str">
        <f t="shared" si="131"/>
        <v>2019-10</v>
      </c>
      <c r="AG417" s="62">
        <f t="shared" si="129"/>
        <v>7</v>
      </c>
      <c r="AH417" s="152" t="str">
        <f t="shared" si="135"/>
        <v>Weekends</v>
      </c>
      <c r="AI417" s="159">
        <f t="shared" si="122"/>
        <v>1</v>
      </c>
    </row>
    <row r="418" spans="2:35" ht="16.5" x14ac:dyDescent="0.3">
      <c r="B418" s="59" t="s">
        <v>450</v>
      </c>
      <c r="C418" s="60" t="s">
        <v>18</v>
      </c>
      <c r="D418" s="59" t="s">
        <v>19</v>
      </c>
      <c r="E418" s="59" t="s">
        <v>27</v>
      </c>
      <c r="F418" s="59" t="s">
        <v>31</v>
      </c>
      <c r="G418" s="59" t="s">
        <v>32</v>
      </c>
      <c r="H418" s="61">
        <v>50.93</v>
      </c>
      <c r="I418" s="62">
        <v>8</v>
      </c>
      <c r="J418" s="63">
        <v>20.372</v>
      </c>
      <c r="K418" s="63">
        <v>427.81200000000001</v>
      </c>
      <c r="L418" s="64">
        <v>43546</v>
      </c>
      <c r="M418" s="65">
        <v>0.81666666666666665</v>
      </c>
      <c r="N418" s="60" t="s">
        <v>23</v>
      </c>
      <c r="O418" s="63">
        <v>407.44</v>
      </c>
      <c r="P418" s="66">
        <v>4.7619047620000003</v>
      </c>
      <c r="Q418" s="63">
        <v>20.372</v>
      </c>
      <c r="R418" s="67">
        <v>9.1999999999999993</v>
      </c>
      <c r="S418" s="48">
        <f t="shared" si="123"/>
        <v>20.372000000000014</v>
      </c>
      <c r="T418" s="49">
        <f t="shared" si="124"/>
        <v>1527.900000000001</v>
      </c>
      <c r="U418" s="49" t="b">
        <f t="shared" si="125"/>
        <v>0</v>
      </c>
      <c r="V418" s="49" t="b">
        <f t="shared" si="126"/>
        <v>1</v>
      </c>
      <c r="W418" s="49" t="str">
        <f t="shared" si="127"/>
        <v>High Value</v>
      </c>
      <c r="X418" s="157">
        <f t="shared" si="132"/>
        <v>5.093</v>
      </c>
      <c r="Y418" s="158">
        <f t="shared" si="137"/>
        <v>22</v>
      </c>
      <c r="Z418" s="150">
        <f t="shared" si="128"/>
        <v>3</v>
      </c>
      <c r="AA418" s="151">
        <f t="shared" si="136"/>
        <v>2019</v>
      </c>
      <c r="AB418" s="152" t="str">
        <f t="shared" si="133"/>
        <v>3-2019</v>
      </c>
      <c r="AC418" s="152" t="str">
        <f t="shared" si="130"/>
        <v>22-3-2019</v>
      </c>
      <c r="AD418" s="62">
        <f t="shared" si="121"/>
        <v>1</v>
      </c>
      <c r="AE418" s="62">
        <f t="shared" si="134"/>
        <v>12</v>
      </c>
      <c r="AF418" s="152" t="str">
        <f t="shared" si="131"/>
        <v>2019-12</v>
      </c>
      <c r="AG418" s="62">
        <f t="shared" si="129"/>
        <v>5</v>
      </c>
      <c r="AH418" s="152" t="str">
        <f t="shared" si="135"/>
        <v>Weekdays</v>
      </c>
      <c r="AI418" s="159">
        <f t="shared" si="122"/>
        <v>6</v>
      </c>
    </row>
    <row r="419" spans="2:35" ht="16.5" x14ac:dyDescent="0.3">
      <c r="B419" s="59" t="s">
        <v>451</v>
      </c>
      <c r="C419" s="60" t="s">
        <v>42</v>
      </c>
      <c r="D419" s="59" t="s">
        <v>43</v>
      </c>
      <c r="E419" s="59" t="s">
        <v>27</v>
      </c>
      <c r="F419" s="59" t="s">
        <v>31</v>
      </c>
      <c r="G419" s="59" t="s">
        <v>22</v>
      </c>
      <c r="H419" s="61">
        <v>96.11</v>
      </c>
      <c r="I419" s="62">
        <v>1</v>
      </c>
      <c r="J419" s="63">
        <v>4.8055000000000003</v>
      </c>
      <c r="K419" s="63">
        <v>100.91549999999999</v>
      </c>
      <c r="L419" s="64">
        <v>43490</v>
      </c>
      <c r="M419" s="65">
        <v>0.68611111111111112</v>
      </c>
      <c r="N419" s="60" t="s">
        <v>23</v>
      </c>
      <c r="O419" s="63">
        <v>96.11</v>
      </c>
      <c r="P419" s="66">
        <v>4.7619047620000003</v>
      </c>
      <c r="Q419" s="63">
        <v>4.8055000000000003</v>
      </c>
      <c r="R419" s="68">
        <v>7.8</v>
      </c>
      <c r="S419" s="48">
        <f t="shared" si="123"/>
        <v>4.805499999999995</v>
      </c>
      <c r="T419" s="49">
        <f t="shared" si="124"/>
        <v>360.41249999999962</v>
      </c>
      <c r="U419" s="49" t="b">
        <f t="shared" si="125"/>
        <v>0</v>
      </c>
      <c r="V419" s="49" t="b">
        <f t="shared" si="126"/>
        <v>1</v>
      </c>
      <c r="W419" s="49" t="str">
        <f t="shared" si="127"/>
        <v>Low Value</v>
      </c>
      <c r="X419" s="157">
        <f t="shared" si="132"/>
        <v>9.6110000000000007</v>
      </c>
      <c r="Y419" s="158">
        <f t="shared" si="137"/>
        <v>25</v>
      </c>
      <c r="Z419" s="150">
        <f t="shared" si="128"/>
        <v>1</v>
      </c>
      <c r="AA419" s="151">
        <f t="shared" si="136"/>
        <v>2019</v>
      </c>
      <c r="AB419" s="152" t="str">
        <f t="shared" si="133"/>
        <v>1-2019</v>
      </c>
      <c r="AC419" s="152" t="str">
        <f t="shared" si="130"/>
        <v>25-1-2019</v>
      </c>
      <c r="AD419" s="62">
        <f t="shared" si="121"/>
        <v>1</v>
      </c>
      <c r="AE419" s="62">
        <f t="shared" si="134"/>
        <v>4</v>
      </c>
      <c r="AF419" s="152" t="str">
        <f t="shared" si="131"/>
        <v>2019-4</v>
      </c>
      <c r="AG419" s="62">
        <f t="shared" si="129"/>
        <v>5</v>
      </c>
      <c r="AH419" s="152" t="str">
        <f t="shared" si="135"/>
        <v>Weekdays</v>
      </c>
      <c r="AI419" s="159">
        <f t="shared" si="122"/>
        <v>6</v>
      </c>
    </row>
    <row r="420" spans="2:35" ht="16.5" x14ac:dyDescent="0.3">
      <c r="B420" s="59" t="s">
        <v>452</v>
      </c>
      <c r="C420" s="60" t="s">
        <v>25</v>
      </c>
      <c r="D420" s="59" t="s">
        <v>26</v>
      </c>
      <c r="E420" s="59" t="s">
        <v>27</v>
      </c>
      <c r="F420" s="59" t="s">
        <v>21</v>
      </c>
      <c r="G420" s="59" t="s">
        <v>32</v>
      </c>
      <c r="H420" s="61">
        <v>45.38</v>
      </c>
      <c r="I420" s="62">
        <v>4</v>
      </c>
      <c r="J420" s="63">
        <v>9.0760000000000005</v>
      </c>
      <c r="K420" s="63">
        <v>190.596</v>
      </c>
      <c r="L420" s="64">
        <v>43473</v>
      </c>
      <c r="M420" s="65">
        <v>0.57499999999999996</v>
      </c>
      <c r="N420" s="60" t="s">
        <v>33</v>
      </c>
      <c r="O420" s="63">
        <v>181.52</v>
      </c>
      <c r="P420" s="66">
        <v>4.7619047620000003</v>
      </c>
      <c r="Q420" s="63">
        <v>9.0760000000000005</v>
      </c>
      <c r="R420" s="68">
        <v>8.6999999999999993</v>
      </c>
      <c r="S420" s="48">
        <f t="shared" si="123"/>
        <v>9.0759999999999934</v>
      </c>
      <c r="T420" s="49">
        <f t="shared" si="124"/>
        <v>680.69999999999948</v>
      </c>
      <c r="U420" s="49" t="b">
        <f t="shared" si="125"/>
        <v>0</v>
      </c>
      <c r="V420" s="49" t="b">
        <f t="shared" si="126"/>
        <v>1</v>
      </c>
      <c r="W420" s="49" t="str">
        <f t="shared" si="127"/>
        <v>High Value</v>
      </c>
      <c r="X420" s="157">
        <f t="shared" si="132"/>
        <v>4.5380000000000003</v>
      </c>
      <c r="Y420" s="158">
        <f t="shared" si="137"/>
        <v>8</v>
      </c>
      <c r="Z420" s="150">
        <f t="shared" si="128"/>
        <v>1</v>
      </c>
      <c r="AA420" s="151">
        <f t="shared" si="136"/>
        <v>2019</v>
      </c>
      <c r="AB420" s="152" t="str">
        <f t="shared" si="133"/>
        <v>1-2019</v>
      </c>
      <c r="AC420" s="152" t="str">
        <f t="shared" si="130"/>
        <v>8-1-2019</v>
      </c>
      <c r="AD420" s="62">
        <f t="shared" si="121"/>
        <v>1</v>
      </c>
      <c r="AE420" s="62">
        <f t="shared" si="134"/>
        <v>2</v>
      </c>
      <c r="AF420" s="152" t="str">
        <f t="shared" si="131"/>
        <v>2019-2</v>
      </c>
      <c r="AG420" s="62">
        <f t="shared" si="129"/>
        <v>2</v>
      </c>
      <c r="AH420" s="152" t="str">
        <f t="shared" si="135"/>
        <v>Weekdays</v>
      </c>
      <c r="AI420" s="159">
        <f t="shared" si="122"/>
        <v>3</v>
      </c>
    </row>
    <row r="421" spans="2:35" ht="16.5" x14ac:dyDescent="0.3">
      <c r="B421" s="59" t="s">
        <v>453</v>
      </c>
      <c r="C421" s="60" t="s">
        <v>25</v>
      </c>
      <c r="D421" s="59" t="s">
        <v>26</v>
      </c>
      <c r="E421" s="59" t="s">
        <v>20</v>
      </c>
      <c r="F421" s="59" t="s">
        <v>21</v>
      </c>
      <c r="G421" s="59" t="s">
        <v>22</v>
      </c>
      <c r="H421" s="61">
        <v>81.510000000000005</v>
      </c>
      <c r="I421" s="62">
        <v>1</v>
      </c>
      <c r="J421" s="63">
        <v>4.0754999999999999</v>
      </c>
      <c r="K421" s="63">
        <v>85.585499999999996</v>
      </c>
      <c r="L421" s="64">
        <v>43487</v>
      </c>
      <c r="M421" s="65">
        <v>0.45624999999999999</v>
      </c>
      <c r="N421" s="60" t="s">
        <v>23</v>
      </c>
      <c r="O421" s="63">
        <v>81.510000000000005</v>
      </c>
      <c r="P421" s="66">
        <v>4.7619047620000003</v>
      </c>
      <c r="Q421" s="63">
        <v>4.0754999999999999</v>
      </c>
      <c r="R421" s="68">
        <v>9.1999999999999993</v>
      </c>
      <c r="S421" s="48">
        <f t="shared" si="123"/>
        <v>4.075499999999991</v>
      </c>
      <c r="T421" s="49">
        <f t="shared" si="124"/>
        <v>305.66249999999934</v>
      </c>
      <c r="U421" s="49" t="b">
        <f t="shared" si="125"/>
        <v>0</v>
      </c>
      <c r="V421" s="49" t="b">
        <f t="shared" si="126"/>
        <v>1</v>
      </c>
      <c r="W421" s="49" t="str">
        <f t="shared" si="127"/>
        <v>High Value</v>
      </c>
      <c r="X421" s="157">
        <f t="shared" si="132"/>
        <v>8.1510000000000016</v>
      </c>
      <c r="Y421" s="158">
        <f t="shared" si="137"/>
        <v>22</v>
      </c>
      <c r="Z421" s="150">
        <f t="shared" si="128"/>
        <v>1</v>
      </c>
      <c r="AA421" s="151">
        <f t="shared" si="136"/>
        <v>2019</v>
      </c>
      <c r="AB421" s="152" t="str">
        <f t="shared" si="133"/>
        <v>1-2019</v>
      </c>
      <c r="AC421" s="152" t="str">
        <f t="shared" si="130"/>
        <v>22-1-2019</v>
      </c>
      <c r="AD421" s="62">
        <f t="shared" ref="AD421:AD484" si="138">ROUNDUP(Z421/3,0)</f>
        <v>1</v>
      </c>
      <c r="AE421" s="62">
        <f t="shared" si="134"/>
        <v>4</v>
      </c>
      <c r="AF421" s="152" t="str">
        <f t="shared" si="131"/>
        <v>2019-4</v>
      </c>
      <c r="AG421" s="62">
        <f t="shared" si="129"/>
        <v>2</v>
      </c>
      <c r="AH421" s="152" t="str">
        <f t="shared" si="135"/>
        <v>Weekdays</v>
      </c>
      <c r="AI421" s="159">
        <f t="shared" si="122"/>
        <v>3</v>
      </c>
    </row>
    <row r="422" spans="2:35" ht="16.5" x14ac:dyDescent="0.3">
      <c r="B422" s="59" t="s">
        <v>454</v>
      </c>
      <c r="C422" s="60" t="s">
        <v>42</v>
      </c>
      <c r="D422" s="59" t="s">
        <v>43</v>
      </c>
      <c r="E422" s="59" t="s">
        <v>27</v>
      </c>
      <c r="F422" s="59" t="s">
        <v>21</v>
      </c>
      <c r="G422" s="59" t="s">
        <v>22</v>
      </c>
      <c r="H422" s="61">
        <v>57.22</v>
      </c>
      <c r="I422" s="62">
        <v>2</v>
      </c>
      <c r="J422" s="63">
        <v>5.7220000000000004</v>
      </c>
      <c r="K422" s="63">
        <v>120.16200000000001</v>
      </c>
      <c r="L422" s="64">
        <v>43477</v>
      </c>
      <c r="M422" s="65">
        <v>0.71736111111111112</v>
      </c>
      <c r="N422" s="60" t="s">
        <v>23</v>
      </c>
      <c r="O422" s="63">
        <v>114.44</v>
      </c>
      <c r="P422" s="66">
        <v>4.7619047620000003</v>
      </c>
      <c r="Q422" s="63">
        <v>5.7220000000000004</v>
      </c>
      <c r="R422" s="68">
        <v>8.3000000000000007</v>
      </c>
      <c r="S422" s="48">
        <f t="shared" si="123"/>
        <v>5.7220000000000084</v>
      </c>
      <c r="T422" s="49">
        <f t="shared" si="124"/>
        <v>429.15000000000066</v>
      </c>
      <c r="U422" s="49" t="b">
        <f t="shared" si="125"/>
        <v>0</v>
      </c>
      <c r="V422" s="49" t="b">
        <f t="shared" si="126"/>
        <v>1</v>
      </c>
      <c r="W422" s="49" t="str">
        <f t="shared" si="127"/>
        <v>Low Value</v>
      </c>
      <c r="X422" s="157">
        <f t="shared" si="132"/>
        <v>5.7220000000000004</v>
      </c>
      <c r="Y422" s="158">
        <f t="shared" si="137"/>
        <v>12</v>
      </c>
      <c r="Z422" s="150">
        <f t="shared" si="128"/>
        <v>1</v>
      </c>
      <c r="AA422" s="151">
        <f t="shared" si="136"/>
        <v>2019</v>
      </c>
      <c r="AB422" s="152" t="str">
        <f t="shared" si="133"/>
        <v>1-2019</v>
      </c>
      <c r="AC422" s="152" t="str">
        <f t="shared" si="130"/>
        <v>12-1-2019</v>
      </c>
      <c r="AD422" s="62">
        <f t="shared" si="138"/>
        <v>1</v>
      </c>
      <c r="AE422" s="62">
        <f t="shared" si="134"/>
        <v>2</v>
      </c>
      <c r="AF422" s="152" t="str">
        <f t="shared" si="131"/>
        <v>2019-2</v>
      </c>
      <c r="AG422" s="62">
        <f t="shared" si="129"/>
        <v>6</v>
      </c>
      <c r="AH422" s="152" t="str">
        <f t="shared" si="135"/>
        <v>Weekends</v>
      </c>
      <c r="AI422" s="159">
        <f t="shared" ref="AI422:AI485" si="139">WEEKDAY(L422,1)</f>
        <v>7</v>
      </c>
    </row>
    <row r="423" spans="2:35" ht="16.5" x14ac:dyDescent="0.3">
      <c r="B423" s="59" t="s">
        <v>455</v>
      </c>
      <c r="C423" s="60" t="s">
        <v>18</v>
      </c>
      <c r="D423" s="59" t="s">
        <v>19</v>
      </c>
      <c r="E423" s="59" t="s">
        <v>20</v>
      </c>
      <c r="F423" s="59" t="s">
        <v>21</v>
      </c>
      <c r="G423" s="59" t="s">
        <v>28</v>
      </c>
      <c r="H423" s="61">
        <v>25.22</v>
      </c>
      <c r="I423" s="62">
        <v>7</v>
      </c>
      <c r="J423" s="63">
        <v>8.827</v>
      </c>
      <c r="K423" s="63">
        <v>185.36699999999999</v>
      </c>
      <c r="L423" s="64">
        <v>43500</v>
      </c>
      <c r="M423" s="65">
        <v>0.43263888888888891</v>
      </c>
      <c r="N423" s="60" t="s">
        <v>29</v>
      </c>
      <c r="O423" s="63">
        <v>176.54</v>
      </c>
      <c r="P423" s="66">
        <v>4.7619047620000003</v>
      </c>
      <c r="Q423" s="63">
        <v>8.827</v>
      </c>
      <c r="R423" s="68">
        <v>8.1999999999999993</v>
      </c>
      <c r="S423" s="48">
        <f t="shared" si="123"/>
        <v>8.8269999999999982</v>
      </c>
      <c r="T423" s="49">
        <f t="shared" si="124"/>
        <v>662.02499999999986</v>
      </c>
      <c r="U423" s="49" t="b">
        <f t="shared" si="125"/>
        <v>0</v>
      </c>
      <c r="V423" s="49" t="b">
        <f t="shared" si="126"/>
        <v>1</v>
      </c>
      <c r="W423" s="49" t="str">
        <f t="shared" si="127"/>
        <v>Low Value</v>
      </c>
      <c r="X423" s="157">
        <f t="shared" si="132"/>
        <v>2.5220000000000002</v>
      </c>
      <c r="Y423" s="158">
        <f t="shared" si="137"/>
        <v>4</v>
      </c>
      <c r="Z423" s="150">
        <f t="shared" si="128"/>
        <v>2</v>
      </c>
      <c r="AA423" s="151">
        <f t="shared" si="136"/>
        <v>2019</v>
      </c>
      <c r="AB423" s="152" t="str">
        <f t="shared" si="133"/>
        <v>2-2019</v>
      </c>
      <c r="AC423" s="152" t="str">
        <f t="shared" si="130"/>
        <v>4-2-2019</v>
      </c>
      <c r="AD423" s="62">
        <f t="shared" si="138"/>
        <v>1</v>
      </c>
      <c r="AE423" s="62">
        <f t="shared" si="134"/>
        <v>6</v>
      </c>
      <c r="AF423" s="152" t="str">
        <f t="shared" si="131"/>
        <v>2019-6</v>
      </c>
      <c r="AG423" s="62">
        <f t="shared" si="129"/>
        <v>1</v>
      </c>
      <c r="AH423" s="152" t="str">
        <f t="shared" si="135"/>
        <v>Weekdays</v>
      </c>
      <c r="AI423" s="159">
        <f t="shared" si="139"/>
        <v>2</v>
      </c>
    </row>
    <row r="424" spans="2:35" ht="16.5" x14ac:dyDescent="0.3">
      <c r="B424" s="59" t="s">
        <v>456</v>
      </c>
      <c r="C424" s="60" t="s">
        <v>25</v>
      </c>
      <c r="D424" s="59" t="s">
        <v>26</v>
      </c>
      <c r="E424" s="59" t="s">
        <v>20</v>
      </c>
      <c r="F424" s="59" t="s">
        <v>21</v>
      </c>
      <c r="G424" s="59" t="s">
        <v>44</v>
      </c>
      <c r="H424" s="61">
        <v>38.6</v>
      </c>
      <c r="I424" s="62">
        <v>3</v>
      </c>
      <c r="J424" s="63">
        <v>5.79</v>
      </c>
      <c r="K424" s="63">
        <v>121.59</v>
      </c>
      <c r="L424" s="64">
        <v>43552</v>
      </c>
      <c r="M424" s="65">
        <v>0.58125000000000004</v>
      </c>
      <c r="N424" s="60" t="s">
        <v>23</v>
      </c>
      <c r="O424" s="63">
        <v>115.8</v>
      </c>
      <c r="P424" s="66">
        <v>4.7619047620000003</v>
      </c>
      <c r="Q424" s="63">
        <v>5.79</v>
      </c>
      <c r="R424" s="68">
        <v>7.5</v>
      </c>
      <c r="S424" s="48">
        <f t="shared" si="123"/>
        <v>5.7900000000000063</v>
      </c>
      <c r="T424" s="49">
        <f t="shared" si="124"/>
        <v>434.25000000000045</v>
      </c>
      <c r="U424" s="49" t="b">
        <f t="shared" si="125"/>
        <v>0</v>
      </c>
      <c r="V424" s="49" t="b">
        <f t="shared" si="126"/>
        <v>1</v>
      </c>
      <c r="W424" s="49" t="str">
        <f t="shared" si="127"/>
        <v>Low Value</v>
      </c>
      <c r="X424" s="157">
        <f t="shared" si="132"/>
        <v>3.8600000000000003</v>
      </c>
      <c r="Y424" s="158">
        <f t="shared" si="137"/>
        <v>28</v>
      </c>
      <c r="Z424" s="150">
        <f t="shared" si="128"/>
        <v>3</v>
      </c>
      <c r="AA424" s="151">
        <f t="shared" si="136"/>
        <v>2019</v>
      </c>
      <c r="AB424" s="152" t="str">
        <f t="shared" si="133"/>
        <v>3-2019</v>
      </c>
      <c r="AC424" s="152" t="str">
        <f t="shared" si="130"/>
        <v>28-3-2019</v>
      </c>
      <c r="AD424" s="62">
        <f t="shared" si="138"/>
        <v>1</v>
      </c>
      <c r="AE424" s="62">
        <f t="shared" si="134"/>
        <v>13</v>
      </c>
      <c r="AF424" s="152" t="str">
        <f t="shared" si="131"/>
        <v>2019-13</v>
      </c>
      <c r="AG424" s="62">
        <f t="shared" si="129"/>
        <v>4</v>
      </c>
      <c r="AH424" s="152" t="str">
        <f t="shared" si="135"/>
        <v>Weekdays</v>
      </c>
      <c r="AI424" s="159">
        <f t="shared" si="139"/>
        <v>5</v>
      </c>
    </row>
    <row r="425" spans="2:35" ht="16.5" x14ac:dyDescent="0.3">
      <c r="B425" s="59" t="s">
        <v>457</v>
      </c>
      <c r="C425" s="60" t="s">
        <v>25</v>
      </c>
      <c r="D425" s="59" t="s">
        <v>26</v>
      </c>
      <c r="E425" s="59" t="s">
        <v>27</v>
      </c>
      <c r="F425" s="59" t="s">
        <v>21</v>
      </c>
      <c r="G425" s="59" t="s">
        <v>28</v>
      </c>
      <c r="H425" s="61">
        <v>84.05</v>
      </c>
      <c r="I425" s="62">
        <v>3</v>
      </c>
      <c r="J425" s="63">
        <v>12.6075</v>
      </c>
      <c r="K425" s="63">
        <v>264.75749999999999</v>
      </c>
      <c r="L425" s="64">
        <v>43488</v>
      </c>
      <c r="M425" s="65">
        <v>0.56180555555555556</v>
      </c>
      <c r="N425" s="60" t="s">
        <v>29</v>
      </c>
      <c r="O425" s="63">
        <v>252.15</v>
      </c>
      <c r="P425" s="66">
        <v>4.7619047620000003</v>
      </c>
      <c r="Q425" s="63">
        <v>12.6075</v>
      </c>
      <c r="R425" s="68">
        <v>9.8000000000000007</v>
      </c>
      <c r="S425" s="48">
        <f t="shared" si="123"/>
        <v>12.607499999999987</v>
      </c>
      <c r="T425" s="49">
        <f t="shared" si="124"/>
        <v>945.56249999999909</v>
      </c>
      <c r="U425" s="49" t="b">
        <f t="shared" si="125"/>
        <v>0</v>
      </c>
      <c r="V425" s="49" t="b">
        <f t="shared" si="126"/>
        <v>1</v>
      </c>
      <c r="W425" s="49" t="str">
        <f t="shared" si="127"/>
        <v>High Value</v>
      </c>
      <c r="X425" s="157">
        <f t="shared" si="132"/>
        <v>8.4049999999999994</v>
      </c>
      <c r="Y425" s="158">
        <f t="shared" si="137"/>
        <v>23</v>
      </c>
      <c r="Z425" s="150">
        <f t="shared" si="128"/>
        <v>1</v>
      </c>
      <c r="AA425" s="151">
        <f t="shared" si="136"/>
        <v>2019</v>
      </c>
      <c r="AB425" s="152" t="str">
        <f t="shared" si="133"/>
        <v>1-2019</v>
      </c>
      <c r="AC425" s="152" t="str">
        <f t="shared" si="130"/>
        <v>23-1-2019</v>
      </c>
      <c r="AD425" s="62">
        <f t="shared" si="138"/>
        <v>1</v>
      </c>
      <c r="AE425" s="62">
        <f t="shared" si="134"/>
        <v>4</v>
      </c>
      <c r="AF425" s="152" t="str">
        <f t="shared" si="131"/>
        <v>2019-4</v>
      </c>
      <c r="AG425" s="62">
        <f t="shared" si="129"/>
        <v>3</v>
      </c>
      <c r="AH425" s="152" t="str">
        <f t="shared" si="135"/>
        <v>Weekdays</v>
      </c>
      <c r="AI425" s="159">
        <f t="shared" si="139"/>
        <v>4</v>
      </c>
    </row>
    <row r="426" spans="2:35" ht="16.5" x14ac:dyDescent="0.3">
      <c r="B426" s="59" t="s">
        <v>458</v>
      </c>
      <c r="C426" s="60" t="s">
        <v>25</v>
      </c>
      <c r="D426" s="59" t="s">
        <v>26</v>
      </c>
      <c r="E426" s="59" t="s">
        <v>20</v>
      </c>
      <c r="F426" s="59" t="s">
        <v>21</v>
      </c>
      <c r="G426" s="59" t="s">
        <v>46</v>
      </c>
      <c r="H426" s="61">
        <v>97.21</v>
      </c>
      <c r="I426" s="62">
        <v>10</v>
      </c>
      <c r="J426" s="63">
        <v>48.604999999999997</v>
      </c>
      <c r="K426" s="63">
        <v>1020.705</v>
      </c>
      <c r="L426" s="64">
        <v>43504</v>
      </c>
      <c r="M426" s="65">
        <v>0.54166666666666663</v>
      </c>
      <c r="N426" s="60" t="s">
        <v>33</v>
      </c>
      <c r="O426" s="63">
        <v>972.1</v>
      </c>
      <c r="P426" s="66">
        <v>4.7619047620000003</v>
      </c>
      <c r="Q426" s="63">
        <v>48.604999999999997</v>
      </c>
      <c r="R426" s="67">
        <v>8.6999999999999993</v>
      </c>
      <c r="S426" s="48">
        <f t="shared" si="123"/>
        <v>48.605000000000018</v>
      </c>
      <c r="T426" s="49">
        <f t="shared" si="124"/>
        <v>3645.3750000000014</v>
      </c>
      <c r="U426" s="49" t="b">
        <f t="shared" si="125"/>
        <v>1</v>
      </c>
      <c r="V426" s="49" t="b">
        <f t="shared" si="126"/>
        <v>1</v>
      </c>
      <c r="W426" s="49" t="str">
        <f t="shared" si="127"/>
        <v>High Value</v>
      </c>
      <c r="X426" s="157">
        <f t="shared" si="132"/>
        <v>9.7210000000000001</v>
      </c>
      <c r="Y426" s="158">
        <f t="shared" si="137"/>
        <v>8</v>
      </c>
      <c r="Z426" s="150">
        <f t="shared" si="128"/>
        <v>2</v>
      </c>
      <c r="AA426" s="151">
        <f t="shared" si="136"/>
        <v>2019</v>
      </c>
      <c r="AB426" s="152" t="str">
        <f t="shared" si="133"/>
        <v>2-2019</v>
      </c>
      <c r="AC426" s="152" t="str">
        <f t="shared" si="130"/>
        <v>8-2-2019</v>
      </c>
      <c r="AD426" s="62">
        <f t="shared" si="138"/>
        <v>1</v>
      </c>
      <c r="AE426" s="62">
        <f t="shared" si="134"/>
        <v>6</v>
      </c>
      <c r="AF426" s="152" t="str">
        <f t="shared" si="131"/>
        <v>2019-6</v>
      </c>
      <c r="AG426" s="62">
        <f t="shared" si="129"/>
        <v>5</v>
      </c>
      <c r="AH426" s="152" t="str">
        <f t="shared" si="135"/>
        <v>Weekdays</v>
      </c>
      <c r="AI426" s="159">
        <f t="shared" si="139"/>
        <v>6</v>
      </c>
    </row>
    <row r="427" spans="2:35" ht="16.5" x14ac:dyDescent="0.3">
      <c r="B427" s="59" t="s">
        <v>459</v>
      </c>
      <c r="C427" s="60" t="s">
        <v>42</v>
      </c>
      <c r="D427" s="59" t="s">
        <v>43</v>
      </c>
      <c r="E427" s="59" t="s">
        <v>20</v>
      </c>
      <c r="F427" s="59" t="s">
        <v>31</v>
      </c>
      <c r="G427" s="59" t="s">
        <v>46</v>
      </c>
      <c r="H427" s="61">
        <v>25.42</v>
      </c>
      <c r="I427" s="62">
        <v>8</v>
      </c>
      <c r="J427" s="63">
        <v>10.167999999999999</v>
      </c>
      <c r="K427" s="63">
        <v>213.52799999999999</v>
      </c>
      <c r="L427" s="64">
        <v>43543</v>
      </c>
      <c r="M427" s="65">
        <v>0.8208333333333333</v>
      </c>
      <c r="N427" s="60" t="s">
        <v>33</v>
      </c>
      <c r="O427" s="63">
        <v>203.36</v>
      </c>
      <c r="P427" s="66">
        <v>4.7619047620000003</v>
      </c>
      <c r="Q427" s="63">
        <v>10.167999999999999</v>
      </c>
      <c r="R427" s="68">
        <v>6.7</v>
      </c>
      <c r="S427" s="48">
        <f t="shared" si="123"/>
        <v>10.167999999999978</v>
      </c>
      <c r="T427" s="49">
        <f t="shared" si="124"/>
        <v>762.59999999999832</v>
      </c>
      <c r="U427" s="49" t="b">
        <f t="shared" si="125"/>
        <v>0</v>
      </c>
      <c r="V427" s="49" t="b">
        <f t="shared" si="126"/>
        <v>1</v>
      </c>
      <c r="W427" s="49" t="str">
        <f t="shared" si="127"/>
        <v>Low Value</v>
      </c>
      <c r="X427" s="157">
        <f t="shared" si="132"/>
        <v>2.5420000000000003</v>
      </c>
      <c r="Y427" s="158">
        <f t="shared" si="137"/>
        <v>19</v>
      </c>
      <c r="Z427" s="150">
        <f t="shared" si="128"/>
        <v>3</v>
      </c>
      <c r="AA427" s="151">
        <f t="shared" si="136"/>
        <v>2019</v>
      </c>
      <c r="AB427" s="152" t="str">
        <f t="shared" si="133"/>
        <v>3-2019</v>
      </c>
      <c r="AC427" s="152" t="str">
        <f t="shared" si="130"/>
        <v>19-3-2019</v>
      </c>
      <c r="AD427" s="62">
        <f t="shared" si="138"/>
        <v>1</v>
      </c>
      <c r="AE427" s="62">
        <f t="shared" si="134"/>
        <v>12</v>
      </c>
      <c r="AF427" s="152" t="str">
        <f t="shared" si="131"/>
        <v>2019-12</v>
      </c>
      <c r="AG427" s="62">
        <f t="shared" si="129"/>
        <v>2</v>
      </c>
      <c r="AH427" s="152" t="str">
        <f t="shared" si="135"/>
        <v>Weekdays</v>
      </c>
      <c r="AI427" s="159">
        <f t="shared" si="139"/>
        <v>3</v>
      </c>
    </row>
    <row r="428" spans="2:35" ht="16.5" x14ac:dyDescent="0.3">
      <c r="B428" s="59" t="s">
        <v>460</v>
      </c>
      <c r="C428" s="60" t="s">
        <v>25</v>
      </c>
      <c r="D428" s="59" t="s">
        <v>26</v>
      </c>
      <c r="E428" s="59" t="s">
        <v>27</v>
      </c>
      <c r="F428" s="59" t="s">
        <v>31</v>
      </c>
      <c r="G428" s="59" t="s">
        <v>46</v>
      </c>
      <c r="H428" s="61">
        <v>16.28</v>
      </c>
      <c r="I428" s="62">
        <v>1</v>
      </c>
      <c r="J428" s="63">
        <v>0.81399999999999995</v>
      </c>
      <c r="K428" s="63">
        <v>17.094000000000001</v>
      </c>
      <c r="L428" s="64">
        <v>43533</v>
      </c>
      <c r="M428" s="65">
        <v>0.65</v>
      </c>
      <c r="N428" s="60" t="s">
        <v>29</v>
      </c>
      <c r="O428" s="63">
        <v>16.28</v>
      </c>
      <c r="P428" s="66">
        <v>4.7619047620000003</v>
      </c>
      <c r="Q428" s="63">
        <v>0.81399999999999995</v>
      </c>
      <c r="R428" s="68">
        <v>5</v>
      </c>
      <c r="S428" s="48">
        <f t="shared" si="123"/>
        <v>0.81400000000000006</v>
      </c>
      <c r="T428" s="49">
        <f t="shared" si="124"/>
        <v>61.050000000000004</v>
      </c>
      <c r="U428" s="49" t="b">
        <f t="shared" si="125"/>
        <v>0</v>
      </c>
      <c r="V428" s="49" t="b">
        <f t="shared" si="126"/>
        <v>1</v>
      </c>
      <c r="W428" s="49" t="str">
        <f t="shared" si="127"/>
        <v>Low Value</v>
      </c>
      <c r="X428" s="157" t="str">
        <f t="shared" si="132"/>
        <v>Value Not maches</v>
      </c>
      <c r="Y428" s="158">
        <f t="shared" si="137"/>
        <v>9</v>
      </c>
      <c r="Z428" s="150">
        <f t="shared" si="128"/>
        <v>3</v>
      </c>
      <c r="AA428" s="151">
        <f t="shared" si="136"/>
        <v>2019</v>
      </c>
      <c r="AB428" s="152" t="str">
        <f t="shared" si="133"/>
        <v>3-2019</v>
      </c>
      <c r="AC428" s="152" t="str">
        <f t="shared" si="130"/>
        <v>9-3-2019</v>
      </c>
      <c r="AD428" s="62">
        <f t="shared" si="138"/>
        <v>1</v>
      </c>
      <c r="AE428" s="62">
        <f t="shared" si="134"/>
        <v>10</v>
      </c>
      <c r="AF428" s="152" t="str">
        <f t="shared" si="131"/>
        <v>2019-10</v>
      </c>
      <c r="AG428" s="62">
        <f t="shared" si="129"/>
        <v>6</v>
      </c>
      <c r="AH428" s="152" t="str">
        <f t="shared" si="135"/>
        <v>Weekends</v>
      </c>
      <c r="AI428" s="159">
        <f t="shared" si="139"/>
        <v>7</v>
      </c>
    </row>
    <row r="429" spans="2:35" ht="16.5" x14ac:dyDescent="0.3">
      <c r="B429" s="59" t="s">
        <v>461</v>
      </c>
      <c r="C429" s="60" t="s">
        <v>42</v>
      </c>
      <c r="D429" s="59" t="s">
        <v>43</v>
      </c>
      <c r="E429" s="59" t="s">
        <v>20</v>
      </c>
      <c r="F429" s="59" t="s">
        <v>31</v>
      </c>
      <c r="G429" s="59" t="s">
        <v>46</v>
      </c>
      <c r="H429" s="61">
        <v>40.61</v>
      </c>
      <c r="I429" s="62">
        <v>9</v>
      </c>
      <c r="J429" s="63">
        <v>18.2745</v>
      </c>
      <c r="K429" s="63">
        <v>383.7645</v>
      </c>
      <c r="L429" s="64">
        <v>43467</v>
      </c>
      <c r="M429" s="65">
        <v>0.56944444444444442</v>
      </c>
      <c r="N429" s="60" t="s">
        <v>29</v>
      </c>
      <c r="O429" s="63">
        <v>365.49</v>
      </c>
      <c r="P429" s="66">
        <v>4.7619047620000003</v>
      </c>
      <c r="Q429" s="63">
        <v>18.2745</v>
      </c>
      <c r="R429" s="67">
        <v>7</v>
      </c>
      <c r="S429" s="48">
        <f t="shared" si="123"/>
        <v>18.274499999999989</v>
      </c>
      <c r="T429" s="49">
        <f t="shared" si="124"/>
        <v>1370.5874999999992</v>
      </c>
      <c r="U429" s="49" t="b">
        <f t="shared" si="125"/>
        <v>0</v>
      </c>
      <c r="V429" s="49" t="b">
        <f t="shared" si="126"/>
        <v>1</v>
      </c>
      <c r="W429" s="49" t="str">
        <f t="shared" si="127"/>
        <v>Low Value</v>
      </c>
      <c r="X429" s="157">
        <f t="shared" si="132"/>
        <v>4.0609999999999999</v>
      </c>
      <c r="Y429" s="158">
        <f t="shared" si="137"/>
        <v>2</v>
      </c>
      <c r="Z429" s="150">
        <f t="shared" si="128"/>
        <v>1</v>
      </c>
      <c r="AA429" s="151">
        <f t="shared" si="136"/>
        <v>2019</v>
      </c>
      <c r="AB429" s="152" t="str">
        <f t="shared" si="133"/>
        <v>1-2019</v>
      </c>
      <c r="AC429" s="152" t="str">
        <f t="shared" si="130"/>
        <v>2-1-2019</v>
      </c>
      <c r="AD429" s="62">
        <f t="shared" si="138"/>
        <v>1</v>
      </c>
      <c r="AE429" s="62">
        <f t="shared" si="134"/>
        <v>1</v>
      </c>
      <c r="AF429" s="152" t="str">
        <f t="shared" si="131"/>
        <v>2019-1</v>
      </c>
      <c r="AG429" s="62">
        <f t="shared" si="129"/>
        <v>3</v>
      </c>
      <c r="AH429" s="152" t="str">
        <f t="shared" si="135"/>
        <v>Weekdays</v>
      </c>
      <c r="AI429" s="159">
        <f t="shared" si="139"/>
        <v>4</v>
      </c>
    </row>
    <row r="430" spans="2:35" ht="16.5" x14ac:dyDescent="0.3">
      <c r="B430" s="59" t="s">
        <v>462</v>
      </c>
      <c r="C430" s="60" t="s">
        <v>18</v>
      </c>
      <c r="D430" s="59" t="s">
        <v>19</v>
      </c>
      <c r="E430" s="59" t="s">
        <v>20</v>
      </c>
      <c r="F430" s="59" t="s">
        <v>31</v>
      </c>
      <c r="G430" s="59" t="s">
        <v>22</v>
      </c>
      <c r="H430" s="61">
        <v>53.17</v>
      </c>
      <c r="I430" s="62">
        <v>7</v>
      </c>
      <c r="J430" s="63">
        <v>18.609500000000001</v>
      </c>
      <c r="K430" s="63">
        <v>390.79950000000002</v>
      </c>
      <c r="L430" s="64">
        <v>43486</v>
      </c>
      <c r="M430" s="65">
        <v>0.75069444444444444</v>
      </c>
      <c r="N430" s="60" t="s">
        <v>29</v>
      </c>
      <c r="O430" s="63">
        <v>372.19</v>
      </c>
      <c r="P430" s="66">
        <v>4.7619047620000003</v>
      </c>
      <c r="Q430" s="63">
        <v>18.609500000000001</v>
      </c>
      <c r="R430" s="67">
        <v>8.9</v>
      </c>
      <c r="S430" s="48">
        <f t="shared" si="123"/>
        <v>18.609500000000025</v>
      </c>
      <c r="T430" s="49">
        <f t="shared" si="124"/>
        <v>1395.7125000000019</v>
      </c>
      <c r="U430" s="49" t="b">
        <f t="shared" si="125"/>
        <v>0</v>
      </c>
      <c r="V430" s="49" t="b">
        <f t="shared" si="126"/>
        <v>1</v>
      </c>
      <c r="W430" s="49" t="str">
        <f t="shared" si="127"/>
        <v>High Value</v>
      </c>
      <c r="X430" s="157">
        <f t="shared" si="132"/>
        <v>5.3170000000000002</v>
      </c>
      <c r="Y430" s="158">
        <f t="shared" si="137"/>
        <v>21</v>
      </c>
      <c r="Z430" s="150">
        <f t="shared" si="128"/>
        <v>1</v>
      </c>
      <c r="AA430" s="151">
        <f t="shared" si="136"/>
        <v>2019</v>
      </c>
      <c r="AB430" s="152" t="str">
        <f t="shared" si="133"/>
        <v>1-2019</v>
      </c>
      <c r="AC430" s="152" t="str">
        <f t="shared" si="130"/>
        <v>21-1-2019</v>
      </c>
      <c r="AD430" s="62">
        <f t="shared" si="138"/>
        <v>1</v>
      </c>
      <c r="AE430" s="62">
        <f t="shared" si="134"/>
        <v>4</v>
      </c>
      <c r="AF430" s="152" t="str">
        <f t="shared" si="131"/>
        <v>2019-4</v>
      </c>
      <c r="AG430" s="62">
        <f t="shared" si="129"/>
        <v>1</v>
      </c>
      <c r="AH430" s="152" t="str">
        <f t="shared" si="135"/>
        <v>Weekdays</v>
      </c>
      <c r="AI430" s="159">
        <f t="shared" si="139"/>
        <v>2</v>
      </c>
    </row>
    <row r="431" spans="2:35" ht="16.5" x14ac:dyDescent="0.3">
      <c r="B431" s="59" t="s">
        <v>463</v>
      </c>
      <c r="C431" s="60" t="s">
        <v>42</v>
      </c>
      <c r="D431" s="59" t="s">
        <v>43</v>
      </c>
      <c r="E431" s="59" t="s">
        <v>20</v>
      </c>
      <c r="F431" s="59" t="s">
        <v>21</v>
      </c>
      <c r="G431" s="59" t="s">
        <v>44</v>
      </c>
      <c r="H431" s="61">
        <v>20.87</v>
      </c>
      <c r="I431" s="62">
        <v>3</v>
      </c>
      <c r="J431" s="63">
        <v>3.1305000000000001</v>
      </c>
      <c r="K431" s="63">
        <v>65.740499999999997</v>
      </c>
      <c r="L431" s="64">
        <v>43544</v>
      </c>
      <c r="M431" s="65">
        <v>0.57847222222222228</v>
      </c>
      <c r="N431" s="60" t="s">
        <v>33</v>
      </c>
      <c r="O431" s="63">
        <v>62.61</v>
      </c>
      <c r="P431" s="66">
        <v>4.7619047620000003</v>
      </c>
      <c r="Q431" s="63">
        <v>3.1305000000000001</v>
      </c>
      <c r="R431" s="68">
        <v>8</v>
      </c>
      <c r="S431" s="48">
        <f t="shared" si="123"/>
        <v>3.1304999999999978</v>
      </c>
      <c r="T431" s="49">
        <f t="shared" si="124"/>
        <v>234.78749999999985</v>
      </c>
      <c r="U431" s="49" t="b">
        <f t="shared" si="125"/>
        <v>0</v>
      </c>
      <c r="V431" s="49" t="b">
        <f t="shared" si="126"/>
        <v>1</v>
      </c>
      <c r="W431" s="49" t="str">
        <f t="shared" si="127"/>
        <v>Low Value</v>
      </c>
      <c r="X431" s="157">
        <f t="shared" si="132"/>
        <v>2.0870000000000002</v>
      </c>
      <c r="Y431" s="158">
        <f t="shared" si="137"/>
        <v>20</v>
      </c>
      <c r="Z431" s="150">
        <f t="shared" si="128"/>
        <v>3</v>
      </c>
      <c r="AA431" s="151">
        <f t="shared" si="136"/>
        <v>2019</v>
      </c>
      <c r="AB431" s="152" t="str">
        <f t="shared" si="133"/>
        <v>3-2019</v>
      </c>
      <c r="AC431" s="152" t="str">
        <f t="shared" si="130"/>
        <v>20-3-2019</v>
      </c>
      <c r="AD431" s="62">
        <f t="shared" si="138"/>
        <v>1</v>
      </c>
      <c r="AE431" s="62">
        <f t="shared" si="134"/>
        <v>12</v>
      </c>
      <c r="AF431" s="152" t="str">
        <f t="shared" si="131"/>
        <v>2019-12</v>
      </c>
      <c r="AG431" s="62">
        <f t="shared" si="129"/>
        <v>3</v>
      </c>
      <c r="AH431" s="152" t="str">
        <f t="shared" si="135"/>
        <v>Weekdays</v>
      </c>
      <c r="AI431" s="159">
        <f t="shared" si="139"/>
        <v>4</v>
      </c>
    </row>
    <row r="432" spans="2:35" ht="16.5" x14ac:dyDescent="0.3">
      <c r="B432" s="59" t="s">
        <v>464</v>
      </c>
      <c r="C432" s="60" t="s">
        <v>42</v>
      </c>
      <c r="D432" s="59" t="s">
        <v>43</v>
      </c>
      <c r="E432" s="59" t="s">
        <v>27</v>
      </c>
      <c r="F432" s="59" t="s">
        <v>31</v>
      </c>
      <c r="G432" s="59" t="s">
        <v>36</v>
      </c>
      <c r="H432" s="61">
        <v>67.27</v>
      </c>
      <c r="I432" s="62">
        <v>5</v>
      </c>
      <c r="J432" s="63">
        <v>16.817499999999999</v>
      </c>
      <c r="K432" s="63">
        <v>353.16750000000002</v>
      </c>
      <c r="L432" s="64">
        <v>43523</v>
      </c>
      <c r="M432" s="65">
        <v>0.7270833333333333</v>
      </c>
      <c r="N432" s="60" t="s">
        <v>29</v>
      </c>
      <c r="O432" s="63">
        <v>336.35</v>
      </c>
      <c r="P432" s="66">
        <v>4.7619047620000003</v>
      </c>
      <c r="Q432" s="63">
        <v>16.817499999999999</v>
      </c>
      <c r="R432" s="67">
        <v>6.9</v>
      </c>
      <c r="S432" s="48">
        <f t="shared" si="123"/>
        <v>16.817499999999995</v>
      </c>
      <c r="T432" s="49">
        <f t="shared" si="124"/>
        <v>1261.3124999999995</v>
      </c>
      <c r="U432" s="49" t="b">
        <f t="shared" si="125"/>
        <v>0</v>
      </c>
      <c r="V432" s="49" t="b">
        <f t="shared" si="126"/>
        <v>1</v>
      </c>
      <c r="W432" s="49" t="str">
        <f t="shared" si="127"/>
        <v>Low Value</v>
      </c>
      <c r="X432" s="157">
        <f t="shared" si="132"/>
        <v>6.7270000000000003</v>
      </c>
      <c r="Y432" s="158">
        <f t="shared" si="137"/>
        <v>27</v>
      </c>
      <c r="Z432" s="150">
        <f t="shared" si="128"/>
        <v>2</v>
      </c>
      <c r="AA432" s="151">
        <f t="shared" si="136"/>
        <v>2019</v>
      </c>
      <c r="AB432" s="152" t="str">
        <f t="shared" si="133"/>
        <v>2-2019</v>
      </c>
      <c r="AC432" s="152" t="str">
        <f t="shared" si="130"/>
        <v>27-2-2019</v>
      </c>
      <c r="AD432" s="62">
        <f t="shared" si="138"/>
        <v>1</v>
      </c>
      <c r="AE432" s="62">
        <f t="shared" si="134"/>
        <v>9</v>
      </c>
      <c r="AF432" s="152" t="str">
        <f t="shared" si="131"/>
        <v>2019-9</v>
      </c>
      <c r="AG432" s="62">
        <f t="shared" si="129"/>
        <v>3</v>
      </c>
      <c r="AH432" s="152" t="str">
        <f t="shared" si="135"/>
        <v>Weekdays</v>
      </c>
      <c r="AI432" s="159">
        <f t="shared" si="139"/>
        <v>4</v>
      </c>
    </row>
    <row r="433" spans="2:35" ht="16.5" x14ac:dyDescent="0.3">
      <c r="B433" s="59" t="s">
        <v>465</v>
      </c>
      <c r="C433" s="60" t="s">
        <v>18</v>
      </c>
      <c r="D433" s="59" t="s">
        <v>19</v>
      </c>
      <c r="E433" s="59" t="s">
        <v>20</v>
      </c>
      <c r="F433" s="59" t="s">
        <v>21</v>
      </c>
      <c r="G433" s="59" t="s">
        <v>32</v>
      </c>
      <c r="H433" s="61">
        <v>90.65</v>
      </c>
      <c r="I433" s="62">
        <v>10</v>
      </c>
      <c r="J433" s="63">
        <v>45.325000000000003</v>
      </c>
      <c r="K433" s="63">
        <v>951.82500000000005</v>
      </c>
      <c r="L433" s="64">
        <v>43532</v>
      </c>
      <c r="M433" s="65">
        <v>0.45347222222222222</v>
      </c>
      <c r="N433" s="60" t="s">
        <v>23</v>
      </c>
      <c r="O433" s="63">
        <v>906.5</v>
      </c>
      <c r="P433" s="66">
        <v>4.7619047620000003</v>
      </c>
      <c r="Q433" s="63">
        <v>45.325000000000003</v>
      </c>
      <c r="R433" s="67">
        <v>7.3</v>
      </c>
      <c r="S433" s="48">
        <f t="shared" si="123"/>
        <v>45.325000000000045</v>
      </c>
      <c r="T433" s="49">
        <f t="shared" si="124"/>
        <v>3399.3750000000036</v>
      </c>
      <c r="U433" s="49" t="b">
        <f t="shared" si="125"/>
        <v>1</v>
      </c>
      <c r="V433" s="49" t="b">
        <f t="shared" si="126"/>
        <v>1</v>
      </c>
      <c r="W433" s="49" t="str">
        <f t="shared" si="127"/>
        <v>Low Value</v>
      </c>
      <c r="X433" s="157">
        <f t="shared" si="132"/>
        <v>9.0650000000000013</v>
      </c>
      <c r="Y433" s="158">
        <f t="shared" si="137"/>
        <v>8</v>
      </c>
      <c r="Z433" s="150">
        <f t="shared" si="128"/>
        <v>3</v>
      </c>
      <c r="AA433" s="151">
        <f t="shared" si="136"/>
        <v>2019</v>
      </c>
      <c r="AB433" s="152" t="str">
        <f t="shared" si="133"/>
        <v>3-2019</v>
      </c>
      <c r="AC433" s="152" t="str">
        <f t="shared" si="130"/>
        <v>8-3-2019</v>
      </c>
      <c r="AD433" s="62">
        <f t="shared" si="138"/>
        <v>1</v>
      </c>
      <c r="AE433" s="62">
        <f t="shared" si="134"/>
        <v>10</v>
      </c>
      <c r="AF433" s="152" t="str">
        <f t="shared" si="131"/>
        <v>2019-10</v>
      </c>
      <c r="AG433" s="62">
        <f t="shared" si="129"/>
        <v>5</v>
      </c>
      <c r="AH433" s="152" t="str">
        <f t="shared" si="135"/>
        <v>Weekdays</v>
      </c>
      <c r="AI433" s="159">
        <f t="shared" si="139"/>
        <v>6</v>
      </c>
    </row>
    <row r="434" spans="2:35" ht="16.5" x14ac:dyDescent="0.3">
      <c r="B434" s="59" t="s">
        <v>466</v>
      </c>
      <c r="C434" s="60" t="s">
        <v>42</v>
      </c>
      <c r="D434" s="59" t="s">
        <v>43</v>
      </c>
      <c r="E434" s="59" t="s">
        <v>27</v>
      </c>
      <c r="F434" s="59" t="s">
        <v>31</v>
      </c>
      <c r="G434" s="59" t="s">
        <v>46</v>
      </c>
      <c r="H434" s="61">
        <v>69.08</v>
      </c>
      <c r="I434" s="62">
        <v>2</v>
      </c>
      <c r="J434" s="63">
        <v>6.9080000000000004</v>
      </c>
      <c r="K434" s="63">
        <v>145.06800000000001</v>
      </c>
      <c r="L434" s="64">
        <v>43496</v>
      </c>
      <c r="M434" s="65">
        <v>0.82499999999999996</v>
      </c>
      <c r="N434" s="60" t="s">
        <v>33</v>
      </c>
      <c r="O434" s="63">
        <v>138.16</v>
      </c>
      <c r="P434" s="66">
        <v>4.7619047620000003</v>
      </c>
      <c r="Q434" s="63">
        <v>6.9080000000000004</v>
      </c>
      <c r="R434" s="68">
        <v>6.9</v>
      </c>
      <c r="S434" s="48">
        <f t="shared" si="123"/>
        <v>6.9080000000000155</v>
      </c>
      <c r="T434" s="49">
        <f t="shared" si="124"/>
        <v>518.10000000000116</v>
      </c>
      <c r="U434" s="49" t="b">
        <f t="shared" si="125"/>
        <v>0</v>
      </c>
      <c r="V434" s="49" t="b">
        <f t="shared" si="126"/>
        <v>1</v>
      </c>
      <c r="W434" s="49" t="str">
        <f t="shared" si="127"/>
        <v>Low Value</v>
      </c>
      <c r="X434" s="157">
        <f t="shared" si="132"/>
        <v>6.9080000000000004</v>
      </c>
      <c r="Y434" s="158">
        <f t="shared" si="137"/>
        <v>31</v>
      </c>
      <c r="Z434" s="150">
        <f t="shared" si="128"/>
        <v>1</v>
      </c>
      <c r="AA434" s="151">
        <f t="shared" si="136"/>
        <v>2019</v>
      </c>
      <c r="AB434" s="152" t="str">
        <f t="shared" si="133"/>
        <v>1-2019</v>
      </c>
      <c r="AC434" s="152" t="str">
        <f t="shared" si="130"/>
        <v>31-1-2019</v>
      </c>
      <c r="AD434" s="62">
        <f t="shared" si="138"/>
        <v>1</v>
      </c>
      <c r="AE434" s="62">
        <f t="shared" si="134"/>
        <v>5</v>
      </c>
      <c r="AF434" s="152" t="str">
        <f t="shared" si="131"/>
        <v>2019-5</v>
      </c>
      <c r="AG434" s="62">
        <f t="shared" si="129"/>
        <v>4</v>
      </c>
      <c r="AH434" s="152" t="str">
        <f t="shared" si="135"/>
        <v>Weekdays</v>
      </c>
      <c r="AI434" s="159">
        <f t="shared" si="139"/>
        <v>5</v>
      </c>
    </row>
    <row r="435" spans="2:35" ht="16.5" x14ac:dyDescent="0.3">
      <c r="B435" s="59" t="s">
        <v>467</v>
      </c>
      <c r="C435" s="60" t="s">
        <v>25</v>
      </c>
      <c r="D435" s="59" t="s">
        <v>26</v>
      </c>
      <c r="E435" s="59" t="s">
        <v>27</v>
      </c>
      <c r="F435" s="59" t="s">
        <v>31</v>
      </c>
      <c r="G435" s="59" t="s">
        <v>44</v>
      </c>
      <c r="H435" s="61">
        <v>43.27</v>
      </c>
      <c r="I435" s="62">
        <v>2</v>
      </c>
      <c r="J435" s="63">
        <v>4.327</v>
      </c>
      <c r="K435" s="63">
        <v>90.867000000000004</v>
      </c>
      <c r="L435" s="64">
        <v>43532</v>
      </c>
      <c r="M435" s="65">
        <v>0.70347222222222228</v>
      </c>
      <c r="N435" s="60" t="s">
        <v>23</v>
      </c>
      <c r="O435" s="63">
        <v>86.54</v>
      </c>
      <c r="P435" s="66">
        <v>4.7619047620000003</v>
      </c>
      <c r="Q435" s="63">
        <v>4.327</v>
      </c>
      <c r="R435" s="68">
        <v>5.7</v>
      </c>
      <c r="S435" s="48">
        <f t="shared" si="123"/>
        <v>4.3269999999999982</v>
      </c>
      <c r="T435" s="49">
        <f t="shared" si="124"/>
        <v>324.52499999999986</v>
      </c>
      <c r="U435" s="49" t="b">
        <f t="shared" si="125"/>
        <v>0</v>
      </c>
      <c r="V435" s="49" t="b">
        <f t="shared" si="126"/>
        <v>1</v>
      </c>
      <c r="W435" s="49" t="str">
        <f t="shared" si="127"/>
        <v>Low Value</v>
      </c>
      <c r="X435" s="157" t="str">
        <f t="shared" si="132"/>
        <v>Value Not maches</v>
      </c>
      <c r="Y435" s="158">
        <f t="shared" si="137"/>
        <v>8</v>
      </c>
      <c r="Z435" s="150">
        <f t="shared" si="128"/>
        <v>3</v>
      </c>
      <c r="AA435" s="151">
        <f t="shared" si="136"/>
        <v>2019</v>
      </c>
      <c r="AB435" s="152" t="str">
        <f t="shared" si="133"/>
        <v>3-2019</v>
      </c>
      <c r="AC435" s="152" t="str">
        <f t="shared" si="130"/>
        <v>8-3-2019</v>
      </c>
      <c r="AD435" s="62">
        <f t="shared" si="138"/>
        <v>1</v>
      </c>
      <c r="AE435" s="62">
        <f t="shared" si="134"/>
        <v>10</v>
      </c>
      <c r="AF435" s="152" t="str">
        <f t="shared" si="131"/>
        <v>2019-10</v>
      </c>
      <c r="AG435" s="62">
        <f t="shared" si="129"/>
        <v>5</v>
      </c>
      <c r="AH435" s="152" t="str">
        <f t="shared" si="135"/>
        <v>Weekdays</v>
      </c>
      <c r="AI435" s="159">
        <f t="shared" si="139"/>
        <v>6</v>
      </c>
    </row>
    <row r="436" spans="2:35" ht="16.5" x14ac:dyDescent="0.3">
      <c r="B436" s="59" t="s">
        <v>468</v>
      </c>
      <c r="C436" s="60" t="s">
        <v>18</v>
      </c>
      <c r="D436" s="59" t="s">
        <v>19</v>
      </c>
      <c r="E436" s="59" t="s">
        <v>27</v>
      </c>
      <c r="F436" s="59" t="s">
        <v>21</v>
      </c>
      <c r="G436" s="59" t="s">
        <v>28</v>
      </c>
      <c r="H436" s="61">
        <v>23.46</v>
      </c>
      <c r="I436" s="62">
        <v>6</v>
      </c>
      <c r="J436" s="63">
        <v>7.0380000000000003</v>
      </c>
      <c r="K436" s="63">
        <v>147.798</v>
      </c>
      <c r="L436" s="64">
        <v>43478</v>
      </c>
      <c r="M436" s="65">
        <v>0.80138888888888893</v>
      </c>
      <c r="N436" s="60" t="s">
        <v>23</v>
      </c>
      <c r="O436" s="63">
        <v>140.76</v>
      </c>
      <c r="P436" s="66">
        <v>4.7619047620000003</v>
      </c>
      <c r="Q436" s="63">
        <v>7.0380000000000003</v>
      </c>
      <c r="R436" s="68">
        <v>6.4</v>
      </c>
      <c r="S436" s="48">
        <f t="shared" si="123"/>
        <v>7.0380000000000109</v>
      </c>
      <c r="T436" s="49">
        <f t="shared" si="124"/>
        <v>527.85000000000082</v>
      </c>
      <c r="U436" s="49" t="b">
        <f t="shared" si="125"/>
        <v>0</v>
      </c>
      <c r="V436" s="49" t="b">
        <f t="shared" si="126"/>
        <v>1</v>
      </c>
      <c r="W436" s="49" t="str">
        <f t="shared" si="127"/>
        <v>Low Value</v>
      </c>
      <c r="X436" s="157">
        <f t="shared" si="132"/>
        <v>2.3460000000000001</v>
      </c>
      <c r="Y436" s="158">
        <f t="shared" si="137"/>
        <v>13</v>
      </c>
      <c r="Z436" s="150">
        <f t="shared" si="128"/>
        <v>1</v>
      </c>
      <c r="AA436" s="151">
        <f t="shared" si="136"/>
        <v>2019</v>
      </c>
      <c r="AB436" s="152" t="str">
        <f t="shared" si="133"/>
        <v>1-2019</v>
      </c>
      <c r="AC436" s="152" t="str">
        <f t="shared" si="130"/>
        <v>13-1-2019</v>
      </c>
      <c r="AD436" s="62">
        <f t="shared" si="138"/>
        <v>1</v>
      </c>
      <c r="AE436" s="62">
        <f t="shared" si="134"/>
        <v>2</v>
      </c>
      <c r="AF436" s="152" t="str">
        <f t="shared" si="131"/>
        <v>2019-2</v>
      </c>
      <c r="AG436" s="62">
        <f t="shared" si="129"/>
        <v>7</v>
      </c>
      <c r="AH436" s="152" t="str">
        <f t="shared" si="135"/>
        <v>Weekends</v>
      </c>
      <c r="AI436" s="159">
        <f t="shared" si="139"/>
        <v>1</v>
      </c>
    </row>
    <row r="437" spans="2:35" ht="16.5" x14ac:dyDescent="0.3">
      <c r="B437" s="59" t="s">
        <v>469</v>
      </c>
      <c r="C437" s="60" t="s">
        <v>42</v>
      </c>
      <c r="D437" s="59" t="s">
        <v>43</v>
      </c>
      <c r="E437" s="59" t="s">
        <v>27</v>
      </c>
      <c r="F437" s="59" t="s">
        <v>31</v>
      </c>
      <c r="G437" s="59" t="s">
        <v>46</v>
      </c>
      <c r="H437" s="61">
        <v>95.54</v>
      </c>
      <c r="I437" s="62">
        <v>7</v>
      </c>
      <c r="J437" s="63">
        <v>33.439</v>
      </c>
      <c r="K437" s="63">
        <v>702.21900000000005</v>
      </c>
      <c r="L437" s="64">
        <v>43533</v>
      </c>
      <c r="M437" s="65">
        <v>0.60833333333333328</v>
      </c>
      <c r="N437" s="60" t="s">
        <v>33</v>
      </c>
      <c r="O437" s="63">
        <v>668.78</v>
      </c>
      <c r="P437" s="66">
        <v>4.7619047620000003</v>
      </c>
      <c r="Q437" s="63">
        <v>33.439</v>
      </c>
      <c r="R437" s="67">
        <v>9.6</v>
      </c>
      <c r="S437" s="48">
        <f t="shared" si="123"/>
        <v>33.439000000000078</v>
      </c>
      <c r="T437" s="49">
        <f t="shared" si="124"/>
        <v>2507.9250000000056</v>
      </c>
      <c r="U437" s="49" t="b">
        <f t="shared" si="125"/>
        <v>1</v>
      </c>
      <c r="V437" s="49" t="b">
        <f t="shared" si="126"/>
        <v>1</v>
      </c>
      <c r="W437" s="49" t="str">
        <f t="shared" si="127"/>
        <v>High Value</v>
      </c>
      <c r="X437" s="157">
        <f t="shared" si="132"/>
        <v>9.5540000000000003</v>
      </c>
      <c r="Y437" s="158">
        <f t="shared" si="137"/>
        <v>9</v>
      </c>
      <c r="Z437" s="150">
        <f t="shared" si="128"/>
        <v>3</v>
      </c>
      <c r="AA437" s="151">
        <f t="shared" si="136"/>
        <v>2019</v>
      </c>
      <c r="AB437" s="152" t="str">
        <f t="shared" si="133"/>
        <v>3-2019</v>
      </c>
      <c r="AC437" s="152" t="str">
        <f t="shared" si="130"/>
        <v>9-3-2019</v>
      </c>
      <c r="AD437" s="62">
        <f t="shared" si="138"/>
        <v>1</v>
      </c>
      <c r="AE437" s="62">
        <f t="shared" si="134"/>
        <v>10</v>
      </c>
      <c r="AF437" s="152" t="str">
        <f t="shared" si="131"/>
        <v>2019-10</v>
      </c>
      <c r="AG437" s="62">
        <f t="shared" si="129"/>
        <v>6</v>
      </c>
      <c r="AH437" s="152" t="str">
        <f t="shared" si="135"/>
        <v>Weekends</v>
      </c>
      <c r="AI437" s="159">
        <f t="shared" si="139"/>
        <v>7</v>
      </c>
    </row>
    <row r="438" spans="2:35" ht="16.5" x14ac:dyDescent="0.3">
      <c r="B438" s="59" t="s">
        <v>470</v>
      </c>
      <c r="C438" s="60" t="s">
        <v>42</v>
      </c>
      <c r="D438" s="59" t="s">
        <v>43</v>
      </c>
      <c r="E438" s="59" t="s">
        <v>27</v>
      </c>
      <c r="F438" s="59" t="s">
        <v>21</v>
      </c>
      <c r="G438" s="59" t="s">
        <v>46</v>
      </c>
      <c r="H438" s="61">
        <v>47.44</v>
      </c>
      <c r="I438" s="62">
        <v>1</v>
      </c>
      <c r="J438" s="63">
        <v>2.3719999999999999</v>
      </c>
      <c r="K438" s="63">
        <v>49.811999999999998</v>
      </c>
      <c r="L438" s="64">
        <v>43518</v>
      </c>
      <c r="M438" s="65">
        <v>0.7631944444444444</v>
      </c>
      <c r="N438" s="60" t="s">
        <v>33</v>
      </c>
      <c r="O438" s="63">
        <v>47.44</v>
      </c>
      <c r="P438" s="66">
        <v>4.7619047620000003</v>
      </c>
      <c r="Q438" s="63">
        <v>2.3719999999999999</v>
      </c>
      <c r="R438" s="68">
        <v>6.8</v>
      </c>
      <c r="S438" s="48">
        <f t="shared" si="123"/>
        <v>2.3719999999999999</v>
      </c>
      <c r="T438" s="49">
        <f t="shared" si="124"/>
        <v>177.89999999999998</v>
      </c>
      <c r="U438" s="49" t="b">
        <f t="shared" si="125"/>
        <v>0</v>
      </c>
      <c r="V438" s="49" t="b">
        <f t="shared" si="126"/>
        <v>1</v>
      </c>
      <c r="W438" s="49" t="str">
        <f t="shared" si="127"/>
        <v>Low Value</v>
      </c>
      <c r="X438" s="157">
        <f t="shared" si="132"/>
        <v>4.7439999999999998</v>
      </c>
      <c r="Y438" s="158">
        <f t="shared" si="137"/>
        <v>22</v>
      </c>
      <c r="Z438" s="150">
        <f t="shared" si="128"/>
        <v>2</v>
      </c>
      <c r="AA438" s="151">
        <f t="shared" si="136"/>
        <v>2019</v>
      </c>
      <c r="AB438" s="152" t="str">
        <f t="shared" si="133"/>
        <v>2-2019</v>
      </c>
      <c r="AC438" s="152" t="str">
        <f t="shared" si="130"/>
        <v>22-2-2019</v>
      </c>
      <c r="AD438" s="62">
        <f t="shared" si="138"/>
        <v>1</v>
      </c>
      <c r="AE438" s="62">
        <f t="shared" si="134"/>
        <v>8</v>
      </c>
      <c r="AF438" s="152" t="str">
        <f t="shared" si="131"/>
        <v>2019-8</v>
      </c>
      <c r="AG438" s="62">
        <f t="shared" si="129"/>
        <v>5</v>
      </c>
      <c r="AH438" s="152" t="str">
        <f t="shared" si="135"/>
        <v>Weekdays</v>
      </c>
      <c r="AI438" s="159">
        <f t="shared" si="139"/>
        <v>6</v>
      </c>
    </row>
    <row r="439" spans="2:35" ht="16.5" x14ac:dyDescent="0.3">
      <c r="B439" s="59" t="s">
        <v>471</v>
      </c>
      <c r="C439" s="60" t="s">
        <v>25</v>
      </c>
      <c r="D439" s="59" t="s">
        <v>26</v>
      </c>
      <c r="E439" s="59" t="s">
        <v>27</v>
      </c>
      <c r="F439" s="59" t="s">
        <v>31</v>
      </c>
      <c r="G439" s="59" t="s">
        <v>36</v>
      </c>
      <c r="H439" s="61">
        <v>99.24</v>
      </c>
      <c r="I439" s="62">
        <v>9</v>
      </c>
      <c r="J439" s="63">
        <v>44.658000000000001</v>
      </c>
      <c r="K439" s="63">
        <v>937.81799999999998</v>
      </c>
      <c r="L439" s="64">
        <v>43543</v>
      </c>
      <c r="M439" s="65">
        <v>0.79791666666666672</v>
      </c>
      <c r="N439" s="60" t="s">
        <v>23</v>
      </c>
      <c r="O439" s="63">
        <v>893.16</v>
      </c>
      <c r="P439" s="66">
        <v>4.7619047620000003</v>
      </c>
      <c r="Q439" s="63">
        <v>44.658000000000001</v>
      </c>
      <c r="R439" s="67">
        <v>9</v>
      </c>
      <c r="S439" s="48">
        <f t="shared" si="123"/>
        <v>44.658000000000015</v>
      </c>
      <c r="T439" s="49">
        <f t="shared" si="124"/>
        <v>3349.3500000000013</v>
      </c>
      <c r="U439" s="49" t="b">
        <f t="shared" si="125"/>
        <v>1</v>
      </c>
      <c r="V439" s="49" t="b">
        <f t="shared" si="126"/>
        <v>1</v>
      </c>
      <c r="W439" s="49" t="str">
        <f t="shared" si="127"/>
        <v>High Value</v>
      </c>
      <c r="X439" s="157">
        <f t="shared" si="132"/>
        <v>9.9239999999999995</v>
      </c>
      <c r="Y439" s="158">
        <f t="shared" si="137"/>
        <v>19</v>
      </c>
      <c r="Z439" s="150">
        <f t="shared" si="128"/>
        <v>3</v>
      </c>
      <c r="AA439" s="151">
        <f t="shared" si="136"/>
        <v>2019</v>
      </c>
      <c r="AB439" s="152" t="str">
        <f t="shared" si="133"/>
        <v>3-2019</v>
      </c>
      <c r="AC439" s="152" t="str">
        <f t="shared" si="130"/>
        <v>19-3-2019</v>
      </c>
      <c r="AD439" s="62">
        <f t="shared" si="138"/>
        <v>1</v>
      </c>
      <c r="AE439" s="62">
        <f t="shared" si="134"/>
        <v>12</v>
      </c>
      <c r="AF439" s="152" t="str">
        <f t="shared" si="131"/>
        <v>2019-12</v>
      </c>
      <c r="AG439" s="62">
        <f t="shared" si="129"/>
        <v>2</v>
      </c>
      <c r="AH439" s="152" t="str">
        <f t="shared" si="135"/>
        <v>Weekdays</v>
      </c>
      <c r="AI439" s="159">
        <f t="shared" si="139"/>
        <v>3</v>
      </c>
    </row>
    <row r="440" spans="2:35" ht="16.5" x14ac:dyDescent="0.3">
      <c r="B440" s="59" t="s">
        <v>472</v>
      </c>
      <c r="C440" s="60" t="s">
        <v>25</v>
      </c>
      <c r="D440" s="59" t="s">
        <v>26</v>
      </c>
      <c r="E440" s="59" t="s">
        <v>20</v>
      </c>
      <c r="F440" s="59" t="s">
        <v>31</v>
      </c>
      <c r="G440" s="59" t="s">
        <v>36</v>
      </c>
      <c r="H440" s="61">
        <v>82.93</v>
      </c>
      <c r="I440" s="62">
        <v>4</v>
      </c>
      <c r="J440" s="63">
        <v>16.585999999999999</v>
      </c>
      <c r="K440" s="63">
        <v>348.30599999999998</v>
      </c>
      <c r="L440" s="64">
        <v>43485</v>
      </c>
      <c r="M440" s="65">
        <v>0.70208333333333328</v>
      </c>
      <c r="N440" s="60" t="s">
        <v>23</v>
      </c>
      <c r="O440" s="63">
        <v>331.72</v>
      </c>
      <c r="P440" s="66">
        <v>4.7619047620000003</v>
      </c>
      <c r="Q440" s="63">
        <v>16.585999999999999</v>
      </c>
      <c r="R440" s="67">
        <v>9.6</v>
      </c>
      <c r="S440" s="48">
        <f t="shared" si="123"/>
        <v>16.585999999999956</v>
      </c>
      <c r="T440" s="49">
        <f t="shared" si="124"/>
        <v>1243.9499999999966</v>
      </c>
      <c r="U440" s="49" t="b">
        <f t="shared" si="125"/>
        <v>0</v>
      </c>
      <c r="V440" s="49" t="b">
        <f t="shared" si="126"/>
        <v>1</v>
      </c>
      <c r="W440" s="49" t="str">
        <f t="shared" si="127"/>
        <v>High Value</v>
      </c>
      <c r="X440" s="157">
        <f t="shared" si="132"/>
        <v>8.293000000000001</v>
      </c>
      <c r="Y440" s="158">
        <f t="shared" si="137"/>
        <v>20</v>
      </c>
      <c r="Z440" s="150">
        <f t="shared" si="128"/>
        <v>1</v>
      </c>
      <c r="AA440" s="151">
        <f t="shared" si="136"/>
        <v>2019</v>
      </c>
      <c r="AB440" s="152" t="str">
        <f t="shared" si="133"/>
        <v>1-2019</v>
      </c>
      <c r="AC440" s="152" t="str">
        <f t="shared" si="130"/>
        <v>20-1-2019</v>
      </c>
      <c r="AD440" s="62">
        <f t="shared" si="138"/>
        <v>1</v>
      </c>
      <c r="AE440" s="62">
        <f t="shared" si="134"/>
        <v>3</v>
      </c>
      <c r="AF440" s="152" t="str">
        <f t="shared" si="131"/>
        <v>2019-3</v>
      </c>
      <c r="AG440" s="62">
        <f t="shared" si="129"/>
        <v>7</v>
      </c>
      <c r="AH440" s="152" t="str">
        <f t="shared" si="135"/>
        <v>Weekends</v>
      </c>
      <c r="AI440" s="159">
        <f t="shared" si="139"/>
        <v>1</v>
      </c>
    </row>
    <row r="441" spans="2:35" ht="16.5" x14ac:dyDescent="0.3">
      <c r="B441" s="59" t="s">
        <v>473</v>
      </c>
      <c r="C441" s="60" t="s">
        <v>18</v>
      </c>
      <c r="D441" s="59" t="s">
        <v>19</v>
      </c>
      <c r="E441" s="59" t="s">
        <v>27</v>
      </c>
      <c r="F441" s="59" t="s">
        <v>31</v>
      </c>
      <c r="G441" s="59" t="s">
        <v>32</v>
      </c>
      <c r="H441" s="61">
        <v>33.99</v>
      </c>
      <c r="I441" s="62">
        <v>6</v>
      </c>
      <c r="J441" s="63">
        <v>10.196999999999999</v>
      </c>
      <c r="K441" s="63">
        <v>214.137</v>
      </c>
      <c r="L441" s="64">
        <v>43532</v>
      </c>
      <c r="M441" s="65">
        <v>0.65069444444444446</v>
      </c>
      <c r="N441" s="60" t="s">
        <v>33</v>
      </c>
      <c r="O441" s="63">
        <v>203.94</v>
      </c>
      <c r="P441" s="66">
        <v>4.7619047620000003</v>
      </c>
      <c r="Q441" s="63">
        <v>10.196999999999999</v>
      </c>
      <c r="R441" s="68">
        <v>7.7</v>
      </c>
      <c r="S441" s="48">
        <f t="shared" si="123"/>
        <v>10.197000000000003</v>
      </c>
      <c r="T441" s="49">
        <f t="shared" si="124"/>
        <v>764.7750000000002</v>
      </c>
      <c r="U441" s="49" t="b">
        <f t="shared" si="125"/>
        <v>0</v>
      </c>
      <c r="V441" s="49" t="b">
        <f t="shared" si="126"/>
        <v>1</v>
      </c>
      <c r="W441" s="49" t="str">
        <f t="shared" si="127"/>
        <v>Low Value</v>
      </c>
      <c r="X441" s="157">
        <f t="shared" si="132"/>
        <v>3.3990000000000005</v>
      </c>
      <c r="Y441" s="158">
        <f t="shared" si="137"/>
        <v>8</v>
      </c>
      <c r="Z441" s="150">
        <f t="shared" si="128"/>
        <v>3</v>
      </c>
      <c r="AA441" s="151">
        <f t="shared" si="136"/>
        <v>2019</v>
      </c>
      <c r="AB441" s="152" t="str">
        <f t="shared" si="133"/>
        <v>3-2019</v>
      </c>
      <c r="AC441" s="152" t="str">
        <f t="shared" si="130"/>
        <v>8-3-2019</v>
      </c>
      <c r="AD441" s="62">
        <f t="shared" si="138"/>
        <v>1</v>
      </c>
      <c r="AE441" s="62">
        <f t="shared" si="134"/>
        <v>10</v>
      </c>
      <c r="AF441" s="152" t="str">
        <f t="shared" si="131"/>
        <v>2019-10</v>
      </c>
      <c r="AG441" s="62">
        <f t="shared" si="129"/>
        <v>5</v>
      </c>
      <c r="AH441" s="152" t="str">
        <f t="shared" si="135"/>
        <v>Weekdays</v>
      </c>
      <c r="AI441" s="159">
        <f t="shared" si="139"/>
        <v>6</v>
      </c>
    </row>
    <row r="442" spans="2:35" ht="16.5" x14ac:dyDescent="0.3">
      <c r="B442" s="59" t="s">
        <v>474</v>
      </c>
      <c r="C442" s="60" t="s">
        <v>25</v>
      </c>
      <c r="D442" s="59" t="s">
        <v>26</v>
      </c>
      <c r="E442" s="59" t="s">
        <v>20</v>
      </c>
      <c r="F442" s="59" t="s">
        <v>31</v>
      </c>
      <c r="G442" s="59" t="s">
        <v>44</v>
      </c>
      <c r="H442" s="61">
        <v>17.04</v>
      </c>
      <c r="I442" s="62">
        <v>4</v>
      </c>
      <c r="J442" s="63">
        <v>3.4079999999999999</v>
      </c>
      <c r="K442" s="63">
        <v>71.567999999999998</v>
      </c>
      <c r="L442" s="64">
        <v>43532</v>
      </c>
      <c r="M442" s="65">
        <v>0.84375</v>
      </c>
      <c r="N442" s="60" t="s">
        <v>23</v>
      </c>
      <c r="O442" s="63">
        <v>68.16</v>
      </c>
      <c r="P442" s="66">
        <v>4.7619047620000003</v>
      </c>
      <c r="Q442" s="63">
        <v>3.4079999999999999</v>
      </c>
      <c r="R442" s="68">
        <v>7</v>
      </c>
      <c r="S442" s="48">
        <f t="shared" si="123"/>
        <v>3.4080000000000013</v>
      </c>
      <c r="T442" s="49">
        <f t="shared" si="124"/>
        <v>255.60000000000008</v>
      </c>
      <c r="U442" s="49" t="b">
        <f t="shared" si="125"/>
        <v>0</v>
      </c>
      <c r="V442" s="49" t="b">
        <f t="shared" si="126"/>
        <v>1</v>
      </c>
      <c r="W442" s="49" t="str">
        <f t="shared" si="127"/>
        <v>Low Value</v>
      </c>
      <c r="X442" s="157">
        <f t="shared" si="132"/>
        <v>1.704</v>
      </c>
      <c r="Y442" s="158">
        <f t="shared" si="137"/>
        <v>8</v>
      </c>
      <c r="Z442" s="150">
        <f t="shared" si="128"/>
        <v>3</v>
      </c>
      <c r="AA442" s="151">
        <f t="shared" si="136"/>
        <v>2019</v>
      </c>
      <c r="AB442" s="152" t="str">
        <f t="shared" si="133"/>
        <v>3-2019</v>
      </c>
      <c r="AC442" s="152" t="str">
        <f t="shared" si="130"/>
        <v>8-3-2019</v>
      </c>
      <c r="AD442" s="62">
        <f t="shared" si="138"/>
        <v>1</v>
      </c>
      <c r="AE442" s="62">
        <f t="shared" si="134"/>
        <v>10</v>
      </c>
      <c r="AF442" s="152" t="str">
        <f t="shared" si="131"/>
        <v>2019-10</v>
      </c>
      <c r="AG442" s="62">
        <f t="shared" si="129"/>
        <v>5</v>
      </c>
      <c r="AH442" s="152" t="str">
        <f t="shared" si="135"/>
        <v>Weekdays</v>
      </c>
      <c r="AI442" s="159">
        <f t="shared" si="139"/>
        <v>6</v>
      </c>
    </row>
    <row r="443" spans="2:35" ht="16.5" x14ac:dyDescent="0.3">
      <c r="B443" s="59" t="s">
        <v>475</v>
      </c>
      <c r="C443" s="60" t="s">
        <v>25</v>
      </c>
      <c r="D443" s="59" t="s">
        <v>26</v>
      </c>
      <c r="E443" s="59" t="s">
        <v>27</v>
      </c>
      <c r="F443" s="59" t="s">
        <v>21</v>
      </c>
      <c r="G443" s="59" t="s">
        <v>28</v>
      </c>
      <c r="H443" s="61">
        <v>40.86</v>
      </c>
      <c r="I443" s="62">
        <v>8</v>
      </c>
      <c r="J443" s="63">
        <v>16.344000000000001</v>
      </c>
      <c r="K443" s="63">
        <v>343.22399999999999</v>
      </c>
      <c r="L443" s="64">
        <v>43503</v>
      </c>
      <c r="M443" s="65">
        <v>0.60972222222222228</v>
      </c>
      <c r="N443" s="60" t="s">
        <v>33</v>
      </c>
      <c r="O443" s="63">
        <v>326.88</v>
      </c>
      <c r="P443" s="66">
        <v>4.7619047620000003</v>
      </c>
      <c r="Q443" s="63">
        <v>16.344000000000001</v>
      </c>
      <c r="R443" s="67">
        <v>6.5</v>
      </c>
      <c r="S443" s="48">
        <f t="shared" si="123"/>
        <v>16.343999999999994</v>
      </c>
      <c r="T443" s="49">
        <f t="shared" si="124"/>
        <v>1225.7999999999995</v>
      </c>
      <c r="U443" s="49" t="b">
        <f t="shared" si="125"/>
        <v>0</v>
      </c>
      <c r="V443" s="49" t="b">
        <f t="shared" si="126"/>
        <v>1</v>
      </c>
      <c r="W443" s="49" t="str">
        <f t="shared" si="127"/>
        <v>Low Value</v>
      </c>
      <c r="X443" s="157">
        <f t="shared" si="132"/>
        <v>4.0860000000000003</v>
      </c>
      <c r="Y443" s="158">
        <f t="shared" si="137"/>
        <v>7</v>
      </c>
      <c r="Z443" s="150">
        <f t="shared" si="128"/>
        <v>2</v>
      </c>
      <c r="AA443" s="151">
        <f t="shared" si="136"/>
        <v>2019</v>
      </c>
      <c r="AB443" s="152" t="str">
        <f t="shared" si="133"/>
        <v>2-2019</v>
      </c>
      <c r="AC443" s="152" t="str">
        <f t="shared" si="130"/>
        <v>7-2-2019</v>
      </c>
      <c r="AD443" s="62">
        <f t="shared" si="138"/>
        <v>1</v>
      </c>
      <c r="AE443" s="62">
        <f t="shared" si="134"/>
        <v>6</v>
      </c>
      <c r="AF443" s="152" t="str">
        <f t="shared" si="131"/>
        <v>2019-6</v>
      </c>
      <c r="AG443" s="62">
        <f t="shared" si="129"/>
        <v>4</v>
      </c>
      <c r="AH443" s="152" t="str">
        <f t="shared" si="135"/>
        <v>Weekdays</v>
      </c>
      <c r="AI443" s="159">
        <f t="shared" si="139"/>
        <v>5</v>
      </c>
    </row>
    <row r="444" spans="2:35" ht="16.5" x14ac:dyDescent="0.3">
      <c r="B444" s="59" t="s">
        <v>476</v>
      </c>
      <c r="C444" s="60" t="s">
        <v>25</v>
      </c>
      <c r="D444" s="59" t="s">
        <v>26</v>
      </c>
      <c r="E444" s="59" t="s">
        <v>20</v>
      </c>
      <c r="F444" s="59" t="s">
        <v>31</v>
      </c>
      <c r="G444" s="59" t="s">
        <v>44</v>
      </c>
      <c r="H444" s="61">
        <v>17.440000000000001</v>
      </c>
      <c r="I444" s="62">
        <v>5</v>
      </c>
      <c r="J444" s="63">
        <v>4.3600000000000003</v>
      </c>
      <c r="K444" s="63">
        <v>91.56</v>
      </c>
      <c r="L444" s="64">
        <v>43480</v>
      </c>
      <c r="M444" s="65">
        <v>0.80902777777777779</v>
      </c>
      <c r="N444" s="60" t="s">
        <v>29</v>
      </c>
      <c r="O444" s="63">
        <v>87.2</v>
      </c>
      <c r="P444" s="66">
        <v>4.7619047620000003</v>
      </c>
      <c r="Q444" s="63">
        <v>4.3600000000000003</v>
      </c>
      <c r="R444" s="68">
        <v>8.1</v>
      </c>
      <c r="S444" s="48">
        <f t="shared" si="123"/>
        <v>4.3599999999999994</v>
      </c>
      <c r="T444" s="49">
        <f t="shared" si="124"/>
        <v>326.99999999999994</v>
      </c>
      <c r="U444" s="49" t="b">
        <f t="shared" si="125"/>
        <v>0</v>
      </c>
      <c r="V444" s="49" t="b">
        <f t="shared" si="126"/>
        <v>1</v>
      </c>
      <c r="W444" s="49" t="str">
        <f t="shared" si="127"/>
        <v>Low Value</v>
      </c>
      <c r="X444" s="157">
        <f t="shared" si="132"/>
        <v>1.7440000000000002</v>
      </c>
      <c r="Y444" s="158">
        <f t="shared" si="137"/>
        <v>15</v>
      </c>
      <c r="Z444" s="150">
        <f t="shared" si="128"/>
        <v>1</v>
      </c>
      <c r="AA444" s="151">
        <f t="shared" si="136"/>
        <v>2019</v>
      </c>
      <c r="AB444" s="152" t="str">
        <f t="shared" si="133"/>
        <v>1-2019</v>
      </c>
      <c r="AC444" s="152" t="str">
        <f t="shared" si="130"/>
        <v>15-1-2019</v>
      </c>
      <c r="AD444" s="62">
        <f t="shared" si="138"/>
        <v>1</v>
      </c>
      <c r="AE444" s="62">
        <f t="shared" si="134"/>
        <v>3</v>
      </c>
      <c r="AF444" s="152" t="str">
        <f t="shared" si="131"/>
        <v>2019-3</v>
      </c>
      <c r="AG444" s="62">
        <f t="shared" si="129"/>
        <v>2</v>
      </c>
      <c r="AH444" s="152" t="str">
        <f t="shared" si="135"/>
        <v>Weekdays</v>
      </c>
      <c r="AI444" s="159">
        <f t="shared" si="139"/>
        <v>3</v>
      </c>
    </row>
    <row r="445" spans="2:35" ht="16.5" x14ac:dyDescent="0.3">
      <c r="B445" s="59" t="s">
        <v>477</v>
      </c>
      <c r="C445" s="60" t="s">
        <v>42</v>
      </c>
      <c r="D445" s="59" t="s">
        <v>43</v>
      </c>
      <c r="E445" s="59" t="s">
        <v>20</v>
      </c>
      <c r="F445" s="59" t="s">
        <v>21</v>
      </c>
      <c r="G445" s="59" t="s">
        <v>36</v>
      </c>
      <c r="H445" s="61">
        <v>88.43</v>
      </c>
      <c r="I445" s="62">
        <v>8</v>
      </c>
      <c r="J445" s="63">
        <v>35.372</v>
      </c>
      <c r="K445" s="63">
        <v>742.81200000000001</v>
      </c>
      <c r="L445" s="64">
        <v>43546</v>
      </c>
      <c r="M445" s="65">
        <v>0.81597222222222221</v>
      </c>
      <c r="N445" s="60" t="s">
        <v>33</v>
      </c>
      <c r="O445" s="63">
        <v>707.44</v>
      </c>
      <c r="P445" s="66">
        <v>4.7619047620000003</v>
      </c>
      <c r="Q445" s="63">
        <v>35.372</v>
      </c>
      <c r="R445" s="67">
        <v>4.3</v>
      </c>
      <c r="S445" s="48">
        <f t="shared" si="123"/>
        <v>35.371999999999957</v>
      </c>
      <c r="T445" s="49">
        <f t="shared" si="124"/>
        <v>2652.8999999999969</v>
      </c>
      <c r="U445" s="49" t="b">
        <f t="shared" si="125"/>
        <v>1</v>
      </c>
      <c r="V445" s="49" t="b">
        <f t="shared" si="126"/>
        <v>1</v>
      </c>
      <c r="W445" s="49" t="str">
        <f t="shared" si="127"/>
        <v>Low Value</v>
      </c>
      <c r="X445" s="157" t="str">
        <f t="shared" si="132"/>
        <v>Value Not maches</v>
      </c>
      <c r="Y445" s="158">
        <f t="shared" si="137"/>
        <v>22</v>
      </c>
      <c r="Z445" s="150">
        <f t="shared" si="128"/>
        <v>3</v>
      </c>
      <c r="AA445" s="151">
        <f t="shared" si="136"/>
        <v>2019</v>
      </c>
      <c r="AB445" s="152" t="str">
        <f t="shared" si="133"/>
        <v>3-2019</v>
      </c>
      <c r="AC445" s="152" t="str">
        <f t="shared" si="130"/>
        <v>22-3-2019</v>
      </c>
      <c r="AD445" s="62">
        <f t="shared" si="138"/>
        <v>1</v>
      </c>
      <c r="AE445" s="62">
        <f t="shared" si="134"/>
        <v>12</v>
      </c>
      <c r="AF445" s="152" t="str">
        <f t="shared" si="131"/>
        <v>2019-12</v>
      </c>
      <c r="AG445" s="62">
        <f t="shared" si="129"/>
        <v>5</v>
      </c>
      <c r="AH445" s="152" t="str">
        <f t="shared" si="135"/>
        <v>Weekdays</v>
      </c>
      <c r="AI445" s="159">
        <f t="shared" si="139"/>
        <v>6</v>
      </c>
    </row>
    <row r="446" spans="2:35" ht="16.5" x14ac:dyDescent="0.3">
      <c r="B446" s="59" t="s">
        <v>478</v>
      </c>
      <c r="C446" s="60" t="s">
        <v>18</v>
      </c>
      <c r="D446" s="59" t="s">
        <v>19</v>
      </c>
      <c r="E446" s="59" t="s">
        <v>20</v>
      </c>
      <c r="F446" s="59" t="s">
        <v>21</v>
      </c>
      <c r="G446" s="59" t="s">
        <v>32</v>
      </c>
      <c r="H446" s="61">
        <v>89.21</v>
      </c>
      <c r="I446" s="62">
        <v>9</v>
      </c>
      <c r="J446" s="63">
        <v>40.144500000000001</v>
      </c>
      <c r="K446" s="63">
        <v>843.03449999999998</v>
      </c>
      <c r="L446" s="64">
        <v>43480</v>
      </c>
      <c r="M446" s="65">
        <v>0.65416666666666667</v>
      </c>
      <c r="N446" s="60" t="s">
        <v>33</v>
      </c>
      <c r="O446" s="63">
        <v>802.89</v>
      </c>
      <c r="P446" s="66">
        <v>4.7619047620000003</v>
      </c>
      <c r="Q446" s="63">
        <v>40.144500000000001</v>
      </c>
      <c r="R446" s="67">
        <v>6.5</v>
      </c>
      <c r="S446" s="48">
        <f t="shared" si="123"/>
        <v>40.144499999999994</v>
      </c>
      <c r="T446" s="49">
        <f t="shared" si="124"/>
        <v>3010.8374999999996</v>
      </c>
      <c r="U446" s="49" t="b">
        <f t="shared" si="125"/>
        <v>1</v>
      </c>
      <c r="V446" s="49" t="b">
        <f t="shared" si="126"/>
        <v>1</v>
      </c>
      <c r="W446" s="49" t="str">
        <f t="shared" si="127"/>
        <v>Low Value</v>
      </c>
      <c r="X446" s="157">
        <f t="shared" si="132"/>
        <v>8.9209999999999994</v>
      </c>
      <c r="Y446" s="158">
        <f t="shared" si="137"/>
        <v>15</v>
      </c>
      <c r="Z446" s="150">
        <f t="shared" si="128"/>
        <v>1</v>
      </c>
      <c r="AA446" s="151">
        <f t="shared" si="136"/>
        <v>2019</v>
      </c>
      <c r="AB446" s="152" t="str">
        <f t="shared" si="133"/>
        <v>1-2019</v>
      </c>
      <c r="AC446" s="152" t="str">
        <f t="shared" si="130"/>
        <v>15-1-2019</v>
      </c>
      <c r="AD446" s="62">
        <f t="shared" si="138"/>
        <v>1</v>
      </c>
      <c r="AE446" s="62">
        <f t="shared" si="134"/>
        <v>3</v>
      </c>
      <c r="AF446" s="152" t="str">
        <f t="shared" si="131"/>
        <v>2019-3</v>
      </c>
      <c r="AG446" s="62">
        <f t="shared" si="129"/>
        <v>2</v>
      </c>
      <c r="AH446" s="152" t="str">
        <f t="shared" si="135"/>
        <v>Weekdays</v>
      </c>
      <c r="AI446" s="159">
        <f t="shared" si="139"/>
        <v>3</v>
      </c>
    </row>
    <row r="447" spans="2:35" ht="16.5" x14ac:dyDescent="0.3">
      <c r="B447" s="59" t="s">
        <v>479</v>
      </c>
      <c r="C447" s="60" t="s">
        <v>25</v>
      </c>
      <c r="D447" s="59" t="s">
        <v>26</v>
      </c>
      <c r="E447" s="59" t="s">
        <v>27</v>
      </c>
      <c r="F447" s="59" t="s">
        <v>31</v>
      </c>
      <c r="G447" s="59" t="s">
        <v>46</v>
      </c>
      <c r="H447" s="61">
        <v>12.78</v>
      </c>
      <c r="I447" s="62">
        <v>1</v>
      </c>
      <c r="J447" s="63">
        <v>0.63900000000000001</v>
      </c>
      <c r="K447" s="63">
        <v>13.419</v>
      </c>
      <c r="L447" s="64">
        <v>43473</v>
      </c>
      <c r="M447" s="65">
        <v>0.59097222222222223</v>
      </c>
      <c r="N447" s="60" t="s">
        <v>23</v>
      </c>
      <c r="O447" s="63">
        <v>12.78</v>
      </c>
      <c r="P447" s="66">
        <v>4.7619047620000003</v>
      </c>
      <c r="Q447" s="63">
        <v>0.63900000000000001</v>
      </c>
      <c r="R447" s="68">
        <v>9.5</v>
      </c>
      <c r="S447" s="48">
        <f t="shared" si="123"/>
        <v>0.63900000000000112</v>
      </c>
      <c r="T447" s="49">
        <f t="shared" si="124"/>
        <v>47.925000000000082</v>
      </c>
      <c r="U447" s="49" t="b">
        <f t="shared" si="125"/>
        <v>0</v>
      </c>
      <c r="V447" s="49" t="b">
        <f t="shared" si="126"/>
        <v>1</v>
      </c>
      <c r="W447" s="49" t="str">
        <f t="shared" si="127"/>
        <v>High Value</v>
      </c>
      <c r="X447" s="157">
        <f t="shared" si="132"/>
        <v>1.278</v>
      </c>
      <c r="Y447" s="158">
        <f t="shared" si="137"/>
        <v>8</v>
      </c>
      <c r="Z447" s="150">
        <f t="shared" si="128"/>
        <v>1</v>
      </c>
      <c r="AA447" s="151">
        <f t="shared" si="136"/>
        <v>2019</v>
      </c>
      <c r="AB447" s="152" t="str">
        <f t="shared" si="133"/>
        <v>1-2019</v>
      </c>
      <c r="AC447" s="152" t="str">
        <f t="shared" si="130"/>
        <v>8-1-2019</v>
      </c>
      <c r="AD447" s="62">
        <f t="shared" si="138"/>
        <v>1</v>
      </c>
      <c r="AE447" s="62">
        <f t="shared" si="134"/>
        <v>2</v>
      </c>
      <c r="AF447" s="152" t="str">
        <f t="shared" si="131"/>
        <v>2019-2</v>
      </c>
      <c r="AG447" s="62">
        <f t="shared" si="129"/>
        <v>2</v>
      </c>
      <c r="AH447" s="152" t="str">
        <f t="shared" si="135"/>
        <v>Weekdays</v>
      </c>
      <c r="AI447" s="159">
        <f t="shared" si="139"/>
        <v>3</v>
      </c>
    </row>
    <row r="448" spans="2:35" ht="16.5" x14ac:dyDescent="0.3">
      <c r="B448" s="59" t="s">
        <v>480</v>
      </c>
      <c r="C448" s="60" t="s">
        <v>18</v>
      </c>
      <c r="D448" s="59" t="s">
        <v>19</v>
      </c>
      <c r="E448" s="59" t="s">
        <v>27</v>
      </c>
      <c r="F448" s="59" t="s">
        <v>21</v>
      </c>
      <c r="G448" s="59" t="s">
        <v>36</v>
      </c>
      <c r="H448" s="61">
        <v>19.100000000000001</v>
      </c>
      <c r="I448" s="62">
        <v>7</v>
      </c>
      <c r="J448" s="63">
        <v>6.6849999999999996</v>
      </c>
      <c r="K448" s="63">
        <v>140.38499999999999</v>
      </c>
      <c r="L448" s="64">
        <v>43480</v>
      </c>
      <c r="M448" s="65">
        <v>0.4465277777777778</v>
      </c>
      <c r="N448" s="60" t="s">
        <v>29</v>
      </c>
      <c r="O448" s="63">
        <v>133.69999999999999</v>
      </c>
      <c r="P448" s="66">
        <v>4.7619047620000003</v>
      </c>
      <c r="Q448" s="63">
        <v>6.6849999999999996</v>
      </c>
      <c r="R448" s="68">
        <v>9.6999999999999993</v>
      </c>
      <c r="S448" s="48">
        <f t="shared" si="123"/>
        <v>6.6850000000000023</v>
      </c>
      <c r="T448" s="49">
        <f t="shared" si="124"/>
        <v>501.37500000000017</v>
      </c>
      <c r="U448" s="49" t="b">
        <f t="shared" si="125"/>
        <v>0</v>
      </c>
      <c r="V448" s="49" t="b">
        <f t="shared" si="126"/>
        <v>1</v>
      </c>
      <c r="W448" s="49" t="str">
        <f t="shared" si="127"/>
        <v>High Value</v>
      </c>
      <c r="X448" s="157">
        <f t="shared" si="132"/>
        <v>1.9100000000000001</v>
      </c>
      <c r="Y448" s="158">
        <f t="shared" si="137"/>
        <v>15</v>
      </c>
      <c r="Z448" s="150">
        <f t="shared" si="128"/>
        <v>1</v>
      </c>
      <c r="AA448" s="151">
        <f t="shared" si="136"/>
        <v>2019</v>
      </c>
      <c r="AB448" s="152" t="str">
        <f t="shared" si="133"/>
        <v>1-2019</v>
      </c>
      <c r="AC448" s="152" t="str">
        <f t="shared" si="130"/>
        <v>15-1-2019</v>
      </c>
      <c r="AD448" s="62">
        <f t="shared" si="138"/>
        <v>1</v>
      </c>
      <c r="AE448" s="62">
        <f t="shared" si="134"/>
        <v>3</v>
      </c>
      <c r="AF448" s="152" t="str">
        <f t="shared" si="131"/>
        <v>2019-3</v>
      </c>
      <c r="AG448" s="62">
        <f t="shared" si="129"/>
        <v>2</v>
      </c>
      <c r="AH448" s="152" t="str">
        <f t="shared" si="135"/>
        <v>Weekdays</v>
      </c>
      <c r="AI448" s="159">
        <f t="shared" si="139"/>
        <v>3</v>
      </c>
    </row>
    <row r="449" spans="2:35" ht="16.5" x14ac:dyDescent="0.3">
      <c r="B449" s="59" t="s">
        <v>481</v>
      </c>
      <c r="C449" s="60" t="s">
        <v>42</v>
      </c>
      <c r="D449" s="59" t="s">
        <v>43</v>
      </c>
      <c r="E449" s="59" t="s">
        <v>20</v>
      </c>
      <c r="F449" s="59" t="s">
        <v>21</v>
      </c>
      <c r="G449" s="59" t="s">
        <v>22</v>
      </c>
      <c r="H449" s="61">
        <v>19.149999999999999</v>
      </c>
      <c r="I449" s="62">
        <v>1</v>
      </c>
      <c r="J449" s="63">
        <v>0.95750000000000002</v>
      </c>
      <c r="K449" s="63">
        <v>20.107500000000002</v>
      </c>
      <c r="L449" s="64">
        <v>43493</v>
      </c>
      <c r="M449" s="65">
        <v>0.74861111111111112</v>
      </c>
      <c r="N449" s="60" t="s">
        <v>33</v>
      </c>
      <c r="O449" s="63">
        <v>19.149999999999999</v>
      </c>
      <c r="P449" s="66">
        <v>4.7619047620000003</v>
      </c>
      <c r="Q449" s="63">
        <v>0.95750000000000002</v>
      </c>
      <c r="R449" s="68">
        <v>9.5</v>
      </c>
      <c r="S449" s="48">
        <f t="shared" si="123"/>
        <v>0.95750000000000313</v>
      </c>
      <c r="T449" s="49">
        <f t="shared" si="124"/>
        <v>71.812500000000227</v>
      </c>
      <c r="U449" s="49" t="b">
        <f t="shared" si="125"/>
        <v>0</v>
      </c>
      <c r="V449" s="49" t="b">
        <f t="shared" si="126"/>
        <v>1</v>
      </c>
      <c r="W449" s="49" t="str">
        <f t="shared" si="127"/>
        <v>High Value</v>
      </c>
      <c r="X449" s="157">
        <f t="shared" si="132"/>
        <v>1.915</v>
      </c>
      <c r="Y449" s="158">
        <f t="shared" si="137"/>
        <v>28</v>
      </c>
      <c r="Z449" s="150">
        <f t="shared" si="128"/>
        <v>1</v>
      </c>
      <c r="AA449" s="151">
        <f t="shared" si="136"/>
        <v>2019</v>
      </c>
      <c r="AB449" s="152" t="str">
        <f t="shared" si="133"/>
        <v>1-2019</v>
      </c>
      <c r="AC449" s="152" t="str">
        <f t="shared" si="130"/>
        <v>28-1-2019</v>
      </c>
      <c r="AD449" s="62">
        <f t="shared" si="138"/>
        <v>1</v>
      </c>
      <c r="AE449" s="62">
        <f t="shared" si="134"/>
        <v>5</v>
      </c>
      <c r="AF449" s="152" t="str">
        <f t="shared" si="131"/>
        <v>2019-5</v>
      </c>
      <c r="AG449" s="62">
        <f t="shared" si="129"/>
        <v>1</v>
      </c>
      <c r="AH449" s="152" t="str">
        <f t="shared" si="135"/>
        <v>Weekdays</v>
      </c>
      <c r="AI449" s="159">
        <f t="shared" si="139"/>
        <v>2</v>
      </c>
    </row>
    <row r="450" spans="2:35" ht="16.5" x14ac:dyDescent="0.3">
      <c r="B450" s="59" t="s">
        <v>482</v>
      </c>
      <c r="C450" s="60" t="s">
        <v>25</v>
      </c>
      <c r="D450" s="59" t="s">
        <v>26</v>
      </c>
      <c r="E450" s="59" t="s">
        <v>20</v>
      </c>
      <c r="F450" s="59" t="s">
        <v>31</v>
      </c>
      <c r="G450" s="59" t="s">
        <v>44</v>
      </c>
      <c r="H450" s="61">
        <v>27.66</v>
      </c>
      <c r="I450" s="62">
        <v>10</v>
      </c>
      <c r="J450" s="63">
        <v>13.83</v>
      </c>
      <c r="K450" s="63">
        <v>290.43</v>
      </c>
      <c r="L450" s="64">
        <v>43510</v>
      </c>
      <c r="M450" s="65">
        <v>0.47638888888888886</v>
      </c>
      <c r="N450" s="60" t="s">
        <v>33</v>
      </c>
      <c r="O450" s="63">
        <v>276.60000000000002</v>
      </c>
      <c r="P450" s="66">
        <v>4.7619047620000003</v>
      </c>
      <c r="Q450" s="63">
        <v>13.83</v>
      </c>
      <c r="R450" s="68">
        <v>8.9</v>
      </c>
      <c r="S450" s="48">
        <f t="shared" si="123"/>
        <v>13.829999999999984</v>
      </c>
      <c r="T450" s="49">
        <f t="shared" si="124"/>
        <v>1037.2499999999989</v>
      </c>
      <c r="U450" s="49" t="b">
        <f t="shared" si="125"/>
        <v>0</v>
      </c>
      <c r="V450" s="49" t="b">
        <f t="shared" si="126"/>
        <v>1</v>
      </c>
      <c r="W450" s="49" t="str">
        <f t="shared" si="127"/>
        <v>High Value</v>
      </c>
      <c r="X450" s="157">
        <f t="shared" si="132"/>
        <v>2.766</v>
      </c>
      <c r="Y450" s="158">
        <f t="shared" si="137"/>
        <v>14</v>
      </c>
      <c r="Z450" s="150">
        <f t="shared" si="128"/>
        <v>2</v>
      </c>
      <c r="AA450" s="151">
        <f t="shared" si="136"/>
        <v>2019</v>
      </c>
      <c r="AB450" s="152" t="str">
        <f t="shared" si="133"/>
        <v>2-2019</v>
      </c>
      <c r="AC450" s="152" t="str">
        <f t="shared" si="130"/>
        <v>14-2-2019</v>
      </c>
      <c r="AD450" s="62">
        <f t="shared" si="138"/>
        <v>1</v>
      </c>
      <c r="AE450" s="62">
        <f t="shared" si="134"/>
        <v>7</v>
      </c>
      <c r="AF450" s="152" t="str">
        <f t="shared" si="131"/>
        <v>2019-7</v>
      </c>
      <c r="AG450" s="62">
        <f t="shared" si="129"/>
        <v>4</v>
      </c>
      <c r="AH450" s="152" t="str">
        <f t="shared" si="135"/>
        <v>Weekdays</v>
      </c>
      <c r="AI450" s="159">
        <f t="shared" si="139"/>
        <v>5</v>
      </c>
    </row>
    <row r="451" spans="2:35" ht="16.5" x14ac:dyDescent="0.3">
      <c r="B451" s="59" t="s">
        <v>483</v>
      </c>
      <c r="C451" s="60" t="s">
        <v>25</v>
      </c>
      <c r="D451" s="59" t="s">
        <v>26</v>
      </c>
      <c r="E451" s="59" t="s">
        <v>27</v>
      </c>
      <c r="F451" s="59" t="s">
        <v>31</v>
      </c>
      <c r="G451" s="59" t="s">
        <v>46</v>
      </c>
      <c r="H451" s="61">
        <v>45.74</v>
      </c>
      <c r="I451" s="62">
        <v>3</v>
      </c>
      <c r="J451" s="63">
        <v>6.8609999999999998</v>
      </c>
      <c r="K451" s="63">
        <v>144.08099999999999</v>
      </c>
      <c r="L451" s="64">
        <v>43534</v>
      </c>
      <c r="M451" s="65">
        <v>0.73472222222222228</v>
      </c>
      <c r="N451" s="60" t="s">
        <v>33</v>
      </c>
      <c r="O451" s="63">
        <v>137.22</v>
      </c>
      <c r="P451" s="66">
        <v>4.7619047620000003</v>
      </c>
      <c r="Q451" s="63">
        <v>6.8609999999999998</v>
      </c>
      <c r="R451" s="68">
        <v>6.5</v>
      </c>
      <c r="S451" s="48">
        <f t="shared" si="123"/>
        <v>6.86099999999999</v>
      </c>
      <c r="T451" s="49">
        <f t="shared" si="124"/>
        <v>514.57499999999925</v>
      </c>
      <c r="U451" s="49" t="b">
        <f t="shared" si="125"/>
        <v>0</v>
      </c>
      <c r="V451" s="49" t="b">
        <f t="shared" si="126"/>
        <v>1</v>
      </c>
      <c r="W451" s="49" t="str">
        <f t="shared" si="127"/>
        <v>Low Value</v>
      </c>
      <c r="X451" s="157">
        <f t="shared" si="132"/>
        <v>4.5740000000000007</v>
      </c>
      <c r="Y451" s="158">
        <f t="shared" si="137"/>
        <v>10</v>
      </c>
      <c r="Z451" s="150">
        <f t="shared" si="128"/>
        <v>3</v>
      </c>
      <c r="AA451" s="151">
        <f t="shared" si="136"/>
        <v>2019</v>
      </c>
      <c r="AB451" s="152" t="str">
        <f t="shared" si="133"/>
        <v>3-2019</v>
      </c>
      <c r="AC451" s="152" t="str">
        <f t="shared" si="130"/>
        <v>10-3-2019</v>
      </c>
      <c r="AD451" s="62">
        <f t="shared" si="138"/>
        <v>1</v>
      </c>
      <c r="AE451" s="62">
        <f t="shared" si="134"/>
        <v>10</v>
      </c>
      <c r="AF451" s="152" t="str">
        <f t="shared" si="131"/>
        <v>2019-10</v>
      </c>
      <c r="AG451" s="62">
        <f t="shared" si="129"/>
        <v>7</v>
      </c>
      <c r="AH451" s="152" t="str">
        <f t="shared" si="135"/>
        <v>Weekends</v>
      </c>
      <c r="AI451" s="159">
        <f t="shared" si="139"/>
        <v>1</v>
      </c>
    </row>
    <row r="452" spans="2:35" ht="16.5" x14ac:dyDescent="0.3">
      <c r="B452" s="59" t="s">
        <v>484</v>
      </c>
      <c r="C452" s="60" t="s">
        <v>42</v>
      </c>
      <c r="D452" s="59" t="s">
        <v>43</v>
      </c>
      <c r="E452" s="59" t="s">
        <v>20</v>
      </c>
      <c r="F452" s="59" t="s">
        <v>21</v>
      </c>
      <c r="G452" s="59" t="s">
        <v>22</v>
      </c>
      <c r="H452" s="61">
        <v>27.07</v>
      </c>
      <c r="I452" s="62">
        <v>1</v>
      </c>
      <c r="J452" s="63">
        <v>1.3534999999999999</v>
      </c>
      <c r="K452" s="63">
        <v>28.423500000000001</v>
      </c>
      <c r="L452" s="64">
        <v>43477</v>
      </c>
      <c r="M452" s="65">
        <v>0.83819444444444446</v>
      </c>
      <c r="N452" s="60" t="s">
        <v>33</v>
      </c>
      <c r="O452" s="63">
        <v>27.07</v>
      </c>
      <c r="P452" s="66">
        <v>4.7619047620000003</v>
      </c>
      <c r="Q452" s="63">
        <v>1.3534999999999999</v>
      </c>
      <c r="R452" s="68">
        <v>5.3</v>
      </c>
      <c r="S452" s="48">
        <f t="shared" ref="S452:S515" si="140">K452-O452</f>
        <v>1.3535000000000004</v>
      </c>
      <c r="T452" s="49">
        <f t="shared" ref="T452:T515" si="141">$S452*$S$2</f>
        <v>101.51250000000003</v>
      </c>
      <c r="U452" s="49" t="b">
        <f t="shared" si="125"/>
        <v>0</v>
      </c>
      <c r="V452" s="49" t="b">
        <f t="shared" si="126"/>
        <v>1</v>
      </c>
      <c r="W452" s="49" t="str">
        <f t="shared" si="127"/>
        <v>Low Value</v>
      </c>
      <c r="X452" s="157" t="str">
        <f t="shared" si="132"/>
        <v>Value Not maches</v>
      </c>
      <c r="Y452" s="158">
        <f t="shared" si="137"/>
        <v>12</v>
      </c>
      <c r="Z452" s="150">
        <f t="shared" si="128"/>
        <v>1</v>
      </c>
      <c r="AA452" s="151">
        <f t="shared" si="136"/>
        <v>2019</v>
      </c>
      <c r="AB452" s="152" t="str">
        <f t="shared" si="133"/>
        <v>1-2019</v>
      </c>
      <c r="AC452" s="152" t="str">
        <f t="shared" si="130"/>
        <v>12-1-2019</v>
      </c>
      <c r="AD452" s="62">
        <f t="shared" si="138"/>
        <v>1</v>
      </c>
      <c r="AE452" s="62">
        <f t="shared" si="134"/>
        <v>2</v>
      </c>
      <c r="AF452" s="152" t="str">
        <f t="shared" si="131"/>
        <v>2019-2</v>
      </c>
      <c r="AG452" s="62">
        <f t="shared" si="129"/>
        <v>6</v>
      </c>
      <c r="AH452" s="152" t="str">
        <f t="shared" si="135"/>
        <v>Weekends</v>
      </c>
      <c r="AI452" s="159">
        <f t="shared" si="139"/>
        <v>7</v>
      </c>
    </row>
    <row r="453" spans="2:35" ht="16.5" x14ac:dyDescent="0.3">
      <c r="B453" s="59" t="s">
        <v>485</v>
      </c>
      <c r="C453" s="60" t="s">
        <v>42</v>
      </c>
      <c r="D453" s="59" t="s">
        <v>43</v>
      </c>
      <c r="E453" s="59" t="s">
        <v>20</v>
      </c>
      <c r="F453" s="59" t="s">
        <v>21</v>
      </c>
      <c r="G453" s="59" t="s">
        <v>36</v>
      </c>
      <c r="H453" s="61">
        <v>39.119999999999997</v>
      </c>
      <c r="I453" s="62">
        <v>1</v>
      </c>
      <c r="J453" s="63">
        <v>1.956</v>
      </c>
      <c r="K453" s="63">
        <v>41.076000000000001</v>
      </c>
      <c r="L453" s="64">
        <v>43550</v>
      </c>
      <c r="M453" s="65">
        <v>0.4597222222222222</v>
      </c>
      <c r="N453" s="60" t="s">
        <v>33</v>
      </c>
      <c r="O453" s="63">
        <v>39.119999999999997</v>
      </c>
      <c r="P453" s="66">
        <v>4.7619047620000003</v>
      </c>
      <c r="Q453" s="63">
        <v>1.956</v>
      </c>
      <c r="R453" s="68">
        <v>9.6</v>
      </c>
      <c r="S453" s="48">
        <f t="shared" si="140"/>
        <v>1.9560000000000031</v>
      </c>
      <c r="T453" s="49">
        <f t="shared" si="141"/>
        <v>146.70000000000022</v>
      </c>
      <c r="U453" s="49" t="b">
        <f t="shared" ref="U453:U516" si="142">AND(S453&gt;8,O453&gt;480)</f>
        <v>0</v>
      </c>
      <c r="V453" s="49" t="b">
        <f t="shared" ref="V453:V516" si="143">OR(R$4&gt;8.4,$Q453&gt;67)</f>
        <v>1</v>
      </c>
      <c r="W453" s="49" t="str">
        <f t="shared" ref="W453:W516" si="144">IF(R453&gt;8.6,"High Value", "Low Value")</f>
        <v>High Value</v>
      </c>
      <c r="X453" s="157">
        <f t="shared" si="132"/>
        <v>3.9119999999999999</v>
      </c>
      <c r="Y453" s="158">
        <f t="shared" si="137"/>
        <v>26</v>
      </c>
      <c r="Z453" s="150">
        <f t="shared" ref="Z453:Z516" si="145">MONTH(L453)</f>
        <v>3</v>
      </c>
      <c r="AA453" s="151">
        <f t="shared" si="136"/>
        <v>2019</v>
      </c>
      <c r="AB453" s="152" t="str">
        <f t="shared" si="133"/>
        <v>3-2019</v>
      </c>
      <c r="AC453" s="152" t="str">
        <f t="shared" si="130"/>
        <v>26-3-2019</v>
      </c>
      <c r="AD453" s="62">
        <f t="shared" si="138"/>
        <v>1</v>
      </c>
      <c r="AE453" s="62">
        <f t="shared" si="134"/>
        <v>13</v>
      </c>
      <c r="AF453" s="152" t="str">
        <f t="shared" si="131"/>
        <v>2019-13</v>
      </c>
      <c r="AG453" s="62">
        <f t="shared" si="129"/>
        <v>2</v>
      </c>
      <c r="AH453" s="152" t="str">
        <f t="shared" si="135"/>
        <v>Weekdays</v>
      </c>
      <c r="AI453" s="159">
        <f t="shared" si="139"/>
        <v>3</v>
      </c>
    </row>
    <row r="454" spans="2:35" ht="16.5" x14ac:dyDescent="0.3">
      <c r="B454" s="59" t="s">
        <v>486</v>
      </c>
      <c r="C454" s="60" t="s">
        <v>42</v>
      </c>
      <c r="D454" s="59" t="s">
        <v>43</v>
      </c>
      <c r="E454" s="59" t="s">
        <v>27</v>
      </c>
      <c r="F454" s="59" t="s">
        <v>21</v>
      </c>
      <c r="G454" s="59" t="s">
        <v>28</v>
      </c>
      <c r="H454" s="61">
        <v>74.709999999999994</v>
      </c>
      <c r="I454" s="62">
        <v>6</v>
      </c>
      <c r="J454" s="63">
        <v>22.413</v>
      </c>
      <c r="K454" s="63">
        <v>470.673</v>
      </c>
      <c r="L454" s="64">
        <v>43466</v>
      </c>
      <c r="M454" s="65">
        <v>0.79652777777777772</v>
      </c>
      <c r="N454" s="60" t="s">
        <v>29</v>
      </c>
      <c r="O454" s="63">
        <v>448.26</v>
      </c>
      <c r="P454" s="66">
        <v>4.7619047620000003</v>
      </c>
      <c r="Q454" s="63">
        <v>22.413</v>
      </c>
      <c r="R454" s="67">
        <v>6.7</v>
      </c>
      <c r="S454" s="48">
        <f t="shared" si="140"/>
        <v>22.413000000000011</v>
      </c>
      <c r="T454" s="49">
        <f t="shared" si="141"/>
        <v>1680.9750000000008</v>
      </c>
      <c r="U454" s="49" t="b">
        <f t="shared" si="142"/>
        <v>0</v>
      </c>
      <c r="V454" s="49" t="b">
        <f t="shared" si="143"/>
        <v>1</v>
      </c>
      <c r="W454" s="49" t="str">
        <f t="shared" si="144"/>
        <v>Low Value</v>
      </c>
      <c r="X454" s="157">
        <f t="shared" si="132"/>
        <v>7.4710000000000001</v>
      </c>
      <c r="Y454" s="158">
        <f t="shared" si="137"/>
        <v>1</v>
      </c>
      <c r="Z454" s="150">
        <f t="shared" si="145"/>
        <v>1</v>
      </c>
      <c r="AA454" s="151">
        <f t="shared" si="136"/>
        <v>2019</v>
      </c>
      <c r="AB454" s="152" t="str">
        <f t="shared" si="133"/>
        <v>1-2019</v>
      </c>
      <c r="AC454" s="152" t="str">
        <f t="shared" si="130"/>
        <v>1-1-2019</v>
      </c>
      <c r="AD454" s="62">
        <f t="shared" si="138"/>
        <v>1</v>
      </c>
      <c r="AE454" s="62">
        <f t="shared" si="134"/>
        <v>1</v>
      </c>
      <c r="AF454" s="152" t="str">
        <f t="shared" si="131"/>
        <v>2019-1</v>
      </c>
      <c r="AG454" s="62">
        <f t="shared" ref="AG454:AG517" si="146">WEEKDAY(L454,2)</f>
        <v>2</v>
      </c>
      <c r="AH454" s="152" t="str">
        <f t="shared" si="135"/>
        <v>Weekdays</v>
      </c>
      <c r="AI454" s="159">
        <f t="shared" si="139"/>
        <v>3</v>
      </c>
    </row>
    <row r="455" spans="2:35" ht="16.5" x14ac:dyDescent="0.3">
      <c r="B455" s="59" t="s">
        <v>487</v>
      </c>
      <c r="C455" s="60" t="s">
        <v>42</v>
      </c>
      <c r="D455" s="59" t="s">
        <v>43</v>
      </c>
      <c r="E455" s="59" t="s">
        <v>27</v>
      </c>
      <c r="F455" s="59" t="s">
        <v>31</v>
      </c>
      <c r="G455" s="59" t="s">
        <v>28</v>
      </c>
      <c r="H455" s="61">
        <v>22.01</v>
      </c>
      <c r="I455" s="62">
        <v>6</v>
      </c>
      <c r="J455" s="63">
        <v>6.6029999999999998</v>
      </c>
      <c r="K455" s="63">
        <v>138.66300000000001</v>
      </c>
      <c r="L455" s="64">
        <v>43467</v>
      </c>
      <c r="M455" s="65">
        <v>0.78472222222222221</v>
      </c>
      <c r="N455" s="60" t="s">
        <v>29</v>
      </c>
      <c r="O455" s="63">
        <v>132.06</v>
      </c>
      <c r="P455" s="66">
        <v>4.7619047620000003</v>
      </c>
      <c r="Q455" s="63">
        <v>6.6029999999999998</v>
      </c>
      <c r="R455" s="68">
        <v>7.6</v>
      </c>
      <c r="S455" s="48">
        <f t="shared" si="140"/>
        <v>6.6030000000000086</v>
      </c>
      <c r="T455" s="49">
        <f t="shared" si="141"/>
        <v>495.22500000000065</v>
      </c>
      <c r="U455" s="49" t="b">
        <f t="shared" si="142"/>
        <v>0</v>
      </c>
      <c r="V455" s="49" t="b">
        <f t="shared" si="143"/>
        <v>1</v>
      </c>
      <c r="W455" s="49" t="str">
        <f t="shared" si="144"/>
        <v>Low Value</v>
      </c>
      <c r="X455" s="157">
        <f t="shared" si="132"/>
        <v>2.2010000000000001</v>
      </c>
      <c r="Y455" s="158">
        <f t="shared" si="137"/>
        <v>2</v>
      </c>
      <c r="Z455" s="150">
        <f t="shared" si="145"/>
        <v>1</v>
      </c>
      <c r="AA455" s="151">
        <f t="shared" si="136"/>
        <v>2019</v>
      </c>
      <c r="AB455" s="152" t="str">
        <f t="shared" si="133"/>
        <v>1-2019</v>
      </c>
      <c r="AC455" s="152" t="str">
        <f t="shared" si="130"/>
        <v>2-1-2019</v>
      </c>
      <c r="AD455" s="62">
        <f t="shared" si="138"/>
        <v>1</v>
      </c>
      <c r="AE455" s="62">
        <f t="shared" si="134"/>
        <v>1</v>
      </c>
      <c r="AF455" s="152" t="str">
        <f t="shared" si="131"/>
        <v>2019-1</v>
      </c>
      <c r="AG455" s="62">
        <f t="shared" si="146"/>
        <v>3</v>
      </c>
      <c r="AH455" s="152" t="str">
        <f t="shared" si="135"/>
        <v>Weekdays</v>
      </c>
      <c r="AI455" s="159">
        <f t="shared" si="139"/>
        <v>4</v>
      </c>
    </row>
    <row r="456" spans="2:35" ht="16.5" x14ac:dyDescent="0.3">
      <c r="B456" s="59" t="s">
        <v>488</v>
      </c>
      <c r="C456" s="60" t="s">
        <v>18</v>
      </c>
      <c r="D456" s="59" t="s">
        <v>19</v>
      </c>
      <c r="E456" s="59" t="s">
        <v>27</v>
      </c>
      <c r="F456" s="59" t="s">
        <v>21</v>
      </c>
      <c r="G456" s="59" t="s">
        <v>44</v>
      </c>
      <c r="H456" s="61">
        <v>63.61</v>
      </c>
      <c r="I456" s="62">
        <v>5</v>
      </c>
      <c r="J456" s="63">
        <v>15.9025</v>
      </c>
      <c r="K456" s="63">
        <v>333.95249999999999</v>
      </c>
      <c r="L456" s="64">
        <v>43540</v>
      </c>
      <c r="M456" s="65">
        <v>0.52986111111111112</v>
      </c>
      <c r="N456" s="60" t="s">
        <v>23</v>
      </c>
      <c r="O456" s="63">
        <v>318.05</v>
      </c>
      <c r="P456" s="66">
        <v>4.7619047620000003</v>
      </c>
      <c r="Q456" s="63">
        <v>15.9025</v>
      </c>
      <c r="R456" s="67">
        <v>4.8</v>
      </c>
      <c r="S456" s="48">
        <f t="shared" si="140"/>
        <v>15.902499999999975</v>
      </c>
      <c r="T456" s="49">
        <f t="shared" si="141"/>
        <v>1192.6874999999982</v>
      </c>
      <c r="U456" s="49" t="b">
        <f t="shared" si="142"/>
        <v>0</v>
      </c>
      <c r="V456" s="49" t="b">
        <f t="shared" si="143"/>
        <v>1</v>
      </c>
      <c r="W456" s="49" t="str">
        <f t="shared" si="144"/>
        <v>Low Value</v>
      </c>
      <c r="X456" s="157" t="str">
        <f t="shared" si="132"/>
        <v>Value Not maches</v>
      </c>
      <c r="Y456" s="158">
        <f t="shared" si="137"/>
        <v>16</v>
      </c>
      <c r="Z456" s="150">
        <f t="shared" si="145"/>
        <v>3</v>
      </c>
      <c r="AA456" s="151">
        <f t="shared" si="136"/>
        <v>2019</v>
      </c>
      <c r="AB456" s="152" t="str">
        <f t="shared" si="133"/>
        <v>3-2019</v>
      </c>
      <c r="AC456" s="152" t="str">
        <f t="shared" si="130"/>
        <v>16-3-2019</v>
      </c>
      <c r="AD456" s="62">
        <f t="shared" si="138"/>
        <v>1</v>
      </c>
      <c r="AE456" s="62">
        <f t="shared" si="134"/>
        <v>11</v>
      </c>
      <c r="AF456" s="152" t="str">
        <f t="shared" si="131"/>
        <v>2019-11</v>
      </c>
      <c r="AG456" s="62">
        <f t="shared" si="146"/>
        <v>6</v>
      </c>
      <c r="AH456" s="152" t="str">
        <f t="shared" si="135"/>
        <v>Weekends</v>
      </c>
      <c r="AI456" s="159">
        <f t="shared" si="139"/>
        <v>7</v>
      </c>
    </row>
    <row r="457" spans="2:35" ht="16.5" x14ac:dyDescent="0.3">
      <c r="B457" s="59" t="s">
        <v>489</v>
      </c>
      <c r="C457" s="60" t="s">
        <v>18</v>
      </c>
      <c r="D457" s="59" t="s">
        <v>19</v>
      </c>
      <c r="E457" s="59" t="s">
        <v>27</v>
      </c>
      <c r="F457" s="59" t="s">
        <v>31</v>
      </c>
      <c r="G457" s="59" t="s">
        <v>22</v>
      </c>
      <c r="H457" s="61">
        <v>25</v>
      </c>
      <c r="I457" s="62">
        <v>1</v>
      </c>
      <c r="J457" s="63">
        <v>1.25</v>
      </c>
      <c r="K457" s="63">
        <v>26.25</v>
      </c>
      <c r="L457" s="64">
        <v>43527</v>
      </c>
      <c r="M457" s="65">
        <v>0.63124999999999998</v>
      </c>
      <c r="N457" s="60" t="s">
        <v>23</v>
      </c>
      <c r="O457" s="63">
        <v>25</v>
      </c>
      <c r="P457" s="66">
        <v>4.7619047620000003</v>
      </c>
      <c r="Q457" s="63">
        <v>1.25</v>
      </c>
      <c r="R457" s="68">
        <v>5.5</v>
      </c>
      <c r="S457" s="48">
        <f t="shared" si="140"/>
        <v>1.25</v>
      </c>
      <c r="T457" s="49">
        <f t="shared" si="141"/>
        <v>93.75</v>
      </c>
      <c r="U457" s="49" t="b">
        <f t="shared" si="142"/>
        <v>0</v>
      </c>
      <c r="V457" s="49" t="b">
        <f t="shared" si="143"/>
        <v>1</v>
      </c>
      <c r="W457" s="49" t="str">
        <f t="shared" si="144"/>
        <v>Low Value</v>
      </c>
      <c r="X457" s="157" t="str">
        <f t="shared" si="132"/>
        <v>Value Not maches</v>
      </c>
      <c r="Y457" s="158">
        <f t="shared" si="137"/>
        <v>3</v>
      </c>
      <c r="Z457" s="150">
        <f t="shared" si="145"/>
        <v>3</v>
      </c>
      <c r="AA457" s="151">
        <f t="shared" si="136"/>
        <v>2019</v>
      </c>
      <c r="AB457" s="152" t="str">
        <f t="shared" si="133"/>
        <v>3-2019</v>
      </c>
      <c r="AC457" s="152" t="str">
        <f t="shared" si="130"/>
        <v>3-3-2019</v>
      </c>
      <c r="AD457" s="62">
        <f t="shared" si="138"/>
        <v>1</v>
      </c>
      <c r="AE457" s="62">
        <f t="shared" si="134"/>
        <v>9</v>
      </c>
      <c r="AF457" s="152" t="str">
        <f t="shared" si="131"/>
        <v>2019-9</v>
      </c>
      <c r="AG457" s="62">
        <f t="shared" si="146"/>
        <v>7</v>
      </c>
      <c r="AH457" s="152" t="str">
        <f t="shared" si="135"/>
        <v>Weekends</v>
      </c>
      <c r="AI457" s="159">
        <f t="shared" si="139"/>
        <v>1</v>
      </c>
    </row>
    <row r="458" spans="2:35" ht="16.5" x14ac:dyDescent="0.3">
      <c r="B458" s="59" t="s">
        <v>490</v>
      </c>
      <c r="C458" s="60" t="s">
        <v>18</v>
      </c>
      <c r="D458" s="59" t="s">
        <v>19</v>
      </c>
      <c r="E458" s="59" t="s">
        <v>20</v>
      </c>
      <c r="F458" s="59" t="s">
        <v>31</v>
      </c>
      <c r="G458" s="59" t="s">
        <v>28</v>
      </c>
      <c r="H458" s="61">
        <v>20.77</v>
      </c>
      <c r="I458" s="62">
        <v>4</v>
      </c>
      <c r="J458" s="63">
        <v>4.1539999999999999</v>
      </c>
      <c r="K458" s="63">
        <v>87.233999999999995</v>
      </c>
      <c r="L458" s="64">
        <v>43496</v>
      </c>
      <c r="M458" s="65">
        <v>0.57430555555555551</v>
      </c>
      <c r="N458" s="60" t="s">
        <v>29</v>
      </c>
      <c r="O458" s="63">
        <v>83.08</v>
      </c>
      <c r="P458" s="66">
        <v>4.7619047620000003</v>
      </c>
      <c r="Q458" s="63">
        <v>4.1539999999999999</v>
      </c>
      <c r="R458" s="68">
        <v>4.7</v>
      </c>
      <c r="S458" s="48">
        <f t="shared" si="140"/>
        <v>4.1539999999999964</v>
      </c>
      <c r="T458" s="49">
        <f t="shared" si="141"/>
        <v>311.54999999999973</v>
      </c>
      <c r="U458" s="49" t="b">
        <f t="shared" si="142"/>
        <v>0</v>
      </c>
      <c r="V458" s="49" t="b">
        <f t="shared" si="143"/>
        <v>1</v>
      </c>
      <c r="W458" s="49" t="str">
        <f t="shared" si="144"/>
        <v>Low Value</v>
      </c>
      <c r="X458" s="157" t="str">
        <f t="shared" si="132"/>
        <v>Value Not maches</v>
      </c>
      <c r="Y458" s="158">
        <f t="shared" si="137"/>
        <v>31</v>
      </c>
      <c r="Z458" s="150">
        <f t="shared" si="145"/>
        <v>1</v>
      </c>
      <c r="AA458" s="151">
        <f t="shared" si="136"/>
        <v>2019</v>
      </c>
      <c r="AB458" s="152" t="str">
        <f t="shared" si="133"/>
        <v>1-2019</v>
      </c>
      <c r="AC458" s="152" t="str">
        <f t="shared" si="130"/>
        <v>31-1-2019</v>
      </c>
      <c r="AD458" s="62">
        <f t="shared" si="138"/>
        <v>1</v>
      </c>
      <c r="AE458" s="62">
        <f t="shared" si="134"/>
        <v>5</v>
      </c>
      <c r="AF458" s="152" t="str">
        <f t="shared" si="131"/>
        <v>2019-5</v>
      </c>
      <c r="AG458" s="62">
        <f t="shared" si="146"/>
        <v>4</v>
      </c>
      <c r="AH458" s="152" t="str">
        <f t="shared" si="135"/>
        <v>Weekdays</v>
      </c>
      <c r="AI458" s="159">
        <f t="shared" si="139"/>
        <v>5</v>
      </c>
    </row>
    <row r="459" spans="2:35" ht="16.5" x14ac:dyDescent="0.3">
      <c r="B459" s="59" t="s">
        <v>491</v>
      </c>
      <c r="C459" s="60" t="s">
        <v>42</v>
      </c>
      <c r="D459" s="59" t="s">
        <v>43</v>
      </c>
      <c r="E459" s="59" t="s">
        <v>20</v>
      </c>
      <c r="F459" s="59" t="s">
        <v>21</v>
      </c>
      <c r="G459" s="59" t="s">
        <v>46</v>
      </c>
      <c r="H459" s="61">
        <v>29.56</v>
      </c>
      <c r="I459" s="62">
        <v>5</v>
      </c>
      <c r="J459" s="63">
        <v>7.39</v>
      </c>
      <c r="K459" s="63">
        <v>155.19</v>
      </c>
      <c r="L459" s="64">
        <v>43509</v>
      </c>
      <c r="M459" s="65">
        <v>0.70763888888888893</v>
      </c>
      <c r="N459" s="60" t="s">
        <v>29</v>
      </c>
      <c r="O459" s="63">
        <v>147.80000000000001</v>
      </c>
      <c r="P459" s="66">
        <v>4.7619047620000003</v>
      </c>
      <c r="Q459" s="63">
        <v>7.39</v>
      </c>
      <c r="R459" s="68">
        <v>6.9</v>
      </c>
      <c r="S459" s="48">
        <f t="shared" si="140"/>
        <v>7.3899999999999864</v>
      </c>
      <c r="T459" s="49">
        <f t="shared" si="141"/>
        <v>554.24999999999898</v>
      </c>
      <c r="U459" s="49" t="b">
        <f t="shared" si="142"/>
        <v>0</v>
      </c>
      <c r="V459" s="49" t="b">
        <f t="shared" si="143"/>
        <v>1</v>
      </c>
      <c r="W459" s="49" t="str">
        <f t="shared" si="144"/>
        <v>Low Value</v>
      </c>
      <c r="X459" s="157">
        <f t="shared" si="132"/>
        <v>2.956</v>
      </c>
      <c r="Y459" s="158">
        <f t="shared" si="137"/>
        <v>13</v>
      </c>
      <c r="Z459" s="150">
        <f t="shared" si="145"/>
        <v>2</v>
      </c>
      <c r="AA459" s="151">
        <f t="shared" si="136"/>
        <v>2019</v>
      </c>
      <c r="AB459" s="152" t="str">
        <f t="shared" si="133"/>
        <v>2-2019</v>
      </c>
      <c r="AC459" s="152" t="str">
        <f t="shared" si="130"/>
        <v>13-2-2019</v>
      </c>
      <c r="AD459" s="62">
        <f t="shared" si="138"/>
        <v>1</v>
      </c>
      <c r="AE459" s="62">
        <f t="shared" si="134"/>
        <v>7</v>
      </c>
      <c r="AF459" s="152" t="str">
        <f t="shared" si="131"/>
        <v>2019-7</v>
      </c>
      <c r="AG459" s="62">
        <f t="shared" si="146"/>
        <v>3</v>
      </c>
      <c r="AH459" s="152" t="str">
        <f t="shared" si="135"/>
        <v>Weekdays</v>
      </c>
      <c r="AI459" s="159">
        <f t="shared" si="139"/>
        <v>4</v>
      </c>
    </row>
    <row r="460" spans="2:35" ht="16.5" x14ac:dyDescent="0.3">
      <c r="B460" s="59" t="s">
        <v>492</v>
      </c>
      <c r="C460" s="60" t="s">
        <v>42</v>
      </c>
      <c r="D460" s="59" t="s">
        <v>43</v>
      </c>
      <c r="E460" s="59" t="s">
        <v>20</v>
      </c>
      <c r="F460" s="59" t="s">
        <v>21</v>
      </c>
      <c r="G460" s="59" t="s">
        <v>44</v>
      </c>
      <c r="H460" s="61">
        <v>77.400000000000006</v>
      </c>
      <c r="I460" s="62">
        <v>9</v>
      </c>
      <c r="J460" s="63">
        <v>34.83</v>
      </c>
      <c r="K460" s="63">
        <v>731.43</v>
      </c>
      <c r="L460" s="64">
        <v>43511</v>
      </c>
      <c r="M460" s="65">
        <v>0.59375</v>
      </c>
      <c r="N460" s="60" t="s">
        <v>33</v>
      </c>
      <c r="O460" s="63">
        <v>696.6</v>
      </c>
      <c r="P460" s="66">
        <v>4.7619047620000003</v>
      </c>
      <c r="Q460" s="63">
        <v>34.83</v>
      </c>
      <c r="R460" s="67">
        <v>4.5</v>
      </c>
      <c r="S460" s="48">
        <f t="shared" si="140"/>
        <v>34.829999999999927</v>
      </c>
      <c r="T460" s="49">
        <f t="shared" si="141"/>
        <v>2612.2499999999945</v>
      </c>
      <c r="U460" s="49" t="b">
        <f t="shared" si="142"/>
        <v>1</v>
      </c>
      <c r="V460" s="49" t="b">
        <f t="shared" si="143"/>
        <v>1</v>
      </c>
      <c r="W460" s="49" t="str">
        <f t="shared" si="144"/>
        <v>Low Value</v>
      </c>
      <c r="X460" s="157" t="str">
        <f t="shared" si="132"/>
        <v>Value Not maches</v>
      </c>
      <c r="Y460" s="158">
        <f t="shared" si="137"/>
        <v>15</v>
      </c>
      <c r="Z460" s="150">
        <f t="shared" si="145"/>
        <v>2</v>
      </c>
      <c r="AA460" s="151">
        <f t="shared" si="136"/>
        <v>2019</v>
      </c>
      <c r="AB460" s="152" t="str">
        <f t="shared" si="133"/>
        <v>2-2019</v>
      </c>
      <c r="AC460" s="152" t="str">
        <f t="shared" si="130"/>
        <v>15-2-2019</v>
      </c>
      <c r="AD460" s="62">
        <f t="shared" si="138"/>
        <v>1</v>
      </c>
      <c r="AE460" s="62">
        <f t="shared" si="134"/>
        <v>7</v>
      </c>
      <c r="AF460" s="152" t="str">
        <f t="shared" si="131"/>
        <v>2019-7</v>
      </c>
      <c r="AG460" s="62">
        <f t="shared" si="146"/>
        <v>5</v>
      </c>
      <c r="AH460" s="152" t="str">
        <f t="shared" si="135"/>
        <v>Weekdays</v>
      </c>
      <c r="AI460" s="159">
        <f t="shared" si="139"/>
        <v>6</v>
      </c>
    </row>
    <row r="461" spans="2:35" ht="16.5" x14ac:dyDescent="0.3">
      <c r="B461" s="59" t="s">
        <v>493</v>
      </c>
      <c r="C461" s="60" t="s">
        <v>42</v>
      </c>
      <c r="D461" s="59" t="s">
        <v>43</v>
      </c>
      <c r="E461" s="59" t="s">
        <v>27</v>
      </c>
      <c r="F461" s="59" t="s">
        <v>31</v>
      </c>
      <c r="G461" s="59" t="s">
        <v>28</v>
      </c>
      <c r="H461" s="61">
        <v>79.39</v>
      </c>
      <c r="I461" s="62">
        <v>10</v>
      </c>
      <c r="J461" s="63">
        <v>39.695</v>
      </c>
      <c r="K461" s="63">
        <v>833.59500000000003</v>
      </c>
      <c r="L461" s="64">
        <v>43503</v>
      </c>
      <c r="M461" s="65">
        <v>0.85</v>
      </c>
      <c r="N461" s="60" t="s">
        <v>29</v>
      </c>
      <c r="O461" s="63">
        <v>793.9</v>
      </c>
      <c r="P461" s="66">
        <v>4.7619047620000003</v>
      </c>
      <c r="Q461" s="63">
        <v>39.695</v>
      </c>
      <c r="R461" s="67">
        <v>6.2</v>
      </c>
      <c r="S461" s="48">
        <f t="shared" si="140"/>
        <v>39.69500000000005</v>
      </c>
      <c r="T461" s="49">
        <f t="shared" si="141"/>
        <v>2977.1250000000036</v>
      </c>
      <c r="U461" s="49" t="b">
        <f t="shared" si="142"/>
        <v>1</v>
      </c>
      <c r="V461" s="49" t="b">
        <f t="shared" si="143"/>
        <v>1</v>
      </c>
      <c r="W461" s="49" t="str">
        <f t="shared" si="144"/>
        <v>Low Value</v>
      </c>
      <c r="X461" s="157">
        <f t="shared" si="132"/>
        <v>7.9390000000000001</v>
      </c>
      <c r="Y461" s="158">
        <f t="shared" si="137"/>
        <v>7</v>
      </c>
      <c r="Z461" s="150">
        <f t="shared" si="145"/>
        <v>2</v>
      </c>
      <c r="AA461" s="151">
        <f t="shared" si="136"/>
        <v>2019</v>
      </c>
      <c r="AB461" s="152" t="str">
        <f t="shared" si="133"/>
        <v>2-2019</v>
      </c>
      <c r="AC461" s="152" t="str">
        <f t="shared" si="130"/>
        <v>7-2-2019</v>
      </c>
      <c r="AD461" s="62">
        <f t="shared" si="138"/>
        <v>1</v>
      </c>
      <c r="AE461" s="62">
        <f t="shared" si="134"/>
        <v>6</v>
      </c>
      <c r="AF461" s="152" t="str">
        <f t="shared" si="131"/>
        <v>2019-6</v>
      </c>
      <c r="AG461" s="62">
        <f t="shared" si="146"/>
        <v>4</v>
      </c>
      <c r="AH461" s="152" t="str">
        <f t="shared" si="135"/>
        <v>Weekdays</v>
      </c>
      <c r="AI461" s="159">
        <f t="shared" si="139"/>
        <v>5</v>
      </c>
    </row>
    <row r="462" spans="2:35" ht="16.5" x14ac:dyDescent="0.3">
      <c r="B462" s="59" t="s">
        <v>494</v>
      </c>
      <c r="C462" s="60" t="s">
        <v>25</v>
      </c>
      <c r="D462" s="59" t="s">
        <v>26</v>
      </c>
      <c r="E462" s="59" t="s">
        <v>20</v>
      </c>
      <c r="F462" s="59" t="s">
        <v>21</v>
      </c>
      <c r="G462" s="59" t="s">
        <v>28</v>
      </c>
      <c r="H462" s="61">
        <v>46.57</v>
      </c>
      <c r="I462" s="62">
        <v>10</v>
      </c>
      <c r="J462" s="63">
        <v>23.285</v>
      </c>
      <c r="K462" s="63">
        <v>488.98500000000001</v>
      </c>
      <c r="L462" s="64">
        <v>43492</v>
      </c>
      <c r="M462" s="65">
        <v>0.58194444444444449</v>
      </c>
      <c r="N462" s="60" t="s">
        <v>29</v>
      </c>
      <c r="O462" s="63">
        <v>465.7</v>
      </c>
      <c r="P462" s="66">
        <v>4.7619047620000003</v>
      </c>
      <c r="Q462" s="63">
        <v>23.285</v>
      </c>
      <c r="R462" s="67">
        <v>7.6</v>
      </c>
      <c r="S462" s="48">
        <f t="shared" si="140"/>
        <v>23.285000000000025</v>
      </c>
      <c r="T462" s="49">
        <f t="shared" si="141"/>
        <v>1746.3750000000018</v>
      </c>
      <c r="U462" s="49" t="b">
        <f t="shared" si="142"/>
        <v>0</v>
      </c>
      <c r="V462" s="49" t="b">
        <f t="shared" si="143"/>
        <v>1</v>
      </c>
      <c r="W462" s="49" t="str">
        <f t="shared" si="144"/>
        <v>Low Value</v>
      </c>
      <c r="X462" s="157">
        <f t="shared" si="132"/>
        <v>4.657</v>
      </c>
      <c r="Y462" s="158">
        <f t="shared" si="137"/>
        <v>27</v>
      </c>
      <c r="Z462" s="150">
        <f t="shared" si="145"/>
        <v>1</v>
      </c>
      <c r="AA462" s="151">
        <f t="shared" si="136"/>
        <v>2019</v>
      </c>
      <c r="AB462" s="152" t="str">
        <f t="shared" si="133"/>
        <v>1-2019</v>
      </c>
      <c r="AC462" s="152" t="str">
        <f t="shared" si="130"/>
        <v>27-1-2019</v>
      </c>
      <c r="AD462" s="62">
        <f t="shared" si="138"/>
        <v>1</v>
      </c>
      <c r="AE462" s="62">
        <f t="shared" si="134"/>
        <v>4</v>
      </c>
      <c r="AF462" s="152" t="str">
        <f t="shared" si="131"/>
        <v>2019-4</v>
      </c>
      <c r="AG462" s="62">
        <f t="shared" si="146"/>
        <v>7</v>
      </c>
      <c r="AH462" s="152" t="str">
        <f t="shared" si="135"/>
        <v>Weekends</v>
      </c>
      <c r="AI462" s="159">
        <f t="shared" si="139"/>
        <v>1</v>
      </c>
    </row>
    <row r="463" spans="2:35" ht="16.5" x14ac:dyDescent="0.3">
      <c r="B463" s="59" t="s">
        <v>495</v>
      </c>
      <c r="C463" s="60" t="s">
        <v>25</v>
      </c>
      <c r="D463" s="59" t="s">
        <v>26</v>
      </c>
      <c r="E463" s="59" t="s">
        <v>27</v>
      </c>
      <c r="F463" s="59" t="s">
        <v>31</v>
      </c>
      <c r="G463" s="59" t="s">
        <v>44</v>
      </c>
      <c r="H463" s="61">
        <v>35.89</v>
      </c>
      <c r="I463" s="62">
        <v>1</v>
      </c>
      <c r="J463" s="63">
        <v>1.7945</v>
      </c>
      <c r="K463" s="63">
        <v>37.6845</v>
      </c>
      <c r="L463" s="64">
        <v>43519</v>
      </c>
      <c r="M463" s="65">
        <v>0.70277777777777772</v>
      </c>
      <c r="N463" s="60" t="s">
        <v>33</v>
      </c>
      <c r="O463" s="63">
        <v>35.89</v>
      </c>
      <c r="P463" s="66">
        <v>4.7619047620000003</v>
      </c>
      <c r="Q463" s="63">
        <v>1.7945</v>
      </c>
      <c r="R463" s="68">
        <v>7.9</v>
      </c>
      <c r="S463" s="48">
        <f t="shared" si="140"/>
        <v>1.7944999999999993</v>
      </c>
      <c r="T463" s="49">
        <f t="shared" si="141"/>
        <v>134.58749999999995</v>
      </c>
      <c r="U463" s="49" t="b">
        <f t="shared" si="142"/>
        <v>0</v>
      </c>
      <c r="V463" s="49" t="b">
        <f t="shared" si="143"/>
        <v>1</v>
      </c>
      <c r="W463" s="49" t="str">
        <f t="shared" si="144"/>
        <v>Low Value</v>
      </c>
      <c r="X463" s="157">
        <f t="shared" si="132"/>
        <v>3.5890000000000004</v>
      </c>
      <c r="Y463" s="158">
        <f t="shared" si="137"/>
        <v>23</v>
      </c>
      <c r="Z463" s="150">
        <f t="shared" si="145"/>
        <v>2</v>
      </c>
      <c r="AA463" s="151">
        <f t="shared" si="136"/>
        <v>2019</v>
      </c>
      <c r="AB463" s="152" t="str">
        <f t="shared" si="133"/>
        <v>2-2019</v>
      </c>
      <c r="AC463" s="152" t="str">
        <f t="shared" si="130"/>
        <v>23-2-2019</v>
      </c>
      <c r="AD463" s="62">
        <f t="shared" si="138"/>
        <v>1</v>
      </c>
      <c r="AE463" s="62">
        <f t="shared" si="134"/>
        <v>8</v>
      </c>
      <c r="AF463" s="152" t="str">
        <f t="shared" si="131"/>
        <v>2019-8</v>
      </c>
      <c r="AG463" s="62">
        <f t="shared" si="146"/>
        <v>6</v>
      </c>
      <c r="AH463" s="152" t="str">
        <f t="shared" si="135"/>
        <v>Weekends</v>
      </c>
      <c r="AI463" s="159">
        <f t="shared" si="139"/>
        <v>7</v>
      </c>
    </row>
    <row r="464" spans="2:35" ht="16.5" x14ac:dyDescent="0.3">
      <c r="B464" s="59" t="s">
        <v>496</v>
      </c>
      <c r="C464" s="60" t="s">
        <v>25</v>
      </c>
      <c r="D464" s="59" t="s">
        <v>26</v>
      </c>
      <c r="E464" s="59" t="s">
        <v>27</v>
      </c>
      <c r="F464" s="59" t="s">
        <v>31</v>
      </c>
      <c r="G464" s="59" t="s">
        <v>44</v>
      </c>
      <c r="H464" s="61">
        <v>40.520000000000003</v>
      </c>
      <c r="I464" s="62">
        <v>5</v>
      </c>
      <c r="J464" s="63">
        <v>10.130000000000001</v>
      </c>
      <c r="K464" s="63">
        <v>212.73</v>
      </c>
      <c r="L464" s="64">
        <v>43499</v>
      </c>
      <c r="M464" s="65">
        <v>0.6381944444444444</v>
      </c>
      <c r="N464" s="60" t="s">
        <v>29</v>
      </c>
      <c r="O464" s="63">
        <v>202.6</v>
      </c>
      <c r="P464" s="66">
        <v>4.7619047620000003</v>
      </c>
      <c r="Q464" s="63">
        <v>10.130000000000001</v>
      </c>
      <c r="R464" s="68">
        <v>4.5</v>
      </c>
      <c r="S464" s="48">
        <f t="shared" si="140"/>
        <v>10.129999999999995</v>
      </c>
      <c r="T464" s="49">
        <f t="shared" si="141"/>
        <v>759.74999999999966</v>
      </c>
      <c r="U464" s="49" t="b">
        <f t="shared" si="142"/>
        <v>0</v>
      </c>
      <c r="V464" s="49" t="b">
        <f t="shared" si="143"/>
        <v>1</v>
      </c>
      <c r="W464" s="49" t="str">
        <f t="shared" si="144"/>
        <v>Low Value</v>
      </c>
      <c r="X464" s="157" t="str">
        <f t="shared" si="132"/>
        <v>Value Not maches</v>
      </c>
      <c r="Y464" s="158">
        <f t="shared" si="137"/>
        <v>3</v>
      </c>
      <c r="Z464" s="150">
        <f t="shared" si="145"/>
        <v>2</v>
      </c>
      <c r="AA464" s="151">
        <f t="shared" si="136"/>
        <v>2019</v>
      </c>
      <c r="AB464" s="152" t="str">
        <f t="shared" si="133"/>
        <v>2-2019</v>
      </c>
      <c r="AC464" s="152" t="str">
        <f t="shared" si="130"/>
        <v>3-2-2019</v>
      </c>
      <c r="AD464" s="62">
        <f t="shared" si="138"/>
        <v>1</v>
      </c>
      <c r="AE464" s="62">
        <f t="shared" si="134"/>
        <v>5</v>
      </c>
      <c r="AF464" s="152" t="str">
        <f t="shared" si="131"/>
        <v>2019-5</v>
      </c>
      <c r="AG464" s="62">
        <f t="shared" si="146"/>
        <v>7</v>
      </c>
      <c r="AH464" s="152" t="str">
        <f t="shared" si="135"/>
        <v>Weekends</v>
      </c>
      <c r="AI464" s="159">
        <f t="shared" si="139"/>
        <v>1</v>
      </c>
    </row>
    <row r="465" spans="2:35" ht="16.5" x14ac:dyDescent="0.3">
      <c r="B465" s="59" t="s">
        <v>497</v>
      </c>
      <c r="C465" s="60" t="s">
        <v>42</v>
      </c>
      <c r="D465" s="59" t="s">
        <v>43</v>
      </c>
      <c r="E465" s="59" t="s">
        <v>20</v>
      </c>
      <c r="F465" s="59" t="s">
        <v>21</v>
      </c>
      <c r="G465" s="59" t="s">
        <v>44</v>
      </c>
      <c r="H465" s="61">
        <v>73.05</v>
      </c>
      <c r="I465" s="62">
        <v>10</v>
      </c>
      <c r="J465" s="63">
        <v>36.524999999999999</v>
      </c>
      <c r="K465" s="63">
        <v>767.02499999999998</v>
      </c>
      <c r="L465" s="64">
        <v>43527</v>
      </c>
      <c r="M465" s="65">
        <v>0.51736111111111116</v>
      </c>
      <c r="N465" s="60" t="s">
        <v>33</v>
      </c>
      <c r="O465" s="63">
        <v>730.5</v>
      </c>
      <c r="P465" s="66">
        <v>4.7619047620000003</v>
      </c>
      <c r="Q465" s="63">
        <v>36.524999999999999</v>
      </c>
      <c r="R465" s="67">
        <v>8.6999999999999993</v>
      </c>
      <c r="S465" s="48">
        <f t="shared" si="140"/>
        <v>36.524999999999977</v>
      </c>
      <c r="T465" s="49">
        <f t="shared" si="141"/>
        <v>2739.3749999999982</v>
      </c>
      <c r="U465" s="49" t="b">
        <f t="shared" si="142"/>
        <v>1</v>
      </c>
      <c r="V465" s="49" t="b">
        <f t="shared" si="143"/>
        <v>1</v>
      </c>
      <c r="W465" s="49" t="str">
        <f t="shared" si="144"/>
        <v>High Value</v>
      </c>
      <c r="X465" s="157">
        <f t="shared" si="132"/>
        <v>7.3049999999999997</v>
      </c>
      <c r="Y465" s="158">
        <f t="shared" si="137"/>
        <v>3</v>
      </c>
      <c r="Z465" s="150">
        <f t="shared" si="145"/>
        <v>3</v>
      </c>
      <c r="AA465" s="151">
        <f t="shared" si="136"/>
        <v>2019</v>
      </c>
      <c r="AB465" s="152" t="str">
        <f t="shared" si="133"/>
        <v>3-2019</v>
      </c>
      <c r="AC465" s="152" t="str">
        <f t="shared" si="130"/>
        <v>3-3-2019</v>
      </c>
      <c r="AD465" s="62">
        <f t="shared" si="138"/>
        <v>1</v>
      </c>
      <c r="AE465" s="62">
        <f t="shared" si="134"/>
        <v>9</v>
      </c>
      <c r="AF465" s="152" t="str">
        <f t="shared" si="131"/>
        <v>2019-9</v>
      </c>
      <c r="AG465" s="62">
        <f t="shared" si="146"/>
        <v>7</v>
      </c>
      <c r="AH465" s="152" t="str">
        <f t="shared" si="135"/>
        <v>Weekends</v>
      </c>
      <c r="AI465" s="159">
        <f t="shared" si="139"/>
        <v>1</v>
      </c>
    </row>
    <row r="466" spans="2:35" ht="16.5" x14ac:dyDescent="0.3">
      <c r="B466" s="59" t="s">
        <v>498</v>
      </c>
      <c r="C466" s="60" t="s">
        <v>25</v>
      </c>
      <c r="D466" s="59" t="s">
        <v>26</v>
      </c>
      <c r="E466" s="59" t="s">
        <v>27</v>
      </c>
      <c r="F466" s="59" t="s">
        <v>21</v>
      </c>
      <c r="G466" s="59" t="s">
        <v>36</v>
      </c>
      <c r="H466" s="61">
        <v>73.95</v>
      </c>
      <c r="I466" s="62">
        <v>4</v>
      </c>
      <c r="J466" s="63">
        <v>14.79</v>
      </c>
      <c r="K466" s="63">
        <v>310.58999999999997</v>
      </c>
      <c r="L466" s="64">
        <v>43499</v>
      </c>
      <c r="M466" s="65">
        <v>0.41805555555555557</v>
      </c>
      <c r="N466" s="60" t="s">
        <v>29</v>
      </c>
      <c r="O466" s="63">
        <v>295.8</v>
      </c>
      <c r="P466" s="66">
        <v>4.7619047620000003</v>
      </c>
      <c r="Q466" s="63">
        <v>14.79</v>
      </c>
      <c r="R466" s="68">
        <v>6.1</v>
      </c>
      <c r="S466" s="48">
        <f t="shared" si="140"/>
        <v>14.789999999999964</v>
      </c>
      <c r="T466" s="49">
        <f t="shared" si="141"/>
        <v>1109.2499999999973</v>
      </c>
      <c r="U466" s="49" t="b">
        <f t="shared" si="142"/>
        <v>0</v>
      </c>
      <c r="V466" s="49" t="b">
        <f t="shared" si="143"/>
        <v>1</v>
      </c>
      <c r="W466" s="49" t="str">
        <f t="shared" si="144"/>
        <v>Low Value</v>
      </c>
      <c r="X466" s="157" t="str">
        <f t="shared" si="132"/>
        <v>Value Not maches</v>
      </c>
      <c r="Y466" s="158">
        <f t="shared" si="137"/>
        <v>3</v>
      </c>
      <c r="Z466" s="150">
        <f t="shared" si="145"/>
        <v>2</v>
      </c>
      <c r="AA466" s="151">
        <f t="shared" si="136"/>
        <v>2019</v>
      </c>
      <c r="AB466" s="152" t="str">
        <f t="shared" si="133"/>
        <v>2-2019</v>
      </c>
      <c r="AC466" s="152" t="str">
        <f t="shared" si="130"/>
        <v>3-2-2019</v>
      </c>
      <c r="AD466" s="62">
        <f t="shared" si="138"/>
        <v>1</v>
      </c>
      <c r="AE466" s="62">
        <f t="shared" si="134"/>
        <v>5</v>
      </c>
      <c r="AF466" s="152" t="str">
        <f t="shared" si="131"/>
        <v>2019-5</v>
      </c>
      <c r="AG466" s="62">
        <f t="shared" si="146"/>
        <v>7</v>
      </c>
      <c r="AH466" s="152" t="str">
        <f t="shared" si="135"/>
        <v>Weekends</v>
      </c>
      <c r="AI466" s="159">
        <f t="shared" si="139"/>
        <v>1</v>
      </c>
    </row>
    <row r="467" spans="2:35" ht="16.5" x14ac:dyDescent="0.3">
      <c r="B467" s="59" t="s">
        <v>499</v>
      </c>
      <c r="C467" s="60" t="s">
        <v>25</v>
      </c>
      <c r="D467" s="59" t="s">
        <v>26</v>
      </c>
      <c r="E467" s="59" t="s">
        <v>20</v>
      </c>
      <c r="F467" s="59" t="s">
        <v>21</v>
      </c>
      <c r="G467" s="59" t="s">
        <v>44</v>
      </c>
      <c r="H467" s="61">
        <v>22.62</v>
      </c>
      <c r="I467" s="62">
        <v>1</v>
      </c>
      <c r="J467" s="63">
        <v>1.131</v>
      </c>
      <c r="K467" s="63">
        <v>23.751000000000001</v>
      </c>
      <c r="L467" s="64">
        <v>43541</v>
      </c>
      <c r="M467" s="65">
        <v>0.79027777777777775</v>
      </c>
      <c r="N467" s="60" t="s">
        <v>29</v>
      </c>
      <c r="O467" s="63">
        <v>22.62</v>
      </c>
      <c r="P467" s="66">
        <v>4.7619047620000003</v>
      </c>
      <c r="Q467" s="63">
        <v>1.131</v>
      </c>
      <c r="R467" s="68">
        <v>6.4</v>
      </c>
      <c r="S467" s="48">
        <f t="shared" si="140"/>
        <v>1.1310000000000002</v>
      </c>
      <c r="T467" s="49">
        <f t="shared" si="141"/>
        <v>84.825000000000017</v>
      </c>
      <c r="U467" s="49" t="b">
        <f t="shared" si="142"/>
        <v>0</v>
      </c>
      <c r="V467" s="49" t="b">
        <f t="shared" si="143"/>
        <v>1</v>
      </c>
      <c r="W467" s="49" t="str">
        <f t="shared" si="144"/>
        <v>Low Value</v>
      </c>
      <c r="X467" s="157">
        <f t="shared" si="132"/>
        <v>2.262</v>
      </c>
      <c r="Y467" s="158">
        <f t="shared" si="137"/>
        <v>17</v>
      </c>
      <c r="Z467" s="150">
        <f t="shared" si="145"/>
        <v>3</v>
      </c>
      <c r="AA467" s="151">
        <f t="shared" si="136"/>
        <v>2019</v>
      </c>
      <c r="AB467" s="152" t="str">
        <f t="shared" si="133"/>
        <v>3-2019</v>
      </c>
      <c r="AC467" s="152" t="str">
        <f t="shared" si="130"/>
        <v>17-3-2019</v>
      </c>
      <c r="AD467" s="62">
        <f t="shared" si="138"/>
        <v>1</v>
      </c>
      <c r="AE467" s="62">
        <f t="shared" si="134"/>
        <v>11</v>
      </c>
      <c r="AF467" s="152" t="str">
        <f t="shared" si="131"/>
        <v>2019-11</v>
      </c>
      <c r="AG467" s="62">
        <f t="shared" si="146"/>
        <v>7</v>
      </c>
      <c r="AH467" s="152" t="str">
        <f t="shared" si="135"/>
        <v>Weekends</v>
      </c>
      <c r="AI467" s="159">
        <f t="shared" si="139"/>
        <v>1</v>
      </c>
    </row>
    <row r="468" spans="2:35" ht="16.5" x14ac:dyDescent="0.3">
      <c r="B468" s="59" t="s">
        <v>500</v>
      </c>
      <c r="C468" s="60" t="s">
        <v>18</v>
      </c>
      <c r="D468" s="59" t="s">
        <v>19</v>
      </c>
      <c r="E468" s="59" t="s">
        <v>20</v>
      </c>
      <c r="F468" s="59" t="s">
        <v>31</v>
      </c>
      <c r="G468" s="59" t="s">
        <v>44</v>
      </c>
      <c r="H468" s="61">
        <v>51.34</v>
      </c>
      <c r="I468" s="62">
        <v>5</v>
      </c>
      <c r="J468" s="63">
        <v>12.835000000000001</v>
      </c>
      <c r="K468" s="63">
        <v>269.53500000000003</v>
      </c>
      <c r="L468" s="64">
        <v>43552</v>
      </c>
      <c r="M468" s="65">
        <v>0.64652777777777781</v>
      </c>
      <c r="N468" s="60" t="s">
        <v>33</v>
      </c>
      <c r="O468" s="63">
        <v>256.7</v>
      </c>
      <c r="P468" s="66">
        <v>4.7619047620000003</v>
      </c>
      <c r="Q468" s="63">
        <v>12.835000000000001</v>
      </c>
      <c r="R468" s="68">
        <v>9.1</v>
      </c>
      <c r="S468" s="48">
        <f t="shared" si="140"/>
        <v>12.835000000000036</v>
      </c>
      <c r="T468" s="49">
        <f t="shared" si="141"/>
        <v>962.62500000000273</v>
      </c>
      <c r="U468" s="49" t="b">
        <f t="shared" si="142"/>
        <v>0</v>
      </c>
      <c r="V468" s="49" t="b">
        <f t="shared" si="143"/>
        <v>1</v>
      </c>
      <c r="W468" s="49" t="str">
        <f t="shared" si="144"/>
        <v>High Value</v>
      </c>
      <c r="X468" s="157">
        <f t="shared" si="132"/>
        <v>5.1340000000000003</v>
      </c>
      <c r="Y468" s="158">
        <f t="shared" si="137"/>
        <v>28</v>
      </c>
      <c r="Z468" s="150">
        <f t="shared" si="145"/>
        <v>3</v>
      </c>
      <c r="AA468" s="151">
        <f t="shared" si="136"/>
        <v>2019</v>
      </c>
      <c r="AB468" s="152" t="str">
        <f t="shared" si="133"/>
        <v>3-2019</v>
      </c>
      <c r="AC468" s="152" t="str">
        <f t="shared" ref="AC468:AC531" si="147">CONCATENATE(Y468,"-",Z468,"-",AA468)</f>
        <v>28-3-2019</v>
      </c>
      <c r="AD468" s="62">
        <f t="shared" si="138"/>
        <v>1</v>
      </c>
      <c r="AE468" s="62">
        <f t="shared" si="134"/>
        <v>13</v>
      </c>
      <c r="AF468" s="152" t="str">
        <f t="shared" ref="AF468:AF531" si="148">_xlfn.CONCAT(AA468,"-",AE468)</f>
        <v>2019-13</v>
      </c>
      <c r="AG468" s="62">
        <f t="shared" si="146"/>
        <v>4</v>
      </c>
      <c r="AH468" s="152" t="str">
        <f t="shared" si="135"/>
        <v>Weekdays</v>
      </c>
      <c r="AI468" s="159">
        <f t="shared" si="139"/>
        <v>5</v>
      </c>
    </row>
    <row r="469" spans="2:35" ht="16.5" x14ac:dyDescent="0.3">
      <c r="B469" s="59" t="s">
        <v>501</v>
      </c>
      <c r="C469" s="60" t="s">
        <v>25</v>
      </c>
      <c r="D469" s="59" t="s">
        <v>26</v>
      </c>
      <c r="E469" s="59" t="s">
        <v>20</v>
      </c>
      <c r="F469" s="59" t="s">
        <v>21</v>
      </c>
      <c r="G469" s="59" t="s">
        <v>36</v>
      </c>
      <c r="H469" s="61">
        <v>54.55</v>
      </c>
      <c r="I469" s="62">
        <v>10</v>
      </c>
      <c r="J469" s="63">
        <v>27.274999999999999</v>
      </c>
      <c r="K469" s="63">
        <v>572.77499999999998</v>
      </c>
      <c r="L469" s="64">
        <v>43526</v>
      </c>
      <c r="M469" s="65">
        <v>0.47361111111111109</v>
      </c>
      <c r="N469" s="60" t="s">
        <v>33</v>
      </c>
      <c r="O469" s="63">
        <v>545.5</v>
      </c>
      <c r="P469" s="66">
        <v>4.7619047620000003</v>
      </c>
      <c r="Q469" s="63">
        <v>27.274999999999999</v>
      </c>
      <c r="R469" s="67">
        <v>7.1</v>
      </c>
      <c r="S469" s="48">
        <f t="shared" si="140"/>
        <v>27.274999999999977</v>
      </c>
      <c r="T469" s="49">
        <f t="shared" si="141"/>
        <v>2045.6249999999982</v>
      </c>
      <c r="U469" s="49" t="b">
        <f t="shared" si="142"/>
        <v>1</v>
      </c>
      <c r="V469" s="49" t="b">
        <f t="shared" si="143"/>
        <v>1</v>
      </c>
      <c r="W469" s="49" t="str">
        <f t="shared" si="144"/>
        <v>Low Value</v>
      </c>
      <c r="X469" s="157">
        <f t="shared" ref="X469:X532" si="149">IF(R469&gt;6.1,H469*0.1,"Value Not maches")</f>
        <v>5.4550000000000001</v>
      </c>
      <c r="Y469" s="158">
        <f t="shared" si="137"/>
        <v>2</v>
      </c>
      <c r="Z469" s="150">
        <f t="shared" si="145"/>
        <v>3</v>
      </c>
      <c r="AA469" s="151">
        <f t="shared" si="136"/>
        <v>2019</v>
      </c>
      <c r="AB469" s="152" t="str">
        <f t="shared" si="133"/>
        <v>3-2019</v>
      </c>
      <c r="AC469" s="152" t="str">
        <f t="shared" si="147"/>
        <v>2-3-2019</v>
      </c>
      <c r="AD469" s="62">
        <f t="shared" si="138"/>
        <v>1</v>
      </c>
      <c r="AE469" s="62">
        <f t="shared" si="134"/>
        <v>9</v>
      </c>
      <c r="AF469" s="152" t="str">
        <f t="shared" si="148"/>
        <v>2019-9</v>
      </c>
      <c r="AG469" s="62">
        <f t="shared" si="146"/>
        <v>6</v>
      </c>
      <c r="AH469" s="152" t="str">
        <f t="shared" si="135"/>
        <v>Weekends</v>
      </c>
      <c r="AI469" s="159">
        <f t="shared" si="139"/>
        <v>7</v>
      </c>
    </row>
    <row r="470" spans="2:35" ht="16.5" x14ac:dyDescent="0.3">
      <c r="B470" s="59" t="s">
        <v>502</v>
      </c>
      <c r="C470" s="60" t="s">
        <v>25</v>
      </c>
      <c r="D470" s="59" t="s">
        <v>26</v>
      </c>
      <c r="E470" s="59" t="s">
        <v>20</v>
      </c>
      <c r="F470" s="59" t="s">
        <v>21</v>
      </c>
      <c r="G470" s="59" t="s">
        <v>22</v>
      </c>
      <c r="H470" s="61">
        <v>37.15</v>
      </c>
      <c r="I470" s="62">
        <v>7</v>
      </c>
      <c r="J470" s="63">
        <v>13.0025</v>
      </c>
      <c r="K470" s="63">
        <v>273.05250000000001</v>
      </c>
      <c r="L470" s="64">
        <v>43504</v>
      </c>
      <c r="M470" s="65">
        <v>0.55000000000000004</v>
      </c>
      <c r="N470" s="60" t="s">
        <v>33</v>
      </c>
      <c r="O470" s="63">
        <v>260.05</v>
      </c>
      <c r="P470" s="66">
        <v>4.7619047620000003</v>
      </c>
      <c r="Q470" s="63">
        <v>13.0025</v>
      </c>
      <c r="R470" s="68">
        <v>7.7</v>
      </c>
      <c r="S470" s="48">
        <f t="shared" si="140"/>
        <v>13.002499999999998</v>
      </c>
      <c r="T470" s="49">
        <f t="shared" si="141"/>
        <v>975.18749999999977</v>
      </c>
      <c r="U470" s="49" t="b">
        <f t="shared" si="142"/>
        <v>0</v>
      </c>
      <c r="V470" s="49" t="b">
        <f t="shared" si="143"/>
        <v>1</v>
      </c>
      <c r="W470" s="49" t="str">
        <f t="shared" si="144"/>
        <v>Low Value</v>
      </c>
      <c r="X470" s="157">
        <f t="shared" si="149"/>
        <v>3.7149999999999999</v>
      </c>
      <c r="Y470" s="158">
        <f t="shared" si="137"/>
        <v>8</v>
      </c>
      <c r="Z470" s="150">
        <f t="shared" si="145"/>
        <v>2</v>
      </c>
      <c r="AA470" s="151">
        <f t="shared" si="136"/>
        <v>2019</v>
      </c>
      <c r="AB470" s="152" t="str">
        <f t="shared" ref="AB470:AB533" si="150">CONCATENATE(Z470,"-",AA470)</f>
        <v>2-2019</v>
      </c>
      <c r="AC470" s="152" t="str">
        <f t="shared" si="147"/>
        <v>8-2-2019</v>
      </c>
      <c r="AD470" s="62">
        <f t="shared" si="138"/>
        <v>1</v>
      </c>
      <c r="AE470" s="62">
        <f t="shared" si="134"/>
        <v>6</v>
      </c>
      <c r="AF470" s="152" t="str">
        <f t="shared" si="148"/>
        <v>2019-6</v>
      </c>
      <c r="AG470" s="62">
        <f t="shared" si="146"/>
        <v>5</v>
      </c>
      <c r="AH470" s="152" t="str">
        <f t="shared" si="135"/>
        <v>Weekdays</v>
      </c>
      <c r="AI470" s="159">
        <f t="shared" si="139"/>
        <v>6</v>
      </c>
    </row>
    <row r="471" spans="2:35" ht="16.5" x14ac:dyDescent="0.3">
      <c r="B471" s="59" t="s">
        <v>503</v>
      </c>
      <c r="C471" s="60" t="s">
        <v>42</v>
      </c>
      <c r="D471" s="59" t="s">
        <v>43</v>
      </c>
      <c r="E471" s="59" t="s">
        <v>27</v>
      </c>
      <c r="F471" s="59" t="s">
        <v>31</v>
      </c>
      <c r="G471" s="59" t="s">
        <v>36</v>
      </c>
      <c r="H471" s="61">
        <v>37.020000000000003</v>
      </c>
      <c r="I471" s="62">
        <v>6</v>
      </c>
      <c r="J471" s="63">
        <v>11.106</v>
      </c>
      <c r="K471" s="63">
        <v>233.226</v>
      </c>
      <c r="L471" s="64">
        <v>43546</v>
      </c>
      <c r="M471" s="65">
        <v>0.7729166666666667</v>
      </c>
      <c r="N471" s="60" t="s">
        <v>29</v>
      </c>
      <c r="O471" s="63">
        <v>222.12</v>
      </c>
      <c r="P471" s="66">
        <v>4.7619047620000003</v>
      </c>
      <c r="Q471" s="63">
        <v>11.106</v>
      </c>
      <c r="R471" s="68">
        <v>4.5</v>
      </c>
      <c r="S471" s="48">
        <f t="shared" si="140"/>
        <v>11.105999999999995</v>
      </c>
      <c r="T471" s="49">
        <f t="shared" si="141"/>
        <v>832.94999999999959</v>
      </c>
      <c r="U471" s="49" t="b">
        <f t="shared" si="142"/>
        <v>0</v>
      </c>
      <c r="V471" s="49" t="b">
        <f t="shared" si="143"/>
        <v>1</v>
      </c>
      <c r="W471" s="49" t="str">
        <f t="shared" si="144"/>
        <v>Low Value</v>
      </c>
      <c r="X471" s="157" t="str">
        <f t="shared" si="149"/>
        <v>Value Not maches</v>
      </c>
      <c r="Y471" s="158">
        <f t="shared" si="137"/>
        <v>22</v>
      </c>
      <c r="Z471" s="150">
        <f t="shared" si="145"/>
        <v>3</v>
      </c>
      <c r="AA471" s="151">
        <f t="shared" si="136"/>
        <v>2019</v>
      </c>
      <c r="AB471" s="152" t="str">
        <f t="shared" si="150"/>
        <v>3-2019</v>
      </c>
      <c r="AC471" s="152" t="str">
        <f t="shared" si="147"/>
        <v>22-3-2019</v>
      </c>
      <c r="AD471" s="62">
        <f t="shared" si="138"/>
        <v>1</v>
      </c>
      <c r="AE471" s="62">
        <f t="shared" ref="AE471:AE534" si="151">WEEKNUM(L471,2)</f>
        <v>12</v>
      </c>
      <c r="AF471" s="152" t="str">
        <f t="shared" si="148"/>
        <v>2019-12</v>
      </c>
      <c r="AG471" s="62">
        <f t="shared" si="146"/>
        <v>5</v>
      </c>
      <c r="AH471" s="152" t="str">
        <f t="shared" ref="AH471:AH534" si="152">IF(AG471&gt;=6,"Weekends","Weekdays")</f>
        <v>Weekdays</v>
      </c>
      <c r="AI471" s="159">
        <f t="shared" si="139"/>
        <v>6</v>
      </c>
    </row>
    <row r="472" spans="2:35" ht="16.5" x14ac:dyDescent="0.3">
      <c r="B472" s="59" t="s">
        <v>504</v>
      </c>
      <c r="C472" s="60" t="s">
        <v>25</v>
      </c>
      <c r="D472" s="59" t="s">
        <v>26</v>
      </c>
      <c r="E472" s="59" t="s">
        <v>27</v>
      </c>
      <c r="F472" s="59" t="s">
        <v>31</v>
      </c>
      <c r="G472" s="59" t="s">
        <v>44</v>
      </c>
      <c r="H472" s="61">
        <v>21.58</v>
      </c>
      <c r="I472" s="62">
        <v>1</v>
      </c>
      <c r="J472" s="63">
        <v>1.079</v>
      </c>
      <c r="K472" s="63">
        <v>22.658999999999999</v>
      </c>
      <c r="L472" s="64">
        <v>43505</v>
      </c>
      <c r="M472" s="65">
        <v>0.41805555555555557</v>
      </c>
      <c r="N472" s="60" t="s">
        <v>23</v>
      </c>
      <c r="O472" s="63">
        <v>21.58</v>
      </c>
      <c r="P472" s="66">
        <v>4.7619047620000003</v>
      </c>
      <c r="Q472" s="63">
        <v>1.079</v>
      </c>
      <c r="R472" s="68">
        <v>7.2</v>
      </c>
      <c r="S472" s="48">
        <f t="shared" si="140"/>
        <v>1.0790000000000006</v>
      </c>
      <c r="T472" s="49">
        <f t="shared" si="141"/>
        <v>80.92500000000004</v>
      </c>
      <c r="U472" s="49" t="b">
        <f t="shared" si="142"/>
        <v>0</v>
      </c>
      <c r="V472" s="49" t="b">
        <f t="shared" si="143"/>
        <v>1</v>
      </c>
      <c r="W472" s="49" t="str">
        <f t="shared" si="144"/>
        <v>Low Value</v>
      </c>
      <c r="X472" s="157">
        <f t="shared" si="149"/>
        <v>2.1579999999999999</v>
      </c>
      <c r="Y472" s="158">
        <f t="shared" si="137"/>
        <v>9</v>
      </c>
      <c r="Z472" s="150">
        <f t="shared" si="145"/>
        <v>2</v>
      </c>
      <c r="AA472" s="151">
        <f t="shared" si="136"/>
        <v>2019</v>
      </c>
      <c r="AB472" s="152" t="str">
        <f t="shared" si="150"/>
        <v>2-2019</v>
      </c>
      <c r="AC472" s="152" t="str">
        <f t="shared" si="147"/>
        <v>9-2-2019</v>
      </c>
      <c r="AD472" s="62">
        <f t="shared" si="138"/>
        <v>1</v>
      </c>
      <c r="AE472" s="62">
        <f t="shared" si="151"/>
        <v>6</v>
      </c>
      <c r="AF472" s="152" t="str">
        <f t="shared" si="148"/>
        <v>2019-6</v>
      </c>
      <c r="AG472" s="62">
        <f t="shared" si="146"/>
        <v>6</v>
      </c>
      <c r="AH472" s="152" t="str">
        <f t="shared" si="152"/>
        <v>Weekends</v>
      </c>
      <c r="AI472" s="159">
        <f t="shared" si="139"/>
        <v>7</v>
      </c>
    </row>
    <row r="473" spans="2:35" ht="16.5" x14ac:dyDescent="0.3">
      <c r="B473" s="59" t="s">
        <v>505</v>
      </c>
      <c r="C473" s="60" t="s">
        <v>25</v>
      </c>
      <c r="D473" s="59" t="s">
        <v>26</v>
      </c>
      <c r="E473" s="59" t="s">
        <v>20</v>
      </c>
      <c r="F473" s="59" t="s">
        <v>21</v>
      </c>
      <c r="G473" s="59" t="s">
        <v>28</v>
      </c>
      <c r="H473" s="61">
        <v>98.84</v>
      </c>
      <c r="I473" s="62">
        <v>1</v>
      </c>
      <c r="J473" s="63">
        <v>4.9420000000000002</v>
      </c>
      <c r="K473" s="63">
        <v>103.782</v>
      </c>
      <c r="L473" s="64">
        <v>43511</v>
      </c>
      <c r="M473" s="65">
        <v>0.47291666666666665</v>
      </c>
      <c r="N473" s="60" t="s">
        <v>29</v>
      </c>
      <c r="O473" s="63">
        <v>98.84</v>
      </c>
      <c r="P473" s="66">
        <v>4.7619047620000003</v>
      </c>
      <c r="Q473" s="63">
        <v>4.9420000000000002</v>
      </c>
      <c r="R473" s="68">
        <v>8.4</v>
      </c>
      <c r="S473" s="48">
        <f t="shared" si="140"/>
        <v>4.9419999999999931</v>
      </c>
      <c r="T473" s="49">
        <f t="shared" si="141"/>
        <v>370.64999999999947</v>
      </c>
      <c r="U473" s="49" t="b">
        <f t="shared" si="142"/>
        <v>0</v>
      </c>
      <c r="V473" s="49" t="b">
        <f t="shared" si="143"/>
        <v>1</v>
      </c>
      <c r="W473" s="49" t="str">
        <f t="shared" si="144"/>
        <v>Low Value</v>
      </c>
      <c r="X473" s="157">
        <f t="shared" si="149"/>
        <v>9.8840000000000003</v>
      </c>
      <c r="Y473" s="158">
        <f t="shared" si="137"/>
        <v>15</v>
      </c>
      <c r="Z473" s="150">
        <f t="shared" si="145"/>
        <v>2</v>
      </c>
      <c r="AA473" s="151">
        <f t="shared" si="136"/>
        <v>2019</v>
      </c>
      <c r="AB473" s="152" t="str">
        <f t="shared" si="150"/>
        <v>2-2019</v>
      </c>
      <c r="AC473" s="152" t="str">
        <f t="shared" si="147"/>
        <v>15-2-2019</v>
      </c>
      <c r="AD473" s="62">
        <f t="shared" si="138"/>
        <v>1</v>
      </c>
      <c r="AE473" s="62">
        <f t="shared" si="151"/>
        <v>7</v>
      </c>
      <c r="AF473" s="152" t="str">
        <f t="shared" si="148"/>
        <v>2019-7</v>
      </c>
      <c r="AG473" s="62">
        <f t="shared" si="146"/>
        <v>5</v>
      </c>
      <c r="AH473" s="152" t="str">
        <f t="shared" si="152"/>
        <v>Weekdays</v>
      </c>
      <c r="AI473" s="159">
        <f t="shared" si="139"/>
        <v>6</v>
      </c>
    </row>
    <row r="474" spans="2:35" ht="16.5" x14ac:dyDescent="0.3">
      <c r="B474" s="59" t="s">
        <v>506</v>
      </c>
      <c r="C474" s="60" t="s">
        <v>25</v>
      </c>
      <c r="D474" s="59" t="s">
        <v>26</v>
      </c>
      <c r="E474" s="59" t="s">
        <v>20</v>
      </c>
      <c r="F474" s="59" t="s">
        <v>21</v>
      </c>
      <c r="G474" s="59" t="s">
        <v>32</v>
      </c>
      <c r="H474" s="61">
        <v>83.77</v>
      </c>
      <c r="I474" s="62">
        <v>6</v>
      </c>
      <c r="J474" s="63">
        <v>25.131</v>
      </c>
      <c r="K474" s="63">
        <v>527.75099999999998</v>
      </c>
      <c r="L474" s="64">
        <v>43488</v>
      </c>
      <c r="M474" s="65">
        <v>0.50694444444444442</v>
      </c>
      <c r="N474" s="60" t="s">
        <v>23</v>
      </c>
      <c r="O474" s="63">
        <v>502.62</v>
      </c>
      <c r="P474" s="66">
        <v>4.7619047620000003</v>
      </c>
      <c r="Q474" s="63">
        <v>25.131</v>
      </c>
      <c r="R474" s="67">
        <v>5.4</v>
      </c>
      <c r="S474" s="48">
        <f t="shared" si="140"/>
        <v>25.130999999999972</v>
      </c>
      <c r="T474" s="49">
        <f t="shared" si="141"/>
        <v>1884.824999999998</v>
      </c>
      <c r="U474" s="49" t="b">
        <f t="shared" si="142"/>
        <v>1</v>
      </c>
      <c r="V474" s="49" t="b">
        <f t="shared" si="143"/>
        <v>1</v>
      </c>
      <c r="W474" s="49" t="str">
        <f t="shared" si="144"/>
        <v>Low Value</v>
      </c>
      <c r="X474" s="157" t="str">
        <f t="shared" si="149"/>
        <v>Value Not maches</v>
      </c>
      <c r="Y474" s="158">
        <f t="shared" si="137"/>
        <v>23</v>
      </c>
      <c r="Z474" s="150">
        <f t="shared" si="145"/>
        <v>1</v>
      </c>
      <c r="AA474" s="151">
        <f t="shared" si="136"/>
        <v>2019</v>
      </c>
      <c r="AB474" s="152" t="str">
        <f t="shared" si="150"/>
        <v>1-2019</v>
      </c>
      <c r="AC474" s="152" t="str">
        <f t="shared" si="147"/>
        <v>23-1-2019</v>
      </c>
      <c r="AD474" s="62">
        <f t="shared" si="138"/>
        <v>1</v>
      </c>
      <c r="AE474" s="62">
        <f t="shared" si="151"/>
        <v>4</v>
      </c>
      <c r="AF474" s="152" t="str">
        <f t="shared" si="148"/>
        <v>2019-4</v>
      </c>
      <c r="AG474" s="62">
        <f t="shared" si="146"/>
        <v>3</v>
      </c>
      <c r="AH474" s="152" t="str">
        <f t="shared" si="152"/>
        <v>Weekdays</v>
      </c>
      <c r="AI474" s="159">
        <f t="shared" si="139"/>
        <v>4</v>
      </c>
    </row>
    <row r="475" spans="2:35" ht="16.5" x14ac:dyDescent="0.3">
      <c r="B475" s="59" t="s">
        <v>507</v>
      </c>
      <c r="C475" s="60" t="s">
        <v>18</v>
      </c>
      <c r="D475" s="59" t="s">
        <v>19</v>
      </c>
      <c r="E475" s="59" t="s">
        <v>20</v>
      </c>
      <c r="F475" s="59" t="s">
        <v>21</v>
      </c>
      <c r="G475" s="59" t="s">
        <v>36</v>
      </c>
      <c r="H475" s="61">
        <v>40.049999999999997</v>
      </c>
      <c r="I475" s="62">
        <v>4</v>
      </c>
      <c r="J475" s="63">
        <v>8.01</v>
      </c>
      <c r="K475" s="63">
        <v>168.21</v>
      </c>
      <c r="L475" s="64">
        <v>43490</v>
      </c>
      <c r="M475" s="65">
        <v>0.4861111111111111</v>
      </c>
      <c r="N475" s="60" t="s">
        <v>29</v>
      </c>
      <c r="O475" s="63">
        <v>160.19999999999999</v>
      </c>
      <c r="P475" s="66">
        <v>4.7619047620000003</v>
      </c>
      <c r="Q475" s="63">
        <v>8.01</v>
      </c>
      <c r="R475" s="68">
        <v>9.6999999999999993</v>
      </c>
      <c r="S475" s="48">
        <f t="shared" si="140"/>
        <v>8.0100000000000193</v>
      </c>
      <c r="T475" s="49">
        <f t="shared" si="141"/>
        <v>600.75000000000148</v>
      </c>
      <c r="U475" s="49" t="b">
        <f t="shared" si="142"/>
        <v>0</v>
      </c>
      <c r="V475" s="49" t="b">
        <f t="shared" si="143"/>
        <v>1</v>
      </c>
      <c r="W475" s="49" t="str">
        <f t="shared" si="144"/>
        <v>High Value</v>
      </c>
      <c r="X475" s="157">
        <f t="shared" si="149"/>
        <v>4.0049999999999999</v>
      </c>
      <c r="Y475" s="158">
        <f t="shared" si="137"/>
        <v>25</v>
      </c>
      <c r="Z475" s="150">
        <f t="shared" si="145"/>
        <v>1</v>
      </c>
      <c r="AA475" s="151">
        <f t="shared" ref="AA475:AA538" si="153">YEAR(L475)</f>
        <v>2019</v>
      </c>
      <c r="AB475" s="152" t="str">
        <f t="shared" si="150"/>
        <v>1-2019</v>
      </c>
      <c r="AC475" s="152" t="str">
        <f t="shared" si="147"/>
        <v>25-1-2019</v>
      </c>
      <c r="AD475" s="62">
        <f t="shared" si="138"/>
        <v>1</v>
      </c>
      <c r="AE475" s="62">
        <f t="shared" si="151"/>
        <v>4</v>
      </c>
      <c r="AF475" s="152" t="str">
        <f t="shared" si="148"/>
        <v>2019-4</v>
      </c>
      <c r="AG475" s="62">
        <f t="shared" si="146"/>
        <v>5</v>
      </c>
      <c r="AH475" s="152" t="str">
        <f t="shared" si="152"/>
        <v>Weekdays</v>
      </c>
      <c r="AI475" s="159">
        <f t="shared" si="139"/>
        <v>6</v>
      </c>
    </row>
    <row r="476" spans="2:35" ht="16.5" x14ac:dyDescent="0.3">
      <c r="B476" s="59" t="s">
        <v>508</v>
      </c>
      <c r="C476" s="60" t="s">
        <v>18</v>
      </c>
      <c r="D476" s="59" t="s">
        <v>19</v>
      </c>
      <c r="E476" s="59" t="s">
        <v>20</v>
      </c>
      <c r="F476" s="59" t="s">
        <v>31</v>
      </c>
      <c r="G476" s="59" t="s">
        <v>46</v>
      </c>
      <c r="H476" s="61">
        <v>43.13</v>
      </c>
      <c r="I476" s="62">
        <v>10</v>
      </c>
      <c r="J476" s="63">
        <v>21.565000000000001</v>
      </c>
      <c r="K476" s="63">
        <v>452.86500000000001</v>
      </c>
      <c r="L476" s="64">
        <v>43498</v>
      </c>
      <c r="M476" s="65">
        <v>0.77152777777777781</v>
      </c>
      <c r="N476" s="60" t="s">
        <v>33</v>
      </c>
      <c r="O476" s="63">
        <v>431.3</v>
      </c>
      <c r="P476" s="66">
        <v>4.7619047620000003</v>
      </c>
      <c r="Q476" s="63">
        <v>21.565000000000001</v>
      </c>
      <c r="R476" s="67">
        <v>5.5</v>
      </c>
      <c r="S476" s="48">
        <f t="shared" si="140"/>
        <v>21.564999999999998</v>
      </c>
      <c r="T476" s="49">
        <f t="shared" si="141"/>
        <v>1617.3749999999998</v>
      </c>
      <c r="U476" s="49" t="b">
        <f t="shared" si="142"/>
        <v>0</v>
      </c>
      <c r="V476" s="49" t="b">
        <f t="shared" si="143"/>
        <v>1</v>
      </c>
      <c r="W476" s="49" t="str">
        <f t="shared" si="144"/>
        <v>Low Value</v>
      </c>
      <c r="X476" s="157" t="str">
        <f t="shared" si="149"/>
        <v>Value Not maches</v>
      </c>
      <c r="Y476" s="158">
        <f t="shared" si="137"/>
        <v>2</v>
      </c>
      <c r="Z476" s="150">
        <f t="shared" si="145"/>
        <v>2</v>
      </c>
      <c r="AA476" s="151">
        <f t="shared" si="153"/>
        <v>2019</v>
      </c>
      <c r="AB476" s="152" t="str">
        <f t="shared" si="150"/>
        <v>2-2019</v>
      </c>
      <c r="AC476" s="152" t="str">
        <f t="shared" si="147"/>
        <v>2-2-2019</v>
      </c>
      <c r="AD476" s="62">
        <f t="shared" si="138"/>
        <v>1</v>
      </c>
      <c r="AE476" s="62">
        <f t="shared" si="151"/>
        <v>5</v>
      </c>
      <c r="AF476" s="152" t="str">
        <f t="shared" si="148"/>
        <v>2019-5</v>
      </c>
      <c r="AG476" s="62">
        <f t="shared" si="146"/>
        <v>6</v>
      </c>
      <c r="AH476" s="152" t="str">
        <f t="shared" si="152"/>
        <v>Weekends</v>
      </c>
      <c r="AI476" s="159">
        <f t="shared" si="139"/>
        <v>7</v>
      </c>
    </row>
    <row r="477" spans="2:35" ht="16.5" x14ac:dyDescent="0.3">
      <c r="B477" s="59" t="s">
        <v>509</v>
      </c>
      <c r="C477" s="60" t="s">
        <v>42</v>
      </c>
      <c r="D477" s="59" t="s">
        <v>43</v>
      </c>
      <c r="E477" s="59" t="s">
        <v>20</v>
      </c>
      <c r="F477" s="59" t="s">
        <v>31</v>
      </c>
      <c r="G477" s="59" t="s">
        <v>22</v>
      </c>
      <c r="H477" s="61">
        <v>72.569999999999993</v>
      </c>
      <c r="I477" s="62">
        <v>8</v>
      </c>
      <c r="J477" s="63">
        <v>29.027999999999999</v>
      </c>
      <c r="K477" s="63">
        <v>609.58799999999997</v>
      </c>
      <c r="L477" s="64">
        <v>43554</v>
      </c>
      <c r="M477" s="65">
        <v>0.74861111111111112</v>
      </c>
      <c r="N477" s="60" t="s">
        <v>29</v>
      </c>
      <c r="O477" s="63">
        <v>580.55999999999995</v>
      </c>
      <c r="P477" s="66">
        <v>4.7619047620000003</v>
      </c>
      <c r="Q477" s="63">
        <v>29.027999999999999</v>
      </c>
      <c r="R477" s="67">
        <v>4.5999999999999996</v>
      </c>
      <c r="S477" s="48">
        <f t="shared" si="140"/>
        <v>29.02800000000002</v>
      </c>
      <c r="T477" s="49">
        <f t="shared" si="141"/>
        <v>2177.1000000000013</v>
      </c>
      <c r="U477" s="49" t="b">
        <f t="shared" si="142"/>
        <v>1</v>
      </c>
      <c r="V477" s="49" t="b">
        <f t="shared" si="143"/>
        <v>1</v>
      </c>
      <c r="W477" s="49" t="str">
        <f t="shared" si="144"/>
        <v>Low Value</v>
      </c>
      <c r="X477" s="157" t="str">
        <f t="shared" si="149"/>
        <v>Value Not maches</v>
      </c>
      <c r="Y477" s="158">
        <f t="shared" si="137"/>
        <v>30</v>
      </c>
      <c r="Z477" s="150">
        <f t="shared" si="145"/>
        <v>3</v>
      </c>
      <c r="AA477" s="151">
        <f t="shared" si="153"/>
        <v>2019</v>
      </c>
      <c r="AB477" s="152" t="str">
        <f t="shared" si="150"/>
        <v>3-2019</v>
      </c>
      <c r="AC477" s="152" t="str">
        <f t="shared" si="147"/>
        <v>30-3-2019</v>
      </c>
      <c r="AD477" s="62">
        <f t="shared" si="138"/>
        <v>1</v>
      </c>
      <c r="AE477" s="62">
        <f t="shared" si="151"/>
        <v>13</v>
      </c>
      <c r="AF477" s="152" t="str">
        <f t="shared" si="148"/>
        <v>2019-13</v>
      </c>
      <c r="AG477" s="62">
        <f t="shared" si="146"/>
        <v>6</v>
      </c>
      <c r="AH477" s="152" t="str">
        <f t="shared" si="152"/>
        <v>Weekends</v>
      </c>
      <c r="AI477" s="159">
        <f t="shared" si="139"/>
        <v>7</v>
      </c>
    </row>
    <row r="478" spans="2:35" ht="16.5" x14ac:dyDescent="0.3">
      <c r="B478" s="59" t="s">
        <v>510</v>
      </c>
      <c r="C478" s="60" t="s">
        <v>18</v>
      </c>
      <c r="D478" s="59" t="s">
        <v>19</v>
      </c>
      <c r="E478" s="59" t="s">
        <v>20</v>
      </c>
      <c r="F478" s="59" t="s">
        <v>21</v>
      </c>
      <c r="G478" s="59" t="s">
        <v>28</v>
      </c>
      <c r="H478" s="61">
        <v>64.44</v>
      </c>
      <c r="I478" s="62">
        <v>5</v>
      </c>
      <c r="J478" s="63">
        <v>16.11</v>
      </c>
      <c r="K478" s="63">
        <v>338.31</v>
      </c>
      <c r="L478" s="64">
        <v>43554</v>
      </c>
      <c r="M478" s="65">
        <v>0.71111111111111114</v>
      </c>
      <c r="N478" s="60" t="s">
        <v>29</v>
      </c>
      <c r="O478" s="63">
        <v>322.2</v>
      </c>
      <c r="P478" s="66">
        <v>4.7619047620000003</v>
      </c>
      <c r="Q478" s="63">
        <v>16.11</v>
      </c>
      <c r="R478" s="67">
        <v>6.6</v>
      </c>
      <c r="S478" s="48">
        <f t="shared" si="140"/>
        <v>16.110000000000014</v>
      </c>
      <c r="T478" s="49">
        <f t="shared" si="141"/>
        <v>1208.2500000000009</v>
      </c>
      <c r="U478" s="49" t="b">
        <f t="shared" si="142"/>
        <v>0</v>
      </c>
      <c r="V478" s="49" t="b">
        <f t="shared" si="143"/>
        <v>1</v>
      </c>
      <c r="W478" s="49" t="str">
        <f t="shared" si="144"/>
        <v>Low Value</v>
      </c>
      <c r="X478" s="157">
        <f t="shared" si="149"/>
        <v>6.444</v>
      </c>
      <c r="Y478" s="158">
        <f t="shared" si="137"/>
        <v>30</v>
      </c>
      <c r="Z478" s="150">
        <f t="shared" si="145"/>
        <v>3</v>
      </c>
      <c r="AA478" s="151">
        <f t="shared" si="153"/>
        <v>2019</v>
      </c>
      <c r="AB478" s="152" t="str">
        <f t="shared" si="150"/>
        <v>3-2019</v>
      </c>
      <c r="AC478" s="152" t="str">
        <f t="shared" si="147"/>
        <v>30-3-2019</v>
      </c>
      <c r="AD478" s="62">
        <f t="shared" si="138"/>
        <v>1</v>
      </c>
      <c r="AE478" s="62">
        <f t="shared" si="151"/>
        <v>13</v>
      </c>
      <c r="AF478" s="152" t="str">
        <f t="shared" si="148"/>
        <v>2019-13</v>
      </c>
      <c r="AG478" s="62">
        <f t="shared" si="146"/>
        <v>6</v>
      </c>
      <c r="AH478" s="152" t="str">
        <f t="shared" si="152"/>
        <v>Weekends</v>
      </c>
      <c r="AI478" s="159">
        <f t="shared" si="139"/>
        <v>7</v>
      </c>
    </row>
    <row r="479" spans="2:35" ht="16.5" x14ac:dyDescent="0.3">
      <c r="B479" s="59" t="s">
        <v>511</v>
      </c>
      <c r="C479" s="60" t="s">
        <v>18</v>
      </c>
      <c r="D479" s="59" t="s">
        <v>19</v>
      </c>
      <c r="E479" s="59" t="s">
        <v>27</v>
      </c>
      <c r="F479" s="59" t="s">
        <v>31</v>
      </c>
      <c r="G479" s="59" t="s">
        <v>22</v>
      </c>
      <c r="H479" s="61">
        <v>65.180000000000007</v>
      </c>
      <c r="I479" s="62">
        <v>3</v>
      </c>
      <c r="J479" s="63">
        <v>9.7769999999999992</v>
      </c>
      <c r="K479" s="63">
        <v>205.31700000000001</v>
      </c>
      <c r="L479" s="64">
        <v>43521</v>
      </c>
      <c r="M479" s="65">
        <v>0.85763888888888884</v>
      </c>
      <c r="N479" s="60" t="s">
        <v>33</v>
      </c>
      <c r="O479" s="63">
        <v>195.54</v>
      </c>
      <c r="P479" s="66">
        <v>4.7619047620000003</v>
      </c>
      <c r="Q479" s="63">
        <v>9.7769999999999992</v>
      </c>
      <c r="R479" s="68">
        <v>6.3</v>
      </c>
      <c r="S479" s="48">
        <f t="shared" si="140"/>
        <v>9.7770000000000152</v>
      </c>
      <c r="T479" s="49">
        <f t="shared" si="141"/>
        <v>733.27500000000111</v>
      </c>
      <c r="U479" s="49" t="b">
        <f t="shared" si="142"/>
        <v>0</v>
      </c>
      <c r="V479" s="49" t="b">
        <f t="shared" si="143"/>
        <v>1</v>
      </c>
      <c r="W479" s="49" t="str">
        <f t="shared" si="144"/>
        <v>Low Value</v>
      </c>
      <c r="X479" s="157">
        <f t="shared" si="149"/>
        <v>6.5180000000000007</v>
      </c>
      <c r="Y479" s="158">
        <f t="shared" si="137"/>
        <v>25</v>
      </c>
      <c r="Z479" s="150">
        <f t="shared" si="145"/>
        <v>2</v>
      </c>
      <c r="AA479" s="151">
        <f t="shared" si="153"/>
        <v>2019</v>
      </c>
      <c r="AB479" s="152" t="str">
        <f t="shared" si="150"/>
        <v>2-2019</v>
      </c>
      <c r="AC479" s="152" t="str">
        <f t="shared" si="147"/>
        <v>25-2-2019</v>
      </c>
      <c r="AD479" s="62">
        <f t="shared" si="138"/>
        <v>1</v>
      </c>
      <c r="AE479" s="62">
        <f t="shared" si="151"/>
        <v>9</v>
      </c>
      <c r="AF479" s="152" t="str">
        <f t="shared" si="148"/>
        <v>2019-9</v>
      </c>
      <c r="AG479" s="62">
        <f t="shared" si="146"/>
        <v>1</v>
      </c>
      <c r="AH479" s="152" t="str">
        <f t="shared" si="152"/>
        <v>Weekdays</v>
      </c>
      <c r="AI479" s="159">
        <f t="shared" si="139"/>
        <v>2</v>
      </c>
    </row>
    <row r="480" spans="2:35" ht="16.5" x14ac:dyDescent="0.3">
      <c r="B480" s="59" t="s">
        <v>512</v>
      </c>
      <c r="C480" s="60" t="s">
        <v>18</v>
      </c>
      <c r="D480" s="59" t="s">
        <v>19</v>
      </c>
      <c r="E480" s="59" t="s">
        <v>27</v>
      </c>
      <c r="F480" s="59" t="s">
        <v>21</v>
      </c>
      <c r="G480" s="59" t="s">
        <v>36</v>
      </c>
      <c r="H480" s="61">
        <v>33.26</v>
      </c>
      <c r="I480" s="62">
        <v>5</v>
      </c>
      <c r="J480" s="63">
        <v>8.3149999999999995</v>
      </c>
      <c r="K480" s="63">
        <v>174.61500000000001</v>
      </c>
      <c r="L480" s="64">
        <v>43542</v>
      </c>
      <c r="M480" s="65">
        <v>0.67361111111111116</v>
      </c>
      <c r="N480" s="60" t="s">
        <v>33</v>
      </c>
      <c r="O480" s="63">
        <v>166.3</v>
      </c>
      <c r="P480" s="66">
        <v>4.7619047620000003</v>
      </c>
      <c r="Q480" s="63">
        <v>8.3149999999999995</v>
      </c>
      <c r="R480" s="68">
        <v>4.2</v>
      </c>
      <c r="S480" s="48">
        <f t="shared" si="140"/>
        <v>8.3149999999999977</v>
      </c>
      <c r="T480" s="49">
        <f t="shared" si="141"/>
        <v>623.62499999999977</v>
      </c>
      <c r="U480" s="49" t="b">
        <f t="shared" si="142"/>
        <v>0</v>
      </c>
      <c r="V480" s="49" t="b">
        <f t="shared" si="143"/>
        <v>1</v>
      </c>
      <c r="W480" s="49" t="str">
        <f t="shared" si="144"/>
        <v>Low Value</v>
      </c>
      <c r="X480" s="157" t="str">
        <f t="shared" si="149"/>
        <v>Value Not maches</v>
      </c>
      <c r="Y480" s="158">
        <f t="shared" si="137"/>
        <v>18</v>
      </c>
      <c r="Z480" s="150">
        <f t="shared" si="145"/>
        <v>3</v>
      </c>
      <c r="AA480" s="151">
        <f t="shared" si="153"/>
        <v>2019</v>
      </c>
      <c r="AB480" s="152" t="str">
        <f t="shared" si="150"/>
        <v>3-2019</v>
      </c>
      <c r="AC480" s="152" t="str">
        <f t="shared" si="147"/>
        <v>18-3-2019</v>
      </c>
      <c r="AD480" s="62">
        <f t="shared" si="138"/>
        <v>1</v>
      </c>
      <c r="AE480" s="62">
        <f t="shared" si="151"/>
        <v>12</v>
      </c>
      <c r="AF480" s="152" t="str">
        <f t="shared" si="148"/>
        <v>2019-12</v>
      </c>
      <c r="AG480" s="62">
        <f t="shared" si="146"/>
        <v>1</v>
      </c>
      <c r="AH480" s="152" t="str">
        <f t="shared" si="152"/>
        <v>Weekdays</v>
      </c>
      <c r="AI480" s="159">
        <f t="shared" si="139"/>
        <v>2</v>
      </c>
    </row>
    <row r="481" spans="2:35" ht="16.5" x14ac:dyDescent="0.3">
      <c r="B481" s="59" t="s">
        <v>513</v>
      </c>
      <c r="C481" s="60" t="s">
        <v>25</v>
      </c>
      <c r="D481" s="59" t="s">
        <v>26</v>
      </c>
      <c r="E481" s="59" t="s">
        <v>27</v>
      </c>
      <c r="F481" s="59" t="s">
        <v>31</v>
      </c>
      <c r="G481" s="59" t="s">
        <v>28</v>
      </c>
      <c r="H481" s="61">
        <v>84.07</v>
      </c>
      <c r="I481" s="62">
        <v>4</v>
      </c>
      <c r="J481" s="63">
        <v>16.814</v>
      </c>
      <c r="K481" s="63">
        <v>353.09399999999999</v>
      </c>
      <c r="L481" s="64">
        <v>43531</v>
      </c>
      <c r="M481" s="65">
        <v>0.70416666666666672</v>
      </c>
      <c r="N481" s="60" t="s">
        <v>23</v>
      </c>
      <c r="O481" s="63">
        <v>336.28</v>
      </c>
      <c r="P481" s="66">
        <v>4.7619047620000003</v>
      </c>
      <c r="Q481" s="63">
        <v>16.814</v>
      </c>
      <c r="R481" s="67">
        <v>4.4000000000000004</v>
      </c>
      <c r="S481" s="48">
        <f t="shared" si="140"/>
        <v>16.814000000000021</v>
      </c>
      <c r="T481" s="49">
        <f t="shared" si="141"/>
        <v>1261.0500000000015</v>
      </c>
      <c r="U481" s="49" t="b">
        <f t="shared" si="142"/>
        <v>0</v>
      </c>
      <c r="V481" s="49" t="b">
        <f t="shared" si="143"/>
        <v>1</v>
      </c>
      <c r="W481" s="49" t="str">
        <f t="shared" si="144"/>
        <v>Low Value</v>
      </c>
      <c r="X481" s="157" t="str">
        <f t="shared" si="149"/>
        <v>Value Not maches</v>
      </c>
      <c r="Y481" s="158">
        <f t="shared" ref="Y481:Y544" si="154">DAY(L481)</f>
        <v>7</v>
      </c>
      <c r="Z481" s="150">
        <f t="shared" si="145"/>
        <v>3</v>
      </c>
      <c r="AA481" s="151">
        <f t="shared" si="153"/>
        <v>2019</v>
      </c>
      <c r="AB481" s="152" t="str">
        <f t="shared" si="150"/>
        <v>3-2019</v>
      </c>
      <c r="AC481" s="152" t="str">
        <f t="shared" si="147"/>
        <v>7-3-2019</v>
      </c>
      <c r="AD481" s="62">
        <f t="shared" si="138"/>
        <v>1</v>
      </c>
      <c r="AE481" s="62">
        <f t="shared" si="151"/>
        <v>10</v>
      </c>
      <c r="AF481" s="152" t="str">
        <f t="shared" si="148"/>
        <v>2019-10</v>
      </c>
      <c r="AG481" s="62">
        <f t="shared" si="146"/>
        <v>4</v>
      </c>
      <c r="AH481" s="152" t="str">
        <f t="shared" si="152"/>
        <v>Weekdays</v>
      </c>
      <c r="AI481" s="159">
        <f t="shared" si="139"/>
        <v>5</v>
      </c>
    </row>
    <row r="482" spans="2:35" ht="16.5" x14ac:dyDescent="0.3">
      <c r="B482" s="59" t="s">
        <v>514</v>
      </c>
      <c r="C482" s="60" t="s">
        <v>42</v>
      </c>
      <c r="D482" s="59" t="s">
        <v>43</v>
      </c>
      <c r="E482" s="59" t="s">
        <v>27</v>
      </c>
      <c r="F482" s="59" t="s">
        <v>31</v>
      </c>
      <c r="G482" s="59" t="s">
        <v>36</v>
      </c>
      <c r="H482" s="61">
        <v>34.369999999999997</v>
      </c>
      <c r="I482" s="62">
        <v>10</v>
      </c>
      <c r="J482" s="63">
        <v>17.184999999999999</v>
      </c>
      <c r="K482" s="63">
        <v>360.88499999999999</v>
      </c>
      <c r="L482" s="64">
        <v>43540</v>
      </c>
      <c r="M482" s="65">
        <v>0.42430555555555555</v>
      </c>
      <c r="N482" s="60" t="s">
        <v>23</v>
      </c>
      <c r="O482" s="63">
        <v>343.7</v>
      </c>
      <c r="P482" s="66">
        <v>4.7619047620000003</v>
      </c>
      <c r="Q482" s="63">
        <v>17.184999999999999</v>
      </c>
      <c r="R482" s="67">
        <v>6.7</v>
      </c>
      <c r="S482" s="48">
        <f t="shared" si="140"/>
        <v>17.185000000000002</v>
      </c>
      <c r="T482" s="49">
        <f t="shared" si="141"/>
        <v>1288.8750000000002</v>
      </c>
      <c r="U482" s="49" t="b">
        <f t="shared" si="142"/>
        <v>0</v>
      </c>
      <c r="V482" s="49" t="b">
        <f t="shared" si="143"/>
        <v>1</v>
      </c>
      <c r="W482" s="49" t="str">
        <f t="shared" si="144"/>
        <v>Low Value</v>
      </c>
      <c r="X482" s="157">
        <f t="shared" si="149"/>
        <v>3.4369999999999998</v>
      </c>
      <c r="Y482" s="158">
        <f t="shared" si="154"/>
        <v>16</v>
      </c>
      <c r="Z482" s="150">
        <f t="shared" si="145"/>
        <v>3</v>
      </c>
      <c r="AA482" s="151">
        <f t="shared" si="153"/>
        <v>2019</v>
      </c>
      <c r="AB482" s="152" t="str">
        <f t="shared" si="150"/>
        <v>3-2019</v>
      </c>
      <c r="AC482" s="152" t="str">
        <f t="shared" si="147"/>
        <v>16-3-2019</v>
      </c>
      <c r="AD482" s="62">
        <f t="shared" si="138"/>
        <v>1</v>
      </c>
      <c r="AE482" s="62">
        <f t="shared" si="151"/>
        <v>11</v>
      </c>
      <c r="AF482" s="152" t="str">
        <f t="shared" si="148"/>
        <v>2019-11</v>
      </c>
      <c r="AG482" s="62">
        <f t="shared" si="146"/>
        <v>6</v>
      </c>
      <c r="AH482" s="152" t="str">
        <f t="shared" si="152"/>
        <v>Weekends</v>
      </c>
      <c r="AI482" s="159">
        <f t="shared" si="139"/>
        <v>7</v>
      </c>
    </row>
    <row r="483" spans="2:35" ht="16.5" x14ac:dyDescent="0.3">
      <c r="B483" s="59" t="s">
        <v>515</v>
      </c>
      <c r="C483" s="60" t="s">
        <v>18</v>
      </c>
      <c r="D483" s="59" t="s">
        <v>19</v>
      </c>
      <c r="E483" s="59" t="s">
        <v>27</v>
      </c>
      <c r="F483" s="59" t="s">
        <v>31</v>
      </c>
      <c r="G483" s="59" t="s">
        <v>28</v>
      </c>
      <c r="H483" s="61">
        <v>38.6</v>
      </c>
      <c r="I483" s="62">
        <v>1</v>
      </c>
      <c r="J483" s="63">
        <v>1.93</v>
      </c>
      <c r="K483" s="63">
        <v>40.53</v>
      </c>
      <c r="L483" s="64">
        <v>43494</v>
      </c>
      <c r="M483" s="65">
        <v>0.47638888888888886</v>
      </c>
      <c r="N483" s="60" t="s">
        <v>23</v>
      </c>
      <c r="O483" s="63">
        <v>38.6</v>
      </c>
      <c r="P483" s="66">
        <v>4.7619047620000003</v>
      </c>
      <c r="Q483" s="63">
        <v>1.93</v>
      </c>
      <c r="R483" s="68">
        <v>6.7</v>
      </c>
      <c r="S483" s="48">
        <f t="shared" si="140"/>
        <v>1.9299999999999997</v>
      </c>
      <c r="T483" s="49">
        <f t="shared" si="141"/>
        <v>144.74999999999997</v>
      </c>
      <c r="U483" s="49" t="b">
        <f t="shared" si="142"/>
        <v>0</v>
      </c>
      <c r="V483" s="49" t="b">
        <f t="shared" si="143"/>
        <v>1</v>
      </c>
      <c r="W483" s="49" t="str">
        <f t="shared" si="144"/>
        <v>Low Value</v>
      </c>
      <c r="X483" s="157">
        <f t="shared" si="149"/>
        <v>3.8600000000000003</v>
      </c>
      <c r="Y483" s="158">
        <f t="shared" si="154"/>
        <v>29</v>
      </c>
      <c r="Z483" s="150">
        <f t="shared" si="145"/>
        <v>1</v>
      </c>
      <c r="AA483" s="151">
        <f t="shared" si="153"/>
        <v>2019</v>
      </c>
      <c r="AB483" s="152" t="str">
        <f t="shared" si="150"/>
        <v>1-2019</v>
      </c>
      <c r="AC483" s="152" t="str">
        <f t="shared" si="147"/>
        <v>29-1-2019</v>
      </c>
      <c r="AD483" s="62">
        <f t="shared" si="138"/>
        <v>1</v>
      </c>
      <c r="AE483" s="62">
        <f t="shared" si="151"/>
        <v>5</v>
      </c>
      <c r="AF483" s="152" t="str">
        <f t="shared" si="148"/>
        <v>2019-5</v>
      </c>
      <c r="AG483" s="62">
        <f t="shared" si="146"/>
        <v>2</v>
      </c>
      <c r="AH483" s="152" t="str">
        <f t="shared" si="152"/>
        <v>Weekdays</v>
      </c>
      <c r="AI483" s="159">
        <f t="shared" si="139"/>
        <v>3</v>
      </c>
    </row>
    <row r="484" spans="2:35" ht="16.5" x14ac:dyDescent="0.3">
      <c r="B484" s="59" t="s">
        <v>516</v>
      </c>
      <c r="C484" s="60" t="s">
        <v>25</v>
      </c>
      <c r="D484" s="59" t="s">
        <v>26</v>
      </c>
      <c r="E484" s="59" t="s">
        <v>27</v>
      </c>
      <c r="F484" s="59" t="s">
        <v>31</v>
      </c>
      <c r="G484" s="59" t="s">
        <v>44</v>
      </c>
      <c r="H484" s="61">
        <v>65.97</v>
      </c>
      <c r="I484" s="62">
        <v>8</v>
      </c>
      <c r="J484" s="63">
        <v>26.388000000000002</v>
      </c>
      <c r="K484" s="63">
        <v>554.14800000000002</v>
      </c>
      <c r="L484" s="64">
        <v>43498</v>
      </c>
      <c r="M484" s="65">
        <v>0.85347222222222219</v>
      </c>
      <c r="N484" s="60" t="s">
        <v>29</v>
      </c>
      <c r="O484" s="63">
        <v>527.76</v>
      </c>
      <c r="P484" s="66">
        <v>4.7619047620000003</v>
      </c>
      <c r="Q484" s="63">
        <v>26.388000000000002</v>
      </c>
      <c r="R484" s="67">
        <v>8.4</v>
      </c>
      <c r="S484" s="48">
        <f t="shared" si="140"/>
        <v>26.388000000000034</v>
      </c>
      <c r="T484" s="49">
        <f t="shared" si="141"/>
        <v>1979.1000000000026</v>
      </c>
      <c r="U484" s="49" t="b">
        <f t="shared" si="142"/>
        <v>1</v>
      </c>
      <c r="V484" s="49" t="b">
        <f t="shared" si="143"/>
        <v>1</v>
      </c>
      <c r="W484" s="49" t="str">
        <f t="shared" si="144"/>
        <v>Low Value</v>
      </c>
      <c r="X484" s="157">
        <f t="shared" si="149"/>
        <v>6.5970000000000004</v>
      </c>
      <c r="Y484" s="158">
        <f t="shared" si="154"/>
        <v>2</v>
      </c>
      <c r="Z484" s="150">
        <f t="shared" si="145"/>
        <v>2</v>
      </c>
      <c r="AA484" s="151">
        <f t="shared" si="153"/>
        <v>2019</v>
      </c>
      <c r="AB484" s="152" t="str">
        <f t="shared" si="150"/>
        <v>2-2019</v>
      </c>
      <c r="AC484" s="152" t="str">
        <f t="shared" si="147"/>
        <v>2-2-2019</v>
      </c>
      <c r="AD484" s="62">
        <f t="shared" si="138"/>
        <v>1</v>
      </c>
      <c r="AE484" s="62">
        <f t="shared" si="151"/>
        <v>5</v>
      </c>
      <c r="AF484" s="152" t="str">
        <f t="shared" si="148"/>
        <v>2019-5</v>
      </c>
      <c r="AG484" s="62">
        <f t="shared" si="146"/>
        <v>6</v>
      </c>
      <c r="AH484" s="152" t="str">
        <f t="shared" si="152"/>
        <v>Weekends</v>
      </c>
      <c r="AI484" s="159">
        <f t="shared" si="139"/>
        <v>7</v>
      </c>
    </row>
    <row r="485" spans="2:35" ht="16.5" x14ac:dyDescent="0.3">
      <c r="B485" s="59" t="s">
        <v>517</v>
      </c>
      <c r="C485" s="60" t="s">
        <v>25</v>
      </c>
      <c r="D485" s="59" t="s">
        <v>26</v>
      </c>
      <c r="E485" s="59" t="s">
        <v>27</v>
      </c>
      <c r="F485" s="59" t="s">
        <v>21</v>
      </c>
      <c r="G485" s="59" t="s">
        <v>28</v>
      </c>
      <c r="H485" s="61">
        <v>32.799999999999997</v>
      </c>
      <c r="I485" s="62">
        <v>10</v>
      </c>
      <c r="J485" s="63">
        <v>16.399999999999999</v>
      </c>
      <c r="K485" s="63">
        <v>344.4</v>
      </c>
      <c r="L485" s="64">
        <v>43511</v>
      </c>
      <c r="M485" s="65">
        <v>0.5083333333333333</v>
      </c>
      <c r="N485" s="60" t="s">
        <v>29</v>
      </c>
      <c r="O485" s="63">
        <v>328</v>
      </c>
      <c r="P485" s="66">
        <v>4.7619047620000003</v>
      </c>
      <c r="Q485" s="63">
        <v>16.399999999999999</v>
      </c>
      <c r="R485" s="67">
        <v>6.2</v>
      </c>
      <c r="S485" s="48">
        <f t="shared" si="140"/>
        <v>16.399999999999977</v>
      </c>
      <c r="T485" s="49">
        <f t="shared" si="141"/>
        <v>1229.9999999999982</v>
      </c>
      <c r="U485" s="49" t="b">
        <f t="shared" si="142"/>
        <v>0</v>
      </c>
      <c r="V485" s="49" t="b">
        <f t="shared" si="143"/>
        <v>1</v>
      </c>
      <c r="W485" s="49" t="str">
        <f t="shared" si="144"/>
        <v>Low Value</v>
      </c>
      <c r="X485" s="157">
        <f t="shared" si="149"/>
        <v>3.28</v>
      </c>
      <c r="Y485" s="158">
        <f t="shared" si="154"/>
        <v>15</v>
      </c>
      <c r="Z485" s="150">
        <f t="shared" si="145"/>
        <v>2</v>
      </c>
      <c r="AA485" s="151">
        <f t="shared" si="153"/>
        <v>2019</v>
      </c>
      <c r="AB485" s="152" t="str">
        <f t="shared" si="150"/>
        <v>2-2019</v>
      </c>
      <c r="AC485" s="152" t="str">
        <f t="shared" si="147"/>
        <v>15-2-2019</v>
      </c>
      <c r="AD485" s="62">
        <f t="shared" ref="AD485:AD548" si="155">ROUNDUP(Z485/3,0)</f>
        <v>1</v>
      </c>
      <c r="AE485" s="62">
        <f t="shared" si="151"/>
        <v>7</v>
      </c>
      <c r="AF485" s="152" t="str">
        <f t="shared" si="148"/>
        <v>2019-7</v>
      </c>
      <c r="AG485" s="62">
        <f t="shared" si="146"/>
        <v>5</v>
      </c>
      <c r="AH485" s="152" t="str">
        <f t="shared" si="152"/>
        <v>Weekdays</v>
      </c>
      <c r="AI485" s="159">
        <f t="shared" si="139"/>
        <v>6</v>
      </c>
    </row>
    <row r="486" spans="2:35" ht="16.5" x14ac:dyDescent="0.3">
      <c r="B486" s="59" t="s">
        <v>518</v>
      </c>
      <c r="C486" s="60" t="s">
        <v>18</v>
      </c>
      <c r="D486" s="59" t="s">
        <v>19</v>
      </c>
      <c r="E486" s="59" t="s">
        <v>27</v>
      </c>
      <c r="F486" s="59" t="s">
        <v>31</v>
      </c>
      <c r="G486" s="59" t="s">
        <v>36</v>
      </c>
      <c r="H486" s="61">
        <v>37.14</v>
      </c>
      <c r="I486" s="62">
        <v>5</v>
      </c>
      <c r="J486" s="63">
        <v>9.2850000000000001</v>
      </c>
      <c r="K486" s="63">
        <v>194.98500000000001</v>
      </c>
      <c r="L486" s="64">
        <v>43473</v>
      </c>
      <c r="M486" s="65">
        <v>0.54513888888888884</v>
      </c>
      <c r="N486" s="60" t="s">
        <v>23</v>
      </c>
      <c r="O486" s="63">
        <v>185.7</v>
      </c>
      <c r="P486" s="66">
        <v>4.7619047620000003</v>
      </c>
      <c r="Q486" s="63">
        <v>9.2850000000000001</v>
      </c>
      <c r="R486" s="68">
        <v>5</v>
      </c>
      <c r="S486" s="48">
        <f t="shared" si="140"/>
        <v>9.285000000000025</v>
      </c>
      <c r="T486" s="49">
        <f t="shared" si="141"/>
        <v>696.37500000000182</v>
      </c>
      <c r="U486" s="49" t="b">
        <f t="shared" si="142"/>
        <v>0</v>
      </c>
      <c r="V486" s="49" t="b">
        <f t="shared" si="143"/>
        <v>1</v>
      </c>
      <c r="W486" s="49" t="str">
        <f t="shared" si="144"/>
        <v>Low Value</v>
      </c>
      <c r="X486" s="157" t="str">
        <f t="shared" si="149"/>
        <v>Value Not maches</v>
      </c>
      <c r="Y486" s="158">
        <f t="shared" si="154"/>
        <v>8</v>
      </c>
      <c r="Z486" s="150">
        <f t="shared" si="145"/>
        <v>1</v>
      </c>
      <c r="AA486" s="151">
        <f t="shared" si="153"/>
        <v>2019</v>
      </c>
      <c r="AB486" s="152" t="str">
        <f t="shared" si="150"/>
        <v>1-2019</v>
      </c>
      <c r="AC486" s="152" t="str">
        <f t="shared" si="147"/>
        <v>8-1-2019</v>
      </c>
      <c r="AD486" s="62">
        <f t="shared" si="155"/>
        <v>1</v>
      </c>
      <c r="AE486" s="62">
        <f t="shared" si="151"/>
        <v>2</v>
      </c>
      <c r="AF486" s="152" t="str">
        <f t="shared" si="148"/>
        <v>2019-2</v>
      </c>
      <c r="AG486" s="62">
        <f t="shared" si="146"/>
        <v>2</v>
      </c>
      <c r="AH486" s="152" t="str">
        <f t="shared" si="152"/>
        <v>Weekdays</v>
      </c>
      <c r="AI486" s="159">
        <f t="shared" ref="AI486:AI549" si="156">WEEKDAY(L486,1)</f>
        <v>3</v>
      </c>
    </row>
    <row r="487" spans="2:35" ht="16.5" x14ac:dyDescent="0.3">
      <c r="B487" s="59" t="s">
        <v>519</v>
      </c>
      <c r="C487" s="60" t="s">
        <v>42</v>
      </c>
      <c r="D487" s="59" t="s">
        <v>43</v>
      </c>
      <c r="E487" s="59" t="s">
        <v>20</v>
      </c>
      <c r="F487" s="59" t="s">
        <v>31</v>
      </c>
      <c r="G487" s="59" t="s">
        <v>32</v>
      </c>
      <c r="H487" s="61">
        <v>60.38</v>
      </c>
      <c r="I487" s="62">
        <v>10</v>
      </c>
      <c r="J487" s="63">
        <v>30.19</v>
      </c>
      <c r="K487" s="63">
        <v>633.99</v>
      </c>
      <c r="L487" s="64">
        <v>43508</v>
      </c>
      <c r="M487" s="65">
        <v>0.67986111111111114</v>
      </c>
      <c r="N487" s="60" t="s">
        <v>29</v>
      </c>
      <c r="O487" s="63">
        <v>603.79999999999995</v>
      </c>
      <c r="P487" s="66">
        <v>4.7619047620000003</v>
      </c>
      <c r="Q487" s="63">
        <v>30.19</v>
      </c>
      <c r="R487" s="67">
        <v>6</v>
      </c>
      <c r="S487" s="48">
        <f t="shared" si="140"/>
        <v>30.190000000000055</v>
      </c>
      <c r="T487" s="49">
        <f t="shared" si="141"/>
        <v>2264.2500000000041</v>
      </c>
      <c r="U487" s="49" t="b">
        <f t="shared" si="142"/>
        <v>1</v>
      </c>
      <c r="V487" s="49" t="b">
        <f t="shared" si="143"/>
        <v>1</v>
      </c>
      <c r="W487" s="49" t="str">
        <f t="shared" si="144"/>
        <v>Low Value</v>
      </c>
      <c r="X487" s="157" t="str">
        <f t="shared" si="149"/>
        <v>Value Not maches</v>
      </c>
      <c r="Y487" s="158">
        <f t="shared" si="154"/>
        <v>12</v>
      </c>
      <c r="Z487" s="150">
        <f t="shared" si="145"/>
        <v>2</v>
      </c>
      <c r="AA487" s="151">
        <f t="shared" si="153"/>
        <v>2019</v>
      </c>
      <c r="AB487" s="152" t="str">
        <f t="shared" si="150"/>
        <v>2-2019</v>
      </c>
      <c r="AC487" s="152" t="str">
        <f t="shared" si="147"/>
        <v>12-2-2019</v>
      </c>
      <c r="AD487" s="62">
        <f t="shared" si="155"/>
        <v>1</v>
      </c>
      <c r="AE487" s="62">
        <f t="shared" si="151"/>
        <v>7</v>
      </c>
      <c r="AF487" s="152" t="str">
        <f t="shared" si="148"/>
        <v>2019-7</v>
      </c>
      <c r="AG487" s="62">
        <f t="shared" si="146"/>
        <v>2</v>
      </c>
      <c r="AH487" s="152" t="str">
        <f t="shared" si="152"/>
        <v>Weekdays</v>
      </c>
      <c r="AI487" s="159">
        <f t="shared" si="156"/>
        <v>3</v>
      </c>
    </row>
    <row r="488" spans="2:35" ht="16.5" x14ac:dyDescent="0.3">
      <c r="B488" s="59" t="s">
        <v>520</v>
      </c>
      <c r="C488" s="60" t="s">
        <v>25</v>
      </c>
      <c r="D488" s="59" t="s">
        <v>26</v>
      </c>
      <c r="E488" s="59" t="s">
        <v>20</v>
      </c>
      <c r="F488" s="59" t="s">
        <v>21</v>
      </c>
      <c r="G488" s="59" t="s">
        <v>36</v>
      </c>
      <c r="H488" s="61">
        <v>36.979999999999997</v>
      </c>
      <c r="I488" s="62">
        <v>10</v>
      </c>
      <c r="J488" s="63">
        <v>18.489999999999998</v>
      </c>
      <c r="K488" s="63">
        <v>388.29</v>
      </c>
      <c r="L488" s="64">
        <v>43466</v>
      </c>
      <c r="M488" s="65">
        <v>0.82499999999999996</v>
      </c>
      <c r="N488" s="60" t="s">
        <v>33</v>
      </c>
      <c r="O488" s="63">
        <v>369.8</v>
      </c>
      <c r="P488" s="66">
        <v>4.7619047620000003</v>
      </c>
      <c r="Q488" s="63">
        <v>18.489999999999998</v>
      </c>
      <c r="R488" s="67">
        <v>7</v>
      </c>
      <c r="S488" s="48">
        <f t="shared" si="140"/>
        <v>18.490000000000009</v>
      </c>
      <c r="T488" s="49">
        <f t="shared" si="141"/>
        <v>1386.7500000000007</v>
      </c>
      <c r="U488" s="49" t="b">
        <f t="shared" si="142"/>
        <v>0</v>
      </c>
      <c r="V488" s="49" t="b">
        <f t="shared" si="143"/>
        <v>1</v>
      </c>
      <c r="W488" s="49" t="str">
        <f t="shared" si="144"/>
        <v>Low Value</v>
      </c>
      <c r="X488" s="157">
        <f t="shared" si="149"/>
        <v>3.698</v>
      </c>
      <c r="Y488" s="158">
        <f t="shared" si="154"/>
        <v>1</v>
      </c>
      <c r="Z488" s="150">
        <f t="shared" si="145"/>
        <v>1</v>
      </c>
      <c r="AA488" s="151">
        <f t="shared" si="153"/>
        <v>2019</v>
      </c>
      <c r="AB488" s="152" t="str">
        <f t="shared" si="150"/>
        <v>1-2019</v>
      </c>
      <c r="AC488" s="152" t="str">
        <f t="shared" si="147"/>
        <v>1-1-2019</v>
      </c>
      <c r="AD488" s="62">
        <f t="shared" si="155"/>
        <v>1</v>
      </c>
      <c r="AE488" s="62">
        <f t="shared" si="151"/>
        <v>1</v>
      </c>
      <c r="AF488" s="152" t="str">
        <f t="shared" si="148"/>
        <v>2019-1</v>
      </c>
      <c r="AG488" s="62">
        <f t="shared" si="146"/>
        <v>2</v>
      </c>
      <c r="AH488" s="152" t="str">
        <f t="shared" si="152"/>
        <v>Weekdays</v>
      </c>
      <c r="AI488" s="159">
        <f t="shared" si="156"/>
        <v>3</v>
      </c>
    </row>
    <row r="489" spans="2:35" ht="16.5" x14ac:dyDescent="0.3">
      <c r="B489" s="59" t="s">
        <v>521</v>
      </c>
      <c r="C489" s="60" t="s">
        <v>42</v>
      </c>
      <c r="D489" s="59" t="s">
        <v>43</v>
      </c>
      <c r="E489" s="59" t="s">
        <v>20</v>
      </c>
      <c r="F489" s="59" t="s">
        <v>21</v>
      </c>
      <c r="G489" s="59" t="s">
        <v>36</v>
      </c>
      <c r="H489" s="61">
        <v>49.49</v>
      </c>
      <c r="I489" s="62">
        <v>4</v>
      </c>
      <c r="J489" s="63">
        <v>9.8979999999999997</v>
      </c>
      <c r="K489" s="63">
        <v>207.858</v>
      </c>
      <c r="L489" s="64">
        <v>43545</v>
      </c>
      <c r="M489" s="65">
        <v>0.64236111111111116</v>
      </c>
      <c r="N489" s="60" t="s">
        <v>23</v>
      </c>
      <c r="O489" s="63">
        <v>197.96</v>
      </c>
      <c r="P489" s="66">
        <v>4.7619047620000003</v>
      </c>
      <c r="Q489" s="63">
        <v>9.8979999999999997</v>
      </c>
      <c r="R489" s="68">
        <v>6.6</v>
      </c>
      <c r="S489" s="48">
        <f t="shared" si="140"/>
        <v>9.8979999999999961</v>
      </c>
      <c r="T489" s="49">
        <f t="shared" si="141"/>
        <v>742.34999999999968</v>
      </c>
      <c r="U489" s="49" t="b">
        <f t="shared" si="142"/>
        <v>0</v>
      </c>
      <c r="V489" s="49" t="b">
        <f t="shared" si="143"/>
        <v>1</v>
      </c>
      <c r="W489" s="49" t="str">
        <f t="shared" si="144"/>
        <v>Low Value</v>
      </c>
      <c r="X489" s="157">
        <f t="shared" si="149"/>
        <v>4.9490000000000007</v>
      </c>
      <c r="Y489" s="158">
        <f t="shared" si="154"/>
        <v>21</v>
      </c>
      <c r="Z489" s="150">
        <f t="shared" si="145"/>
        <v>3</v>
      </c>
      <c r="AA489" s="151">
        <f t="shared" si="153"/>
        <v>2019</v>
      </c>
      <c r="AB489" s="152" t="str">
        <f t="shared" si="150"/>
        <v>3-2019</v>
      </c>
      <c r="AC489" s="152" t="str">
        <f t="shared" si="147"/>
        <v>21-3-2019</v>
      </c>
      <c r="AD489" s="62">
        <f t="shared" si="155"/>
        <v>1</v>
      </c>
      <c r="AE489" s="62">
        <f t="shared" si="151"/>
        <v>12</v>
      </c>
      <c r="AF489" s="152" t="str">
        <f t="shared" si="148"/>
        <v>2019-12</v>
      </c>
      <c r="AG489" s="62">
        <f t="shared" si="146"/>
        <v>4</v>
      </c>
      <c r="AH489" s="152" t="str">
        <f t="shared" si="152"/>
        <v>Weekdays</v>
      </c>
      <c r="AI489" s="159">
        <f t="shared" si="156"/>
        <v>5</v>
      </c>
    </row>
    <row r="490" spans="2:35" ht="16.5" x14ac:dyDescent="0.3">
      <c r="B490" s="59" t="s">
        <v>522</v>
      </c>
      <c r="C490" s="60" t="s">
        <v>42</v>
      </c>
      <c r="D490" s="59" t="s">
        <v>43</v>
      </c>
      <c r="E490" s="59" t="s">
        <v>27</v>
      </c>
      <c r="F490" s="59" t="s">
        <v>21</v>
      </c>
      <c r="G490" s="59" t="s">
        <v>46</v>
      </c>
      <c r="H490" s="61">
        <v>41.09</v>
      </c>
      <c r="I490" s="62">
        <v>10</v>
      </c>
      <c r="J490" s="63">
        <v>20.545000000000002</v>
      </c>
      <c r="K490" s="63">
        <v>431.44499999999999</v>
      </c>
      <c r="L490" s="64">
        <v>43524</v>
      </c>
      <c r="M490" s="65">
        <v>0.61250000000000004</v>
      </c>
      <c r="N490" s="60" t="s">
        <v>29</v>
      </c>
      <c r="O490" s="63">
        <v>410.9</v>
      </c>
      <c r="P490" s="66">
        <v>4.7619047620000003</v>
      </c>
      <c r="Q490" s="63">
        <v>20.545000000000002</v>
      </c>
      <c r="R490" s="67">
        <v>7.3</v>
      </c>
      <c r="S490" s="48">
        <f t="shared" si="140"/>
        <v>20.545000000000016</v>
      </c>
      <c r="T490" s="49">
        <f t="shared" si="141"/>
        <v>1540.8750000000011</v>
      </c>
      <c r="U490" s="49" t="b">
        <f t="shared" si="142"/>
        <v>0</v>
      </c>
      <c r="V490" s="49" t="b">
        <f t="shared" si="143"/>
        <v>1</v>
      </c>
      <c r="W490" s="49" t="str">
        <f t="shared" si="144"/>
        <v>Low Value</v>
      </c>
      <c r="X490" s="157">
        <f t="shared" si="149"/>
        <v>4.1090000000000009</v>
      </c>
      <c r="Y490" s="158">
        <f t="shared" si="154"/>
        <v>28</v>
      </c>
      <c r="Z490" s="150">
        <f t="shared" si="145"/>
        <v>2</v>
      </c>
      <c r="AA490" s="151">
        <f t="shared" si="153"/>
        <v>2019</v>
      </c>
      <c r="AB490" s="152" t="str">
        <f t="shared" si="150"/>
        <v>2-2019</v>
      </c>
      <c r="AC490" s="152" t="str">
        <f t="shared" si="147"/>
        <v>28-2-2019</v>
      </c>
      <c r="AD490" s="62">
        <f t="shared" si="155"/>
        <v>1</v>
      </c>
      <c r="AE490" s="62">
        <f t="shared" si="151"/>
        <v>9</v>
      </c>
      <c r="AF490" s="152" t="str">
        <f t="shared" si="148"/>
        <v>2019-9</v>
      </c>
      <c r="AG490" s="62">
        <f t="shared" si="146"/>
        <v>4</v>
      </c>
      <c r="AH490" s="152" t="str">
        <f t="shared" si="152"/>
        <v>Weekdays</v>
      </c>
      <c r="AI490" s="159">
        <f t="shared" si="156"/>
        <v>5</v>
      </c>
    </row>
    <row r="491" spans="2:35" ht="16.5" x14ac:dyDescent="0.3">
      <c r="B491" s="59" t="s">
        <v>523</v>
      </c>
      <c r="C491" s="60" t="s">
        <v>18</v>
      </c>
      <c r="D491" s="59" t="s">
        <v>19</v>
      </c>
      <c r="E491" s="59" t="s">
        <v>27</v>
      </c>
      <c r="F491" s="59" t="s">
        <v>31</v>
      </c>
      <c r="G491" s="59" t="s">
        <v>46</v>
      </c>
      <c r="H491" s="61">
        <v>37.15</v>
      </c>
      <c r="I491" s="62">
        <v>4</v>
      </c>
      <c r="J491" s="63">
        <v>7.43</v>
      </c>
      <c r="K491" s="63">
        <v>156.03</v>
      </c>
      <c r="L491" s="64">
        <v>43547</v>
      </c>
      <c r="M491" s="65">
        <v>0.79097222222222219</v>
      </c>
      <c r="N491" s="60" t="s">
        <v>23</v>
      </c>
      <c r="O491" s="63">
        <v>148.6</v>
      </c>
      <c r="P491" s="66">
        <v>4.7619047620000003</v>
      </c>
      <c r="Q491" s="63">
        <v>7.43</v>
      </c>
      <c r="R491" s="68">
        <v>8.3000000000000007</v>
      </c>
      <c r="S491" s="48">
        <f t="shared" si="140"/>
        <v>7.4300000000000068</v>
      </c>
      <c r="T491" s="49">
        <f t="shared" si="141"/>
        <v>557.25000000000045</v>
      </c>
      <c r="U491" s="49" t="b">
        <f t="shared" si="142"/>
        <v>0</v>
      </c>
      <c r="V491" s="49" t="b">
        <f t="shared" si="143"/>
        <v>1</v>
      </c>
      <c r="W491" s="49" t="str">
        <f t="shared" si="144"/>
        <v>Low Value</v>
      </c>
      <c r="X491" s="157">
        <f t="shared" si="149"/>
        <v>3.7149999999999999</v>
      </c>
      <c r="Y491" s="158">
        <f t="shared" si="154"/>
        <v>23</v>
      </c>
      <c r="Z491" s="150">
        <f t="shared" si="145"/>
        <v>3</v>
      </c>
      <c r="AA491" s="151">
        <f t="shared" si="153"/>
        <v>2019</v>
      </c>
      <c r="AB491" s="152" t="str">
        <f t="shared" si="150"/>
        <v>3-2019</v>
      </c>
      <c r="AC491" s="152" t="str">
        <f t="shared" si="147"/>
        <v>23-3-2019</v>
      </c>
      <c r="AD491" s="62">
        <f t="shared" si="155"/>
        <v>1</v>
      </c>
      <c r="AE491" s="62">
        <f t="shared" si="151"/>
        <v>12</v>
      </c>
      <c r="AF491" s="152" t="str">
        <f t="shared" si="148"/>
        <v>2019-12</v>
      </c>
      <c r="AG491" s="62">
        <f t="shared" si="146"/>
        <v>6</v>
      </c>
      <c r="AH491" s="152" t="str">
        <f t="shared" si="152"/>
        <v>Weekends</v>
      </c>
      <c r="AI491" s="159">
        <f t="shared" si="156"/>
        <v>7</v>
      </c>
    </row>
    <row r="492" spans="2:35" ht="16.5" x14ac:dyDescent="0.3">
      <c r="B492" s="59" t="s">
        <v>524</v>
      </c>
      <c r="C492" s="60" t="s">
        <v>25</v>
      </c>
      <c r="D492" s="59" t="s">
        <v>26</v>
      </c>
      <c r="E492" s="59" t="s">
        <v>27</v>
      </c>
      <c r="F492" s="59" t="s">
        <v>31</v>
      </c>
      <c r="G492" s="59" t="s">
        <v>32</v>
      </c>
      <c r="H492" s="61">
        <v>22.96</v>
      </c>
      <c r="I492" s="62">
        <v>1</v>
      </c>
      <c r="J492" s="63">
        <v>1.1479999999999999</v>
      </c>
      <c r="K492" s="63">
        <v>24.108000000000001</v>
      </c>
      <c r="L492" s="64">
        <v>43495</v>
      </c>
      <c r="M492" s="65">
        <v>0.86597222222222225</v>
      </c>
      <c r="N492" s="60" t="s">
        <v>29</v>
      </c>
      <c r="O492" s="63">
        <v>22.96</v>
      </c>
      <c r="P492" s="66">
        <v>4.7619047620000003</v>
      </c>
      <c r="Q492" s="63">
        <v>1.1479999999999999</v>
      </c>
      <c r="R492" s="68">
        <v>4.3</v>
      </c>
      <c r="S492" s="48">
        <f t="shared" si="140"/>
        <v>1.1479999999999997</v>
      </c>
      <c r="T492" s="49">
        <f t="shared" si="141"/>
        <v>86.09999999999998</v>
      </c>
      <c r="U492" s="49" t="b">
        <f t="shared" si="142"/>
        <v>0</v>
      </c>
      <c r="V492" s="49" t="b">
        <f t="shared" si="143"/>
        <v>1</v>
      </c>
      <c r="W492" s="49" t="str">
        <f t="shared" si="144"/>
        <v>Low Value</v>
      </c>
      <c r="X492" s="157" t="str">
        <f t="shared" si="149"/>
        <v>Value Not maches</v>
      </c>
      <c r="Y492" s="158">
        <f t="shared" si="154"/>
        <v>30</v>
      </c>
      <c r="Z492" s="150">
        <f t="shared" si="145"/>
        <v>1</v>
      </c>
      <c r="AA492" s="151">
        <f t="shared" si="153"/>
        <v>2019</v>
      </c>
      <c r="AB492" s="152" t="str">
        <f t="shared" si="150"/>
        <v>1-2019</v>
      </c>
      <c r="AC492" s="152" t="str">
        <f t="shared" si="147"/>
        <v>30-1-2019</v>
      </c>
      <c r="AD492" s="62">
        <f t="shared" si="155"/>
        <v>1</v>
      </c>
      <c r="AE492" s="62">
        <f t="shared" si="151"/>
        <v>5</v>
      </c>
      <c r="AF492" s="152" t="str">
        <f t="shared" si="148"/>
        <v>2019-5</v>
      </c>
      <c r="AG492" s="62">
        <f t="shared" si="146"/>
        <v>3</v>
      </c>
      <c r="AH492" s="152" t="str">
        <f t="shared" si="152"/>
        <v>Weekdays</v>
      </c>
      <c r="AI492" s="159">
        <f t="shared" si="156"/>
        <v>4</v>
      </c>
    </row>
    <row r="493" spans="2:35" ht="16.5" x14ac:dyDescent="0.3">
      <c r="B493" s="59" t="s">
        <v>525</v>
      </c>
      <c r="C493" s="60" t="s">
        <v>42</v>
      </c>
      <c r="D493" s="59" t="s">
        <v>43</v>
      </c>
      <c r="E493" s="59" t="s">
        <v>20</v>
      </c>
      <c r="F493" s="59" t="s">
        <v>21</v>
      </c>
      <c r="G493" s="59" t="s">
        <v>32</v>
      </c>
      <c r="H493" s="61">
        <v>77.680000000000007</v>
      </c>
      <c r="I493" s="62">
        <v>9</v>
      </c>
      <c r="J493" s="63">
        <v>34.956000000000003</v>
      </c>
      <c r="K493" s="63">
        <v>734.07600000000002</v>
      </c>
      <c r="L493" s="64">
        <v>43500</v>
      </c>
      <c r="M493" s="65">
        <v>0.55625000000000002</v>
      </c>
      <c r="N493" s="60" t="s">
        <v>23</v>
      </c>
      <c r="O493" s="63">
        <v>699.12</v>
      </c>
      <c r="P493" s="66">
        <v>4.7619047620000003</v>
      </c>
      <c r="Q493" s="63">
        <v>34.956000000000003</v>
      </c>
      <c r="R493" s="67">
        <v>9.8000000000000007</v>
      </c>
      <c r="S493" s="48">
        <f t="shared" si="140"/>
        <v>34.956000000000017</v>
      </c>
      <c r="T493" s="49">
        <f t="shared" si="141"/>
        <v>2621.7000000000012</v>
      </c>
      <c r="U493" s="49" t="b">
        <f t="shared" si="142"/>
        <v>1</v>
      </c>
      <c r="V493" s="49" t="b">
        <f t="shared" si="143"/>
        <v>1</v>
      </c>
      <c r="W493" s="49" t="str">
        <f t="shared" si="144"/>
        <v>High Value</v>
      </c>
      <c r="X493" s="157">
        <f t="shared" si="149"/>
        <v>7.7680000000000007</v>
      </c>
      <c r="Y493" s="158">
        <f t="shared" si="154"/>
        <v>4</v>
      </c>
      <c r="Z493" s="150">
        <f t="shared" si="145"/>
        <v>2</v>
      </c>
      <c r="AA493" s="151">
        <f t="shared" si="153"/>
        <v>2019</v>
      </c>
      <c r="AB493" s="152" t="str">
        <f t="shared" si="150"/>
        <v>2-2019</v>
      </c>
      <c r="AC493" s="152" t="str">
        <f t="shared" si="147"/>
        <v>4-2-2019</v>
      </c>
      <c r="AD493" s="62">
        <f t="shared" si="155"/>
        <v>1</v>
      </c>
      <c r="AE493" s="62">
        <f t="shared" si="151"/>
        <v>6</v>
      </c>
      <c r="AF493" s="152" t="str">
        <f t="shared" si="148"/>
        <v>2019-6</v>
      </c>
      <c r="AG493" s="62">
        <f t="shared" si="146"/>
        <v>1</v>
      </c>
      <c r="AH493" s="152" t="str">
        <f t="shared" si="152"/>
        <v>Weekdays</v>
      </c>
      <c r="AI493" s="159">
        <f t="shared" si="156"/>
        <v>2</v>
      </c>
    </row>
    <row r="494" spans="2:35" ht="16.5" x14ac:dyDescent="0.3">
      <c r="B494" s="59" t="s">
        <v>526</v>
      </c>
      <c r="C494" s="60" t="s">
        <v>42</v>
      </c>
      <c r="D494" s="59" t="s">
        <v>43</v>
      </c>
      <c r="E494" s="59" t="s">
        <v>27</v>
      </c>
      <c r="F494" s="59" t="s">
        <v>21</v>
      </c>
      <c r="G494" s="59" t="s">
        <v>46</v>
      </c>
      <c r="H494" s="61">
        <v>34.700000000000003</v>
      </c>
      <c r="I494" s="62">
        <v>2</v>
      </c>
      <c r="J494" s="63">
        <v>3.47</v>
      </c>
      <c r="K494" s="63">
        <v>72.87</v>
      </c>
      <c r="L494" s="64">
        <v>43537</v>
      </c>
      <c r="M494" s="65">
        <v>0.82499999999999996</v>
      </c>
      <c r="N494" s="60" t="s">
        <v>23</v>
      </c>
      <c r="O494" s="63">
        <v>69.400000000000006</v>
      </c>
      <c r="P494" s="66">
        <v>4.7619047620000003</v>
      </c>
      <c r="Q494" s="63">
        <v>3.47</v>
      </c>
      <c r="R494" s="68">
        <v>8.1999999999999993</v>
      </c>
      <c r="S494" s="48">
        <f t="shared" si="140"/>
        <v>3.4699999999999989</v>
      </c>
      <c r="T494" s="49">
        <f t="shared" si="141"/>
        <v>260.24999999999989</v>
      </c>
      <c r="U494" s="49" t="b">
        <f t="shared" si="142"/>
        <v>0</v>
      </c>
      <c r="V494" s="49" t="b">
        <f t="shared" si="143"/>
        <v>1</v>
      </c>
      <c r="W494" s="49" t="str">
        <f t="shared" si="144"/>
        <v>Low Value</v>
      </c>
      <c r="X494" s="157">
        <f t="shared" si="149"/>
        <v>3.4700000000000006</v>
      </c>
      <c r="Y494" s="158">
        <f t="shared" si="154"/>
        <v>13</v>
      </c>
      <c r="Z494" s="150">
        <f t="shared" si="145"/>
        <v>3</v>
      </c>
      <c r="AA494" s="151">
        <f t="shared" si="153"/>
        <v>2019</v>
      </c>
      <c r="AB494" s="152" t="str">
        <f t="shared" si="150"/>
        <v>3-2019</v>
      </c>
      <c r="AC494" s="152" t="str">
        <f t="shared" si="147"/>
        <v>13-3-2019</v>
      </c>
      <c r="AD494" s="62">
        <f t="shared" si="155"/>
        <v>1</v>
      </c>
      <c r="AE494" s="62">
        <f t="shared" si="151"/>
        <v>11</v>
      </c>
      <c r="AF494" s="152" t="str">
        <f t="shared" si="148"/>
        <v>2019-11</v>
      </c>
      <c r="AG494" s="62">
        <f t="shared" si="146"/>
        <v>3</v>
      </c>
      <c r="AH494" s="152" t="str">
        <f t="shared" si="152"/>
        <v>Weekdays</v>
      </c>
      <c r="AI494" s="159">
        <f t="shared" si="156"/>
        <v>4</v>
      </c>
    </row>
    <row r="495" spans="2:35" ht="16.5" x14ac:dyDescent="0.3">
      <c r="B495" s="59" t="s">
        <v>527</v>
      </c>
      <c r="C495" s="60" t="s">
        <v>18</v>
      </c>
      <c r="D495" s="59" t="s">
        <v>19</v>
      </c>
      <c r="E495" s="59" t="s">
        <v>20</v>
      </c>
      <c r="F495" s="59" t="s">
        <v>21</v>
      </c>
      <c r="G495" s="59" t="s">
        <v>46</v>
      </c>
      <c r="H495" s="61">
        <v>19.66</v>
      </c>
      <c r="I495" s="62">
        <v>10</v>
      </c>
      <c r="J495" s="63">
        <v>9.83</v>
      </c>
      <c r="K495" s="63">
        <v>206.43</v>
      </c>
      <c r="L495" s="64">
        <v>43539</v>
      </c>
      <c r="M495" s="65">
        <v>0.76388888888888884</v>
      </c>
      <c r="N495" s="60" t="s">
        <v>33</v>
      </c>
      <c r="O495" s="63">
        <v>196.6</v>
      </c>
      <c r="P495" s="66">
        <v>4.7619047620000003</v>
      </c>
      <c r="Q495" s="63">
        <v>9.83</v>
      </c>
      <c r="R495" s="68">
        <v>7.2</v>
      </c>
      <c r="S495" s="48">
        <f t="shared" si="140"/>
        <v>9.8300000000000125</v>
      </c>
      <c r="T495" s="49">
        <f t="shared" si="141"/>
        <v>737.25000000000091</v>
      </c>
      <c r="U495" s="49" t="b">
        <f t="shared" si="142"/>
        <v>0</v>
      </c>
      <c r="V495" s="49" t="b">
        <f t="shared" si="143"/>
        <v>1</v>
      </c>
      <c r="W495" s="49" t="str">
        <f t="shared" si="144"/>
        <v>Low Value</v>
      </c>
      <c r="X495" s="157">
        <f t="shared" si="149"/>
        <v>1.9660000000000002</v>
      </c>
      <c r="Y495" s="158">
        <f t="shared" si="154"/>
        <v>15</v>
      </c>
      <c r="Z495" s="150">
        <f t="shared" si="145"/>
        <v>3</v>
      </c>
      <c r="AA495" s="151">
        <f t="shared" si="153"/>
        <v>2019</v>
      </c>
      <c r="AB495" s="152" t="str">
        <f t="shared" si="150"/>
        <v>3-2019</v>
      </c>
      <c r="AC495" s="152" t="str">
        <f t="shared" si="147"/>
        <v>15-3-2019</v>
      </c>
      <c r="AD495" s="62">
        <f t="shared" si="155"/>
        <v>1</v>
      </c>
      <c r="AE495" s="62">
        <f t="shared" si="151"/>
        <v>11</v>
      </c>
      <c r="AF495" s="152" t="str">
        <f t="shared" si="148"/>
        <v>2019-11</v>
      </c>
      <c r="AG495" s="62">
        <f t="shared" si="146"/>
        <v>5</v>
      </c>
      <c r="AH495" s="152" t="str">
        <f t="shared" si="152"/>
        <v>Weekdays</v>
      </c>
      <c r="AI495" s="159">
        <f t="shared" si="156"/>
        <v>6</v>
      </c>
    </row>
    <row r="496" spans="2:35" ht="16.5" x14ac:dyDescent="0.3">
      <c r="B496" s="59" t="s">
        <v>528</v>
      </c>
      <c r="C496" s="60" t="s">
        <v>42</v>
      </c>
      <c r="D496" s="59" t="s">
        <v>43</v>
      </c>
      <c r="E496" s="59" t="s">
        <v>20</v>
      </c>
      <c r="F496" s="59" t="s">
        <v>21</v>
      </c>
      <c r="G496" s="59" t="s">
        <v>22</v>
      </c>
      <c r="H496" s="61">
        <v>25.32</v>
      </c>
      <c r="I496" s="62">
        <v>8</v>
      </c>
      <c r="J496" s="63">
        <v>10.128</v>
      </c>
      <c r="K496" s="63">
        <v>212.68799999999999</v>
      </c>
      <c r="L496" s="64">
        <v>43529</v>
      </c>
      <c r="M496" s="65">
        <v>0.85</v>
      </c>
      <c r="N496" s="60" t="s">
        <v>23</v>
      </c>
      <c r="O496" s="63">
        <v>202.56</v>
      </c>
      <c r="P496" s="66">
        <v>4.7619047620000003</v>
      </c>
      <c r="Q496" s="63">
        <v>10.128</v>
      </c>
      <c r="R496" s="68">
        <v>8.6999999999999993</v>
      </c>
      <c r="S496" s="48">
        <f t="shared" si="140"/>
        <v>10.127999999999986</v>
      </c>
      <c r="T496" s="49">
        <f t="shared" si="141"/>
        <v>759.599999999999</v>
      </c>
      <c r="U496" s="49" t="b">
        <f t="shared" si="142"/>
        <v>0</v>
      </c>
      <c r="V496" s="49" t="b">
        <f t="shared" si="143"/>
        <v>1</v>
      </c>
      <c r="W496" s="49" t="str">
        <f t="shared" si="144"/>
        <v>High Value</v>
      </c>
      <c r="X496" s="157">
        <f t="shared" si="149"/>
        <v>2.532</v>
      </c>
      <c r="Y496" s="158">
        <f t="shared" si="154"/>
        <v>5</v>
      </c>
      <c r="Z496" s="150">
        <f t="shared" si="145"/>
        <v>3</v>
      </c>
      <c r="AA496" s="151">
        <f t="shared" si="153"/>
        <v>2019</v>
      </c>
      <c r="AB496" s="152" t="str">
        <f t="shared" si="150"/>
        <v>3-2019</v>
      </c>
      <c r="AC496" s="152" t="str">
        <f t="shared" si="147"/>
        <v>5-3-2019</v>
      </c>
      <c r="AD496" s="62">
        <f t="shared" si="155"/>
        <v>1</v>
      </c>
      <c r="AE496" s="62">
        <f t="shared" si="151"/>
        <v>10</v>
      </c>
      <c r="AF496" s="152" t="str">
        <f t="shared" si="148"/>
        <v>2019-10</v>
      </c>
      <c r="AG496" s="62">
        <f t="shared" si="146"/>
        <v>2</v>
      </c>
      <c r="AH496" s="152" t="str">
        <f t="shared" si="152"/>
        <v>Weekdays</v>
      </c>
      <c r="AI496" s="159">
        <f t="shared" si="156"/>
        <v>3</v>
      </c>
    </row>
    <row r="497" spans="2:35" ht="16.5" x14ac:dyDescent="0.3">
      <c r="B497" s="59" t="s">
        <v>529</v>
      </c>
      <c r="C497" s="60" t="s">
        <v>25</v>
      </c>
      <c r="D497" s="59" t="s">
        <v>26</v>
      </c>
      <c r="E497" s="59" t="s">
        <v>20</v>
      </c>
      <c r="F497" s="59" t="s">
        <v>21</v>
      </c>
      <c r="G497" s="59" t="s">
        <v>32</v>
      </c>
      <c r="H497" s="61">
        <v>12.12</v>
      </c>
      <c r="I497" s="62">
        <v>10</v>
      </c>
      <c r="J497" s="63">
        <v>6.06</v>
      </c>
      <c r="K497" s="63">
        <v>127.26</v>
      </c>
      <c r="L497" s="64">
        <v>43529</v>
      </c>
      <c r="M497" s="65">
        <v>0.57222222222222219</v>
      </c>
      <c r="N497" s="60" t="s">
        <v>33</v>
      </c>
      <c r="O497" s="63">
        <v>121.2</v>
      </c>
      <c r="P497" s="66">
        <v>4.7619047620000003</v>
      </c>
      <c r="Q497" s="63">
        <v>6.06</v>
      </c>
      <c r="R497" s="68">
        <v>8.4</v>
      </c>
      <c r="S497" s="48">
        <f t="shared" si="140"/>
        <v>6.0600000000000023</v>
      </c>
      <c r="T497" s="49">
        <f t="shared" si="141"/>
        <v>454.50000000000017</v>
      </c>
      <c r="U497" s="49" t="b">
        <f t="shared" si="142"/>
        <v>0</v>
      </c>
      <c r="V497" s="49" t="b">
        <f t="shared" si="143"/>
        <v>1</v>
      </c>
      <c r="W497" s="49" t="str">
        <f t="shared" si="144"/>
        <v>Low Value</v>
      </c>
      <c r="X497" s="157">
        <f t="shared" si="149"/>
        <v>1.212</v>
      </c>
      <c r="Y497" s="158">
        <f t="shared" si="154"/>
        <v>5</v>
      </c>
      <c r="Z497" s="150">
        <f t="shared" si="145"/>
        <v>3</v>
      </c>
      <c r="AA497" s="151">
        <f t="shared" si="153"/>
        <v>2019</v>
      </c>
      <c r="AB497" s="152" t="str">
        <f t="shared" si="150"/>
        <v>3-2019</v>
      </c>
      <c r="AC497" s="152" t="str">
        <f t="shared" si="147"/>
        <v>5-3-2019</v>
      </c>
      <c r="AD497" s="62">
        <f t="shared" si="155"/>
        <v>1</v>
      </c>
      <c r="AE497" s="62">
        <f t="shared" si="151"/>
        <v>10</v>
      </c>
      <c r="AF497" s="152" t="str">
        <f t="shared" si="148"/>
        <v>2019-10</v>
      </c>
      <c r="AG497" s="62">
        <f t="shared" si="146"/>
        <v>2</v>
      </c>
      <c r="AH497" s="152" t="str">
        <f t="shared" si="152"/>
        <v>Weekdays</v>
      </c>
      <c r="AI497" s="159">
        <f t="shared" si="156"/>
        <v>3</v>
      </c>
    </row>
    <row r="498" spans="2:35" ht="16.5" x14ac:dyDescent="0.3">
      <c r="B498" s="59" t="s">
        <v>530</v>
      </c>
      <c r="C498" s="60" t="s">
        <v>42</v>
      </c>
      <c r="D498" s="59" t="s">
        <v>43</v>
      </c>
      <c r="E498" s="59" t="s">
        <v>27</v>
      </c>
      <c r="F498" s="59" t="s">
        <v>31</v>
      </c>
      <c r="G498" s="59" t="s">
        <v>46</v>
      </c>
      <c r="H498" s="61">
        <v>99.89</v>
      </c>
      <c r="I498" s="62">
        <v>2</v>
      </c>
      <c r="J498" s="63">
        <v>9.9890000000000008</v>
      </c>
      <c r="K498" s="63">
        <v>209.76900000000001</v>
      </c>
      <c r="L498" s="64">
        <v>43522</v>
      </c>
      <c r="M498" s="65">
        <v>0.49166666666666664</v>
      </c>
      <c r="N498" s="60" t="s">
        <v>23</v>
      </c>
      <c r="O498" s="63">
        <v>199.78</v>
      </c>
      <c r="P498" s="66">
        <v>4.7619047620000003</v>
      </c>
      <c r="Q498" s="63">
        <v>9.9890000000000008</v>
      </c>
      <c r="R498" s="68">
        <v>7.1</v>
      </c>
      <c r="S498" s="48">
        <f t="shared" si="140"/>
        <v>9.9890000000000043</v>
      </c>
      <c r="T498" s="49">
        <f t="shared" si="141"/>
        <v>749.1750000000003</v>
      </c>
      <c r="U498" s="49" t="b">
        <f t="shared" si="142"/>
        <v>0</v>
      </c>
      <c r="V498" s="49" t="b">
        <f t="shared" si="143"/>
        <v>1</v>
      </c>
      <c r="W498" s="49" t="str">
        <f t="shared" si="144"/>
        <v>Low Value</v>
      </c>
      <c r="X498" s="157">
        <f t="shared" si="149"/>
        <v>9.9890000000000008</v>
      </c>
      <c r="Y498" s="158">
        <f t="shared" si="154"/>
        <v>26</v>
      </c>
      <c r="Z498" s="150">
        <f t="shared" si="145"/>
        <v>2</v>
      </c>
      <c r="AA498" s="151">
        <f t="shared" si="153"/>
        <v>2019</v>
      </c>
      <c r="AB498" s="152" t="str">
        <f t="shared" si="150"/>
        <v>2-2019</v>
      </c>
      <c r="AC498" s="152" t="str">
        <f t="shared" si="147"/>
        <v>26-2-2019</v>
      </c>
      <c r="AD498" s="62">
        <f t="shared" si="155"/>
        <v>1</v>
      </c>
      <c r="AE498" s="62">
        <f t="shared" si="151"/>
        <v>9</v>
      </c>
      <c r="AF498" s="152" t="str">
        <f t="shared" si="148"/>
        <v>2019-9</v>
      </c>
      <c r="AG498" s="62">
        <f t="shared" si="146"/>
        <v>2</v>
      </c>
      <c r="AH498" s="152" t="str">
        <f t="shared" si="152"/>
        <v>Weekdays</v>
      </c>
      <c r="AI498" s="159">
        <f t="shared" si="156"/>
        <v>3</v>
      </c>
    </row>
    <row r="499" spans="2:35" ht="16.5" x14ac:dyDescent="0.3">
      <c r="B499" s="59" t="s">
        <v>531</v>
      </c>
      <c r="C499" s="60" t="s">
        <v>42</v>
      </c>
      <c r="D499" s="59" t="s">
        <v>43</v>
      </c>
      <c r="E499" s="59" t="s">
        <v>27</v>
      </c>
      <c r="F499" s="59" t="s">
        <v>31</v>
      </c>
      <c r="G499" s="59" t="s">
        <v>36</v>
      </c>
      <c r="H499" s="61">
        <v>75.92</v>
      </c>
      <c r="I499" s="62">
        <v>8</v>
      </c>
      <c r="J499" s="63">
        <v>30.367999999999999</v>
      </c>
      <c r="K499" s="63">
        <v>637.72799999999995</v>
      </c>
      <c r="L499" s="64">
        <v>43544</v>
      </c>
      <c r="M499" s="65">
        <v>0.59305555555555556</v>
      </c>
      <c r="N499" s="60" t="s">
        <v>29</v>
      </c>
      <c r="O499" s="63">
        <v>607.36</v>
      </c>
      <c r="P499" s="66">
        <v>4.7619047620000003</v>
      </c>
      <c r="Q499" s="63">
        <v>30.367999999999999</v>
      </c>
      <c r="R499" s="67">
        <v>5.5</v>
      </c>
      <c r="S499" s="48">
        <f t="shared" si="140"/>
        <v>30.367999999999938</v>
      </c>
      <c r="T499" s="49">
        <f t="shared" si="141"/>
        <v>2277.5999999999954</v>
      </c>
      <c r="U499" s="49" t="b">
        <f t="shared" si="142"/>
        <v>1</v>
      </c>
      <c r="V499" s="49" t="b">
        <f t="shared" si="143"/>
        <v>1</v>
      </c>
      <c r="W499" s="49" t="str">
        <f t="shared" si="144"/>
        <v>Low Value</v>
      </c>
      <c r="X499" s="157" t="str">
        <f t="shared" si="149"/>
        <v>Value Not maches</v>
      </c>
      <c r="Y499" s="158">
        <f t="shared" si="154"/>
        <v>20</v>
      </c>
      <c r="Z499" s="150">
        <f t="shared" si="145"/>
        <v>3</v>
      </c>
      <c r="AA499" s="151">
        <f t="shared" si="153"/>
        <v>2019</v>
      </c>
      <c r="AB499" s="152" t="str">
        <f t="shared" si="150"/>
        <v>3-2019</v>
      </c>
      <c r="AC499" s="152" t="str">
        <f t="shared" si="147"/>
        <v>20-3-2019</v>
      </c>
      <c r="AD499" s="62">
        <f t="shared" si="155"/>
        <v>1</v>
      </c>
      <c r="AE499" s="62">
        <f t="shared" si="151"/>
        <v>12</v>
      </c>
      <c r="AF499" s="152" t="str">
        <f t="shared" si="148"/>
        <v>2019-12</v>
      </c>
      <c r="AG499" s="62">
        <f t="shared" si="146"/>
        <v>3</v>
      </c>
      <c r="AH499" s="152" t="str">
        <f t="shared" si="152"/>
        <v>Weekdays</v>
      </c>
      <c r="AI499" s="159">
        <f t="shared" si="156"/>
        <v>4</v>
      </c>
    </row>
    <row r="500" spans="2:35" ht="16.5" x14ac:dyDescent="0.3">
      <c r="B500" s="59" t="s">
        <v>532</v>
      </c>
      <c r="C500" s="60" t="s">
        <v>25</v>
      </c>
      <c r="D500" s="59" t="s">
        <v>26</v>
      </c>
      <c r="E500" s="59" t="s">
        <v>27</v>
      </c>
      <c r="F500" s="59" t="s">
        <v>21</v>
      </c>
      <c r="G500" s="59" t="s">
        <v>28</v>
      </c>
      <c r="H500" s="61">
        <v>63.22</v>
      </c>
      <c r="I500" s="62">
        <v>2</v>
      </c>
      <c r="J500" s="63">
        <v>6.3220000000000001</v>
      </c>
      <c r="K500" s="63">
        <v>132.762</v>
      </c>
      <c r="L500" s="64">
        <v>43466</v>
      </c>
      <c r="M500" s="65">
        <v>0.66041666666666665</v>
      </c>
      <c r="N500" s="60" t="s">
        <v>29</v>
      </c>
      <c r="O500" s="63">
        <v>126.44</v>
      </c>
      <c r="P500" s="66">
        <v>4.7619047620000003</v>
      </c>
      <c r="Q500" s="63">
        <v>6.3220000000000001</v>
      </c>
      <c r="R500" s="68">
        <v>8.5</v>
      </c>
      <c r="S500" s="48">
        <f t="shared" si="140"/>
        <v>6.3220000000000027</v>
      </c>
      <c r="T500" s="49">
        <f t="shared" si="141"/>
        <v>474.1500000000002</v>
      </c>
      <c r="U500" s="49" t="b">
        <f t="shared" si="142"/>
        <v>0</v>
      </c>
      <c r="V500" s="49" t="b">
        <f t="shared" si="143"/>
        <v>1</v>
      </c>
      <c r="W500" s="49" t="str">
        <f t="shared" si="144"/>
        <v>Low Value</v>
      </c>
      <c r="X500" s="157">
        <f t="shared" si="149"/>
        <v>6.3220000000000001</v>
      </c>
      <c r="Y500" s="158">
        <f t="shared" si="154"/>
        <v>1</v>
      </c>
      <c r="Z500" s="150">
        <f t="shared" si="145"/>
        <v>1</v>
      </c>
      <c r="AA500" s="151">
        <f t="shared" si="153"/>
        <v>2019</v>
      </c>
      <c r="AB500" s="152" t="str">
        <f t="shared" si="150"/>
        <v>1-2019</v>
      </c>
      <c r="AC500" s="152" t="str">
        <f t="shared" si="147"/>
        <v>1-1-2019</v>
      </c>
      <c r="AD500" s="62">
        <f t="shared" si="155"/>
        <v>1</v>
      </c>
      <c r="AE500" s="62">
        <f t="shared" si="151"/>
        <v>1</v>
      </c>
      <c r="AF500" s="152" t="str">
        <f t="shared" si="148"/>
        <v>2019-1</v>
      </c>
      <c r="AG500" s="62">
        <f t="shared" si="146"/>
        <v>2</v>
      </c>
      <c r="AH500" s="152" t="str">
        <f t="shared" si="152"/>
        <v>Weekdays</v>
      </c>
      <c r="AI500" s="159">
        <f t="shared" si="156"/>
        <v>3</v>
      </c>
    </row>
    <row r="501" spans="2:35" ht="16.5" x14ac:dyDescent="0.3">
      <c r="B501" s="59" t="s">
        <v>533</v>
      </c>
      <c r="C501" s="60" t="s">
        <v>25</v>
      </c>
      <c r="D501" s="59" t="s">
        <v>26</v>
      </c>
      <c r="E501" s="59" t="s">
        <v>27</v>
      </c>
      <c r="F501" s="59" t="s">
        <v>21</v>
      </c>
      <c r="G501" s="59" t="s">
        <v>44</v>
      </c>
      <c r="H501" s="61">
        <v>90.24</v>
      </c>
      <c r="I501" s="62">
        <v>6</v>
      </c>
      <c r="J501" s="63">
        <v>27.071999999999999</v>
      </c>
      <c r="K501" s="63">
        <v>568.51199999999994</v>
      </c>
      <c r="L501" s="64">
        <v>43492</v>
      </c>
      <c r="M501" s="65">
        <v>0.47013888888888888</v>
      </c>
      <c r="N501" s="60" t="s">
        <v>29</v>
      </c>
      <c r="O501" s="63">
        <v>541.44000000000005</v>
      </c>
      <c r="P501" s="66">
        <v>4.7619047620000003</v>
      </c>
      <c r="Q501" s="63">
        <v>27.071999999999999</v>
      </c>
      <c r="R501" s="67">
        <v>6.2</v>
      </c>
      <c r="S501" s="48">
        <f t="shared" si="140"/>
        <v>27.071999999999889</v>
      </c>
      <c r="T501" s="49">
        <f t="shared" si="141"/>
        <v>2030.3999999999917</v>
      </c>
      <c r="U501" s="49" t="b">
        <f t="shared" si="142"/>
        <v>1</v>
      </c>
      <c r="V501" s="49" t="b">
        <f t="shared" si="143"/>
        <v>1</v>
      </c>
      <c r="W501" s="49" t="str">
        <f t="shared" si="144"/>
        <v>Low Value</v>
      </c>
      <c r="X501" s="157">
        <f t="shared" si="149"/>
        <v>9.0239999999999991</v>
      </c>
      <c r="Y501" s="158">
        <f t="shared" si="154"/>
        <v>27</v>
      </c>
      <c r="Z501" s="150">
        <f t="shared" si="145"/>
        <v>1</v>
      </c>
      <c r="AA501" s="151">
        <f t="shared" si="153"/>
        <v>2019</v>
      </c>
      <c r="AB501" s="152" t="str">
        <f t="shared" si="150"/>
        <v>1-2019</v>
      </c>
      <c r="AC501" s="152" t="str">
        <f t="shared" si="147"/>
        <v>27-1-2019</v>
      </c>
      <c r="AD501" s="62">
        <f t="shared" si="155"/>
        <v>1</v>
      </c>
      <c r="AE501" s="62">
        <f t="shared" si="151"/>
        <v>4</v>
      </c>
      <c r="AF501" s="152" t="str">
        <f t="shared" si="148"/>
        <v>2019-4</v>
      </c>
      <c r="AG501" s="62">
        <f t="shared" si="146"/>
        <v>7</v>
      </c>
      <c r="AH501" s="152" t="str">
        <f t="shared" si="152"/>
        <v>Weekends</v>
      </c>
      <c r="AI501" s="159">
        <f t="shared" si="156"/>
        <v>1</v>
      </c>
    </row>
    <row r="502" spans="2:35" ht="16.5" x14ac:dyDescent="0.3">
      <c r="B502" s="59" t="s">
        <v>534</v>
      </c>
      <c r="C502" s="60" t="s">
        <v>42</v>
      </c>
      <c r="D502" s="59" t="s">
        <v>43</v>
      </c>
      <c r="E502" s="59" t="s">
        <v>20</v>
      </c>
      <c r="F502" s="59" t="s">
        <v>21</v>
      </c>
      <c r="G502" s="59" t="s">
        <v>36</v>
      </c>
      <c r="H502" s="61">
        <v>98.13</v>
      </c>
      <c r="I502" s="62">
        <v>1</v>
      </c>
      <c r="J502" s="63">
        <v>4.9065000000000003</v>
      </c>
      <c r="K502" s="63">
        <v>103.0365</v>
      </c>
      <c r="L502" s="64">
        <v>43486</v>
      </c>
      <c r="M502" s="65">
        <v>0.73333333333333328</v>
      </c>
      <c r="N502" s="60" t="s">
        <v>29</v>
      </c>
      <c r="O502" s="63">
        <v>98.13</v>
      </c>
      <c r="P502" s="66">
        <v>4.7619047620000003</v>
      </c>
      <c r="Q502" s="63">
        <v>4.9065000000000003</v>
      </c>
      <c r="R502" s="68">
        <v>8.9</v>
      </c>
      <c r="S502" s="48">
        <f t="shared" si="140"/>
        <v>4.9065000000000083</v>
      </c>
      <c r="T502" s="49">
        <f t="shared" si="141"/>
        <v>367.98750000000064</v>
      </c>
      <c r="U502" s="49" t="b">
        <f t="shared" si="142"/>
        <v>0</v>
      </c>
      <c r="V502" s="49" t="b">
        <f t="shared" si="143"/>
        <v>1</v>
      </c>
      <c r="W502" s="49" t="str">
        <f t="shared" si="144"/>
        <v>High Value</v>
      </c>
      <c r="X502" s="157">
        <f t="shared" si="149"/>
        <v>9.8130000000000006</v>
      </c>
      <c r="Y502" s="158">
        <f t="shared" si="154"/>
        <v>21</v>
      </c>
      <c r="Z502" s="150">
        <f t="shared" si="145"/>
        <v>1</v>
      </c>
      <c r="AA502" s="151">
        <f t="shared" si="153"/>
        <v>2019</v>
      </c>
      <c r="AB502" s="152" t="str">
        <f t="shared" si="150"/>
        <v>1-2019</v>
      </c>
      <c r="AC502" s="152" t="str">
        <f t="shared" si="147"/>
        <v>21-1-2019</v>
      </c>
      <c r="AD502" s="62">
        <f t="shared" si="155"/>
        <v>1</v>
      </c>
      <c r="AE502" s="62">
        <f t="shared" si="151"/>
        <v>4</v>
      </c>
      <c r="AF502" s="152" t="str">
        <f t="shared" si="148"/>
        <v>2019-4</v>
      </c>
      <c r="AG502" s="62">
        <f t="shared" si="146"/>
        <v>1</v>
      </c>
      <c r="AH502" s="152" t="str">
        <f t="shared" si="152"/>
        <v>Weekdays</v>
      </c>
      <c r="AI502" s="159">
        <f t="shared" si="156"/>
        <v>2</v>
      </c>
    </row>
    <row r="503" spans="2:35" ht="16.5" x14ac:dyDescent="0.3">
      <c r="B503" s="59" t="s">
        <v>535</v>
      </c>
      <c r="C503" s="60" t="s">
        <v>18</v>
      </c>
      <c r="D503" s="59" t="s">
        <v>19</v>
      </c>
      <c r="E503" s="59" t="s">
        <v>20</v>
      </c>
      <c r="F503" s="59" t="s">
        <v>21</v>
      </c>
      <c r="G503" s="59" t="s">
        <v>36</v>
      </c>
      <c r="H503" s="61">
        <v>51.52</v>
      </c>
      <c r="I503" s="62">
        <v>8</v>
      </c>
      <c r="J503" s="63">
        <v>20.608000000000001</v>
      </c>
      <c r="K503" s="63">
        <v>432.76799999999997</v>
      </c>
      <c r="L503" s="64">
        <v>43498</v>
      </c>
      <c r="M503" s="65">
        <v>0.65763888888888888</v>
      </c>
      <c r="N503" s="60" t="s">
        <v>29</v>
      </c>
      <c r="O503" s="63">
        <v>412.16</v>
      </c>
      <c r="P503" s="66">
        <v>4.7619047620000003</v>
      </c>
      <c r="Q503" s="63">
        <v>20.608000000000001</v>
      </c>
      <c r="R503" s="67">
        <v>9.6</v>
      </c>
      <c r="S503" s="48">
        <f t="shared" si="140"/>
        <v>20.607999999999947</v>
      </c>
      <c r="T503" s="49">
        <f t="shared" si="141"/>
        <v>1545.599999999996</v>
      </c>
      <c r="U503" s="49" t="b">
        <f t="shared" si="142"/>
        <v>0</v>
      </c>
      <c r="V503" s="49" t="b">
        <f t="shared" si="143"/>
        <v>1</v>
      </c>
      <c r="W503" s="49" t="str">
        <f t="shared" si="144"/>
        <v>High Value</v>
      </c>
      <c r="X503" s="157">
        <f t="shared" si="149"/>
        <v>5.152000000000001</v>
      </c>
      <c r="Y503" s="158">
        <f t="shared" si="154"/>
        <v>2</v>
      </c>
      <c r="Z503" s="150">
        <f t="shared" si="145"/>
        <v>2</v>
      </c>
      <c r="AA503" s="151">
        <f t="shared" si="153"/>
        <v>2019</v>
      </c>
      <c r="AB503" s="152" t="str">
        <f t="shared" si="150"/>
        <v>2-2019</v>
      </c>
      <c r="AC503" s="152" t="str">
        <f t="shared" si="147"/>
        <v>2-2-2019</v>
      </c>
      <c r="AD503" s="62">
        <f t="shared" si="155"/>
        <v>1</v>
      </c>
      <c r="AE503" s="62">
        <f t="shared" si="151"/>
        <v>5</v>
      </c>
      <c r="AF503" s="152" t="str">
        <f t="shared" si="148"/>
        <v>2019-5</v>
      </c>
      <c r="AG503" s="62">
        <f t="shared" si="146"/>
        <v>6</v>
      </c>
      <c r="AH503" s="152" t="str">
        <f t="shared" si="152"/>
        <v>Weekends</v>
      </c>
      <c r="AI503" s="159">
        <f t="shared" si="156"/>
        <v>7</v>
      </c>
    </row>
    <row r="504" spans="2:35" ht="16.5" x14ac:dyDescent="0.3">
      <c r="B504" s="59" t="s">
        <v>536</v>
      </c>
      <c r="C504" s="60" t="s">
        <v>42</v>
      </c>
      <c r="D504" s="59" t="s">
        <v>43</v>
      </c>
      <c r="E504" s="59" t="s">
        <v>20</v>
      </c>
      <c r="F504" s="59" t="s">
        <v>31</v>
      </c>
      <c r="G504" s="59" t="s">
        <v>36</v>
      </c>
      <c r="H504" s="61">
        <v>73.97</v>
      </c>
      <c r="I504" s="62">
        <v>1</v>
      </c>
      <c r="J504" s="63">
        <v>3.6985000000000001</v>
      </c>
      <c r="K504" s="63">
        <v>77.668499999999995</v>
      </c>
      <c r="L504" s="64">
        <v>43499</v>
      </c>
      <c r="M504" s="65">
        <v>0.66180555555555554</v>
      </c>
      <c r="N504" s="60" t="s">
        <v>33</v>
      </c>
      <c r="O504" s="63">
        <v>73.97</v>
      </c>
      <c r="P504" s="66">
        <v>4.7619047620000003</v>
      </c>
      <c r="Q504" s="63">
        <v>3.6985000000000001</v>
      </c>
      <c r="R504" s="68">
        <v>5.4</v>
      </c>
      <c r="S504" s="48">
        <f t="shared" si="140"/>
        <v>3.6984999999999957</v>
      </c>
      <c r="T504" s="49">
        <f t="shared" si="141"/>
        <v>277.3874999999997</v>
      </c>
      <c r="U504" s="49" t="b">
        <f t="shared" si="142"/>
        <v>0</v>
      </c>
      <c r="V504" s="49" t="b">
        <f t="shared" si="143"/>
        <v>1</v>
      </c>
      <c r="W504" s="49" t="str">
        <f t="shared" si="144"/>
        <v>Low Value</v>
      </c>
      <c r="X504" s="157" t="str">
        <f t="shared" si="149"/>
        <v>Value Not maches</v>
      </c>
      <c r="Y504" s="158">
        <f t="shared" si="154"/>
        <v>3</v>
      </c>
      <c r="Z504" s="150">
        <f t="shared" si="145"/>
        <v>2</v>
      </c>
      <c r="AA504" s="151">
        <f t="shared" si="153"/>
        <v>2019</v>
      </c>
      <c r="AB504" s="152" t="str">
        <f t="shared" si="150"/>
        <v>2-2019</v>
      </c>
      <c r="AC504" s="152" t="str">
        <f t="shared" si="147"/>
        <v>3-2-2019</v>
      </c>
      <c r="AD504" s="62">
        <f t="shared" si="155"/>
        <v>1</v>
      </c>
      <c r="AE504" s="62">
        <f t="shared" si="151"/>
        <v>5</v>
      </c>
      <c r="AF504" s="152" t="str">
        <f t="shared" si="148"/>
        <v>2019-5</v>
      </c>
      <c r="AG504" s="62">
        <f t="shared" si="146"/>
        <v>7</v>
      </c>
      <c r="AH504" s="152" t="str">
        <f t="shared" si="152"/>
        <v>Weekends</v>
      </c>
      <c r="AI504" s="159">
        <f t="shared" si="156"/>
        <v>1</v>
      </c>
    </row>
    <row r="505" spans="2:35" ht="16.5" x14ac:dyDescent="0.3">
      <c r="B505" s="59" t="s">
        <v>537</v>
      </c>
      <c r="C505" s="60" t="s">
        <v>25</v>
      </c>
      <c r="D505" s="59" t="s">
        <v>26</v>
      </c>
      <c r="E505" s="59" t="s">
        <v>20</v>
      </c>
      <c r="F505" s="59" t="s">
        <v>21</v>
      </c>
      <c r="G505" s="59" t="s">
        <v>46</v>
      </c>
      <c r="H505" s="61">
        <v>31.9</v>
      </c>
      <c r="I505" s="62">
        <v>1</v>
      </c>
      <c r="J505" s="63">
        <v>1.595</v>
      </c>
      <c r="K505" s="63">
        <v>33.494999999999997</v>
      </c>
      <c r="L505" s="64">
        <v>43470</v>
      </c>
      <c r="M505" s="65">
        <v>0.52777777777777779</v>
      </c>
      <c r="N505" s="60" t="s">
        <v>23</v>
      </c>
      <c r="O505" s="63">
        <v>31.9</v>
      </c>
      <c r="P505" s="66">
        <v>4.7619047620000003</v>
      </c>
      <c r="Q505" s="63">
        <v>1.595</v>
      </c>
      <c r="R505" s="68">
        <v>9.1</v>
      </c>
      <c r="S505" s="48">
        <f t="shared" si="140"/>
        <v>1.5949999999999989</v>
      </c>
      <c r="T505" s="49">
        <f t="shared" si="141"/>
        <v>119.62499999999991</v>
      </c>
      <c r="U505" s="49" t="b">
        <f t="shared" si="142"/>
        <v>0</v>
      </c>
      <c r="V505" s="49" t="b">
        <f t="shared" si="143"/>
        <v>1</v>
      </c>
      <c r="W505" s="49" t="str">
        <f t="shared" si="144"/>
        <v>High Value</v>
      </c>
      <c r="X505" s="157">
        <f t="shared" si="149"/>
        <v>3.19</v>
      </c>
      <c r="Y505" s="158">
        <f t="shared" si="154"/>
        <v>5</v>
      </c>
      <c r="Z505" s="150">
        <f t="shared" si="145"/>
        <v>1</v>
      </c>
      <c r="AA505" s="151">
        <f t="shared" si="153"/>
        <v>2019</v>
      </c>
      <c r="AB505" s="152" t="str">
        <f t="shared" si="150"/>
        <v>1-2019</v>
      </c>
      <c r="AC505" s="152" t="str">
        <f t="shared" si="147"/>
        <v>5-1-2019</v>
      </c>
      <c r="AD505" s="62">
        <f t="shared" si="155"/>
        <v>1</v>
      </c>
      <c r="AE505" s="62">
        <f t="shared" si="151"/>
        <v>1</v>
      </c>
      <c r="AF505" s="152" t="str">
        <f t="shared" si="148"/>
        <v>2019-1</v>
      </c>
      <c r="AG505" s="62">
        <f t="shared" si="146"/>
        <v>6</v>
      </c>
      <c r="AH505" s="152" t="str">
        <f t="shared" si="152"/>
        <v>Weekends</v>
      </c>
      <c r="AI505" s="159">
        <f t="shared" si="156"/>
        <v>7</v>
      </c>
    </row>
    <row r="506" spans="2:35" ht="16.5" x14ac:dyDescent="0.3">
      <c r="B506" s="59" t="s">
        <v>538</v>
      </c>
      <c r="C506" s="60" t="s">
        <v>25</v>
      </c>
      <c r="D506" s="59" t="s">
        <v>26</v>
      </c>
      <c r="E506" s="59" t="s">
        <v>27</v>
      </c>
      <c r="F506" s="59" t="s">
        <v>31</v>
      </c>
      <c r="G506" s="59" t="s">
        <v>32</v>
      </c>
      <c r="H506" s="61">
        <v>69.400000000000006</v>
      </c>
      <c r="I506" s="62">
        <v>2</v>
      </c>
      <c r="J506" s="63">
        <v>6.94</v>
      </c>
      <c r="K506" s="63">
        <v>145.74</v>
      </c>
      <c r="L506" s="64">
        <v>43492</v>
      </c>
      <c r="M506" s="65">
        <v>0.82499999999999996</v>
      </c>
      <c r="N506" s="60" t="s">
        <v>23</v>
      </c>
      <c r="O506" s="63">
        <v>138.80000000000001</v>
      </c>
      <c r="P506" s="66">
        <v>4.7619047620000003</v>
      </c>
      <c r="Q506" s="63">
        <v>6.94</v>
      </c>
      <c r="R506" s="68">
        <v>9</v>
      </c>
      <c r="S506" s="48">
        <f t="shared" si="140"/>
        <v>6.9399999999999977</v>
      </c>
      <c r="T506" s="49">
        <f t="shared" si="141"/>
        <v>520.49999999999977</v>
      </c>
      <c r="U506" s="49" t="b">
        <f t="shared" si="142"/>
        <v>0</v>
      </c>
      <c r="V506" s="49" t="b">
        <f t="shared" si="143"/>
        <v>1</v>
      </c>
      <c r="W506" s="49" t="str">
        <f t="shared" si="144"/>
        <v>High Value</v>
      </c>
      <c r="X506" s="157">
        <f t="shared" si="149"/>
        <v>6.9400000000000013</v>
      </c>
      <c r="Y506" s="158">
        <f t="shared" si="154"/>
        <v>27</v>
      </c>
      <c r="Z506" s="150">
        <f t="shared" si="145"/>
        <v>1</v>
      </c>
      <c r="AA506" s="151">
        <f t="shared" si="153"/>
        <v>2019</v>
      </c>
      <c r="AB506" s="152" t="str">
        <f t="shared" si="150"/>
        <v>1-2019</v>
      </c>
      <c r="AC506" s="152" t="str">
        <f t="shared" si="147"/>
        <v>27-1-2019</v>
      </c>
      <c r="AD506" s="62">
        <f t="shared" si="155"/>
        <v>1</v>
      </c>
      <c r="AE506" s="62">
        <f t="shared" si="151"/>
        <v>4</v>
      </c>
      <c r="AF506" s="152" t="str">
        <f t="shared" si="148"/>
        <v>2019-4</v>
      </c>
      <c r="AG506" s="62">
        <f t="shared" si="146"/>
        <v>7</v>
      </c>
      <c r="AH506" s="152" t="str">
        <f t="shared" si="152"/>
        <v>Weekends</v>
      </c>
      <c r="AI506" s="159">
        <f t="shared" si="156"/>
        <v>1</v>
      </c>
    </row>
    <row r="507" spans="2:35" ht="16.5" x14ac:dyDescent="0.3">
      <c r="B507" s="59" t="s">
        <v>539</v>
      </c>
      <c r="C507" s="60" t="s">
        <v>42</v>
      </c>
      <c r="D507" s="59" t="s">
        <v>43</v>
      </c>
      <c r="E507" s="59" t="s">
        <v>27</v>
      </c>
      <c r="F507" s="59" t="s">
        <v>21</v>
      </c>
      <c r="G507" s="59" t="s">
        <v>36</v>
      </c>
      <c r="H507" s="61">
        <v>93.31</v>
      </c>
      <c r="I507" s="62">
        <v>2</v>
      </c>
      <c r="J507" s="63">
        <v>9.3309999999999995</v>
      </c>
      <c r="K507" s="63">
        <v>195.95099999999999</v>
      </c>
      <c r="L507" s="64">
        <v>43549</v>
      </c>
      <c r="M507" s="65">
        <v>0.74513888888888891</v>
      </c>
      <c r="N507" s="60" t="s">
        <v>29</v>
      </c>
      <c r="O507" s="63">
        <v>186.62</v>
      </c>
      <c r="P507" s="66">
        <v>4.7619047620000003</v>
      </c>
      <c r="Q507" s="63">
        <v>9.3309999999999995</v>
      </c>
      <c r="R507" s="68">
        <v>6.3</v>
      </c>
      <c r="S507" s="48">
        <f t="shared" si="140"/>
        <v>9.3309999999999889</v>
      </c>
      <c r="T507" s="49">
        <f t="shared" si="141"/>
        <v>699.82499999999914</v>
      </c>
      <c r="U507" s="49" t="b">
        <f t="shared" si="142"/>
        <v>0</v>
      </c>
      <c r="V507" s="49" t="b">
        <f t="shared" si="143"/>
        <v>1</v>
      </c>
      <c r="W507" s="49" t="str">
        <f t="shared" si="144"/>
        <v>Low Value</v>
      </c>
      <c r="X507" s="157">
        <f t="shared" si="149"/>
        <v>9.3310000000000013</v>
      </c>
      <c r="Y507" s="158">
        <f t="shared" si="154"/>
        <v>25</v>
      </c>
      <c r="Z507" s="150">
        <f t="shared" si="145"/>
        <v>3</v>
      </c>
      <c r="AA507" s="151">
        <f t="shared" si="153"/>
        <v>2019</v>
      </c>
      <c r="AB507" s="152" t="str">
        <f t="shared" si="150"/>
        <v>3-2019</v>
      </c>
      <c r="AC507" s="152" t="str">
        <f t="shared" si="147"/>
        <v>25-3-2019</v>
      </c>
      <c r="AD507" s="62">
        <f t="shared" si="155"/>
        <v>1</v>
      </c>
      <c r="AE507" s="62">
        <f t="shared" si="151"/>
        <v>13</v>
      </c>
      <c r="AF507" s="152" t="str">
        <f t="shared" si="148"/>
        <v>2019-13</v>
      </c>
      <c r="AG507" s="62">
        <f t="shared" si="146"/>
        <v>1</v>
      </c>
      <c r="AH507" s="152" t="str">
        <f t="shared" si="152"/>
        <v>Weekdays</v>
      </c>
      <c r="AI507" s="159">
        <f t="shared" si="156"/>
        <v>2</v>
      </c>
    </row>
    <row r="508" spans="2:35" ht="16.5" x14ac:dyDescent="0.3">
      <c r="B508" s="59" t="s">
        <v>540</v>
      </c>
      <c r="C508" s="60" t="s">
        <v>42</v>
      </c>
      <c r="D508" s="59" t="s">
        <v>43</v>
      </c>
      <c r="E508" s="59" t="s">
        <v>27</v>
      </c>
      <c r="F508" s="59" t="s">
        <v>31</v>
      </c>
      <c r="G508" s="59" t="s">
        <v>36</v>
      </c>
      <c r="H508" s="61">
        <v>88.45</v>
      </c>
      <c r="I508" s="62">
        <v>1</v>
      </c>
      <c r="J508" s="63">
        <v>4.4225000000000003</v>
      </c>
      <c r="K508" s="63">
        <v>92.872500000000002</v>
      </c>
      <c r="L508" s="64">
        <v>43521</v>
      </c>
      <c r="M508" s="65">
        <v>0.69166666666666665</v>
      </c>
      <c r="N508" s="60" t="s">
        <v>33</v>
      </c>
      <c r="O508" s="63">
        <v>88.45</v>
      </c>
      <c r="P508" s="66">
        <v>4.7619047620000003</v>
      </c>
      <c r="Q508" s="63">
        <v>4.4225000000000003</v>
      </c>
      <c r="R508" s="68">
        <v>9.5</v>
      </c>
      <c r="S508" s="48">
        <f t="shared" si="140"/>
        <v>4.4224999999999994</v>
      </c>
      <c r="T508" s="49">
        <f t="shared" si="141"/>
        <v>331.68749999999994</v>
      </c>
      <c r="U508" s="49" t="b">
        <f t="shared" si="142"/>
        <v>0</v>
      </c>
      <c r="V508" s="49" t="b">
        <f t="shared" si="143"/>
        <v>1</v>
      </c>
      <c r="W508" s="49" t="str">
        <f t="shared" si="144"/>
        <v>High Value</v>
      </c>
      <c r="X508" s="157">
        <f t="shared" si="149"/>
        <v>8.8450000000000006</v>
      </c>
      <c r="Y508" s="158">
        <f t="shared" si="154"/>
        <v>25</v>
      </c>
      <c r="Z508" s="150">
        <f t="shared" si="145"/>
        <v>2</v>
      </c>
      <c r="AA508" s="151">
        <f t="shared" si="153"/>
        <v>2019</v>
      </c>
      <c r="AB508" s="152" t="str">
        <f t="shared" si="150"/>
        <v>2-2019</v>
      </c>
      <c r="AC508" s="152" t="str">
        <f t="shared" si="147"/>
        <v>25-2-2019</v>
      </c>
      <c r="AD508" s="62">
        <f t="shared" si="155"/>
        <v>1</v>
      </c>
      <c r="AE508" s="62">
        <f t="shared" si="151"/>
        <v>9</v>
      </c>
      <c r="AF508" s="152" t="str">
        <f t="shared" si="148"/>
        <v>2019-9</v>
      </c>
      <c r="AG508" s="62">
        <f t="shared" si="146"/>
        <v>1</v>
      </c>
      <c r="AH508" s="152" t="str">
        <f t="shared" si="152"/>
        <v>Weekdays</v>
      </c>
      <c r="AI508" s="159">
        <f t="shared" si="156"/>
        <v>2</v>
      </c>
    </row>
    <row r="509" spans="2:35" ht="16.5" x14ac:dyDescent="0.3">
      <c r="B509" s="59" t="s">
        <v>541</v>
      </c>
      <c r="C509" s="60" t="s">
        <v>18</v>
      </c>
      <c r="D509" s="59" t="s">
        <v>19</v>
      </c>
      <c r="E509" s="59" t="s">
        <v>20</v>
      </c>
      <c r="F509" s="59" t="s">
        <v>31</v>
      </c>
      <c r="G509" s="59" t="s">
        <v>28</v>
      </c>
      <c r="H509" s="61">
        <v>24.18</v>
      </c>
      <c r="I509" s="62">
        <v>8</v>
      </c>
      <c r="J509" s="63">
        <v>9.6720000000000006</v>
      </c>
      <c r="K509" s="63">
        <v>203.11199999999999</v>
      </c>
      <c r="L509" s="64">
        <v>43493</v>
      </c>
      <c r="M509" s="65">
        <v>0.87083333333333335</v>
      </c>
      <c r="N509" s="60" t="s">
        <v>23</v>
      </c>
      <c r="O509" s="63">
        <v>193.44</v>
      </c>
      <c r="P509" s="66">
        <v>4.7619047620000003</v>
      </c>
      <c r="Q509" s="63">
        <v>9.6720000000000006</v>
      </c>
      <c r="R509" s="68">
        <v>9.8000000000000007</v>
      </c>
      <c r="S509" s="48">
        <f t="shared" si="140"/>
        <v>9.671999999999997</v>
      </c>
      <c r="T509" s="49">
        <f t="shared" si="141"/>
        <v>725.39999999999975</v>
      </c>
      <c r="U509" s="49" t="b">
        <f t="shared" si="142"/>
        <v>0</v>
      </c>
      <c r="V509" s="49" t="b">
        <f t="shared" si="143"/>
        <v>1</v>
      </c>
      <c r="W509" s="49" t="str">
        <f t="shared" si="144"/>
        <v>High Value</v>
      </c>
      <c r="X509" s="157">
        <f t="shared" si="149"/>
        <v>2.4180000000000001</v>
      </c>
      <c r="Y509" s="158">
        <f t="shared" si="154"/>
        <v>28</v>
      </c>
      <c r="Z509" s="150">
        <f t="shared" si="145"/>
        <v>1</v>
      </c>
      <c r="AA509" s="151">
        <f t="shared" si="153"/>
        <v>2019</v>
      </c>
      <c r="AB509" s="152" t="str">
        <f t="shared" si="150"/>
        <v>1-2019</v>
      </c>
      <c r="AC509" s="152" t="str">
        <f t="shared" si="147"/>
        <v>28-1-2019</v>
      </c>
      <c r="AD509" s="62">
        <f t="shared" si="155"/>
        <v>1</v>
      </c>
      <c r="AE509" s="62">
        <f t="shared" si="151"/>
        <v>5</v>
      </c>
      <c r="AF509" s="152" t="str">
        <f t="shared" si="148"/>
        <v>2019-5</v>
      </c>
      <c r="AG509" s="62">
        <f t="shared" si="146"/>
        <v>1</v>
      </c>
      <c r="AH509" s="152" t="str">
        <f t="shared" si="152"/>
        <v>Weekdays</v>
      </c>
      <c r="AI509" s="159">
        <f t="shared" si="156"/>
        <v>2</v>
      </c>
    </row>
    <row r="510" spans="2:35" ht="16.5" x14ac:dyDescent="0.3">
      <c r="B510" s="59" t="s">
        <v>542</v>
      </c>
      <c r="C510" s="60" t="s">
        <v>42</v>
      </c>
      <c r="D510" s="59" t="s">
        <v>43</v>
      </c>
      <c r="E510" s="59" t="s">
        <v>20</v>
      </c>
      <c r="F510" s="59" t="s">
        <v>21</v>
      </c>
      <c r="G510" s="59" t="s">
        <v>36</v>
      </c>
      <c r="H510" s="61">
        <v>48.5</v>
      </c>
      <c r="I510" s="62">
        <v>3</v>
      </c>
      <c r="J510" s="63">
        <v>7.2750000000000004</v>
      </c>
      <c r="K510" s="63">
        <v>152.77500000000001</v>
      </c>
      <c r="L510" s="64">
        <v>43473</v>
      </c>
      <c r="M510" s="65">
        <v>0.53472222222222221</v>
      </c>
      <c r="N510" s="60" t="s">
        <v>29</v>
      </c>
      <c r="O510" s="63">
        <v>145.5</v>
      </c>
      <c r="P510" s="66">
        <v>4.7619047620000003</v>
      </c>
      <c r="Q510" s="63">
        <v>7.2750000000000004</v>
      </c>
      <c r="R510" s="68">
        <v>6.7</v>
      </c>
      <c r="S510" s="48">
        <f t="shared" si="140"/>
        <v>7.2750000000000057</v>
      </c>
      <c r="T510" s="49">
        <f t="shared" si="141"/>
        <v>545.62500000000045</v>
      </c>
      <c r="U510" s="49" t="b">
        <f t="shared" si="142"/>
        <v>0</v>
      </c>
      <c r="V510" s="49" t="b">
        <f t="shared" si="143"/>
        <v>1</v>
      </c>
      <c r="W510" s="49" t="str">
        <f t="shared" si="144"/>
        <v>Low Value</v>
      </c>
      <c r="X510" s="157">
        <f t="shared" si="149"/>
        <v>4.8500000000000005</v>
      </c>
      <c r="Y510" s="158">
        <f t="shared" si="154"/>
        <v>8</v>
      </c>
      <c r="Z510" s="150">
        <f t="shared" si="145"/>
        <v>1</v>
      </c>
      <c r="AA510" s="151">
        <f t="shared" si="153"/>
        <v>2019</v>
      </c>
      <c r="AB510" s="152" t="str">
        <f t="shared" si="150"/>
        <v>1-2019</v>
      </c>
      <c r="AC510" s="152" t="str">
        <f t="shared" si="147"/>
        <v>8-1-2019</v>
      </c>
      <c r="AD510" s="62">
        <f t="shared" si="155"/>
        <v>1</v>
      </c>
      <c r="AE510" s="62">
        <f t="shared" si="151"/>
        <v>2</v>
      </c>
      <c r="AF510" s="152" t="str">
        <f t="shared" si="148"/>
        <v>2019-2</v>
      </c>
      <c r="AG510" s="62">
        <f t="shared" si="146"/>
        <v>2</v>
      </c>
      <c r="AH510" s="152" t="str">
        <f t="shared" si="152"/>
        <v>Weekdays</v>
      </c>
      <c r="AI510" s="159">
        <f t="shared" si="156"/>
        <v>3</v>
      </c>
    </row>
    <row r="511" spans="2:35" ht="16.5" x14ac:dyDescent="0.3">
      <c r="B511" s="59" t="s">
        <v>543</v>
      </c>
      <c r="C511" s="60" t="s">
        <v>42</v>
      </c>
      <c r="D511" s="59" t="s">
        <v>43</v>
      </c>
      <c r="E511" s="59" t="s">
        <v>27</v>
      </c>
      <c r="F511" s="59" t="s">
        <v>21</v>
      </c>
      <c r="G511" s="59" t="s">
        <v>44</v>
      </c>
      <c r="H511" s="61">
        <v>84.05</v>
      </c>
      <c r="I511" s="62">
        <v>6</v>
      </c>
      <c r="J511" s="63">
        <v>25.215</v>
      </c>
      <c r="K511" s="63">
        <v>529.51499999999999</v>
      </c>
      <c r="L511" s="64">
        <v>43494</v>
      </c>
      <c r="M511" s="65">
        <v>0.45</v>
      </c>
      <c r="N511" s="60" t="s">
        <v>33</v>
      </c>
      <c r="O511" s="63">
        <v>504.3</v>
      </c>
      <c r="P511" s="66">
        <v>4.7619047620000003</v>
      </c>
      <c r="Q511" s="63">
        <v>25.215</v>
      </c>
      <c r="R511" s="67">
        <v>7.7</v>
      </c>
      <c r="S511" s="48">
        <f t="shared" si="140"/>
        <v>25.214999999999975</v>
      </c>
      <c r="T511" s="49">
        <f t="shared" si="141"/>
        <v>1891.1249999999982</v>
      </c>
      <c r="U511" s="49" t="b">
        <f t="shared" si="142"/>
        <v>1</v>
      </c>
      <c r="V511" s="49" t="b">
        <f t="shared" si="143"/>
        <v>1</v>
      </c>
      <c r="W511" s="49" t="str">
        <f t="shared" si="144"/>
        <v>Low Value</v>
      </c>
      <c r="X511" s="157">
        <f t="shared" si="149"/>
        <v>8.4049999999999994</v>
      </c>
      <c r="Y511" s="158">
        <f t="shared" si="154"/>
        <v>29</v>
      </c>
      <c r="Z511" s="150">
        <f t="shared" si="145"/>
        <v>1</v>
      </c>
      <c r="AA511" s="151">
        <f t="shared" si="153"/>
        <v>2019</v>
      </c>
      <c r="AB511" s="152" t="str">
        <f t="shared" si="150"/>
        <v>1-2019</v>
      </c>
      <c r="AC511" s="152" t="str">
        <f t="shared" si="147"/>
        <v>29-1-2019</v>
      </c>
      <c r="AD511" s="62">
        <f t="shared" si="155"/>
        <v>1</v>
      </c>
      <c r="AE511" s="62">
        <f t="shared" si="151"/>
        <v>5</v>
      </c>
      <c r="AF511" s="152" t="str">
        <f t="shared" si="148"/>
        <v>2019-5</v>
      </c>
      <c r="AG511" s="62">
        <f t="shared" si="146"/>
        <v>2</v>
      </c>
      <c r="AH511" s="152" t="str">
        <f t="shared" si="152"/>
        <v>Weekdays</v>
      </c>
      <c r="AI511" s="159">
        <f t="shared" si="156"/>
        <v>3</v>
      </c>
    </row>
    <row r="512" spans="2:35" ht="16.5" x14ac:dyDescent="0.3">
      <c r="B512" s="59" t="s">
        <v>544</v>
      </c>
      <c r="C512" s="60" t="s">
        <v>42</v>
      </c>
      <c r="D512" s="59" t="s">
        <v>43</v>
      </c>
      <c r="E512" s="59" t="s">
        <v>20</v>
      </c>
      <c r="F512" s="59" t="s">
        <v>31</v>
      </c>
      <c r="G512" s="59" t="s">
        <v>22</v>
      </c>
      <c r="H512" s="61">
        <v>61.29</v>
      </c>
      <c r="I512" s="62">
        <v>5</v>
      </c>
      <c r="J512" s="63">
        <v>15.3225</v>
      </c>
      <c r="K512" s="63">
        <v>321.77249999999998</v>
      </c>
      <c r="L512" s="64">
        <v>43553</v>
      </c>
      <c r="M512" s="65">
        <v>0.60277777777777775</v>
      </c>
      <c r="N512" s="60" t="s">
        <v>29</v>
      </c>
      <c r="O512" s="63">
        <v>306.45</v>
      </c>
      <c r="P512" s="66">
        <v>4.7619047620000003</v>
      </c>
      <c r="Q512" s="63">
        <v>15.3225</v>
      </c>
      <c r="R512" s="68">
        <v>7</v>
      </c>
      <c r="S512" s="48">
        <f t="shared" si="140"/>
        <v>15.322499999999991</v>
      </c>
      <c r="T512" s="49">
        <f t="shared" si="141"/>
        <v>1149.1874999999993</v>
      </c>
      <c r="U512" s="49" t="b">
        <f t="shared" si="142"/>
        <v>0</v>
      </c>
      <c r="V512" s="49" t="b">
        <f t="shared" si="143"/>
        <v>1</v>
      </c>
      <c r="W512" s="49" t="str">
        <f t="shared" si="144"/>
        <v>Low Value</v>
      </c>
      <c r="X512" s="157">
        <f t="shared" si="149"/>
        <v>6.1290000000000004</v>
      </c>
      <c r="Y512" s="158">
        <f t="shared" si="154"/>
        <v>29</v>
      </c>
      <c r="Z512" s="150">
        <f t="shared" si="145"/>
        <v>3</v>
      </c>
      <c r="AA512" s="151">
        <f t="shared" si="153"/>
        <v>2019</v>
      </c>
      <c r="AB512" s="152" t="str">
        <f t="shared" si="150"/>
        <v>3-2019</v>
      </c>
      <c r="AC512" s="152" t="str">
        <f t="shared" si="147"/>
        <v>29-3-2019</v>
      </c>
      <c r="AD512" s="62">
        <f t="shared" si="155"/>
        <v>1</v>
      </c>
      <c r="AE512" s="62">
        <f t="shared" si="151"/>
        <v>13</v>
      </c>
      <c r="AF512" s="152" t="str">
        <f t="shared" si="148"/>
        <v>2019-13</v>
      </c>
      <c r="AG512" s="62">
        <f t="shared" si="146"/>
        <v>5</v>
      </c>
      <c r="AH512" s="152" t="str">
        <f t="shared" si="152"/>
        <v>Weekdays</v>
      </c>
      <c r="AI512" s="159">
        <f t="shared" si="156"/>
        <v>6</v>
      </c>
    </row>
    <row r="513" spans="2:35" ht="16.5" x14ac:dyDescent="0.3">
      <c r="B513" s="59" t="s">
        <v>545</v>
      </c>
      <c r="C513" s="60" t="s">
        <v>25</v>
      </c>
      <c r="D513" s="59" t="s">
        <v>26</v>
      </c>
      <c r="E513" s="59" t="s">
        <v>20</v>
      </c>
      <c r="F513" s="59" t="s">
        <v>21</v>
      </c>
      <c r="G513" s="59" t="s">
        <v>32</v>
      </c>
      <c r="H513" s="61">
        <v>15.95</v>
      </c>
      <c r="I513" s="62">
        <v>6</v>
      </c>
      <c r="J513" s="63">
        <v>4.7850000000000001</v>
      </c>
      <c r="K513" s="63">
        <v>100.485</v>
      </c>
      <c r="L513" s="64">
        <v>43505</v>
      </c>
      <c r="M513" s="65">
        <v>0.71875</v>
      </c>
      <c r="N513" s="60" t="s">
        <v>33</v>
      </c>
      <c r="O513" s="63">
        <v>95.7</v>
      </c>
      <c r="P513" s="66">
        <v>4.7619047620000003</v>
      </c>
      <c r="Q513" s="63">
        <v>4.7850000000000001</v>
      </c>
      <c r="R513" s="68">
        <v>5.0999999999999996</v>
      </c>
      <c r="S513" s="48">
        <f t="shared" si="140"/>
        <v>4.7849999999999966</v>
      </c>
      <c r="T513" s="49">
        <f t="shared" si="141"/>
        <v>358.87499999999977</v>
      </c>
      <c r="U513" s="49" t="b">
        <f t="shared" si="142"/>
        <v>0</v>
      </c>
      <c r="V513" s="49" t="b">
        <f t="shared" si="143"/>
        <v>1</v>
      </c>
      <c r="W513" s="49" t="str">
        <f t="shared" si="144"/>
        <v>Low Value</v>
      </c>
      <c r="X513" s="157" t="str">
        <f t="shared" si="149"/>
        <v>Value Not maches</v>
      </c>
      <c r="Y513" s="158">
        <f t="shared" si="154"/>
        <v>9</v>
      </c>
      <c r="Z513" s="150">
        <f t="shared" si="145"/>
        <v>2</v>
      </c>
      <c r="AA513" s="151">
        <f t="shared" si="153"/>
        <v>2019</v>
      </c>
      <c r="AB513" s="152" t="str">
        <f t="shared" si="150"/>
        <v>2-2019</v>
      </c>
      <c r="AC513" s="152" t="str">
        <f t="shared" si="147"/>
        <v>9-2-2019</v>
      </c>
      <c r="AD513" s="62">
        <f t="shared" si="155"/>
        <v>1</v>
      </c>
      <c r="AE513" s="62">
        <f t="shared" si="151"/>
        <v>6</v>
      </c>
      <c r="AF513" s="152" t="str">
        <f t="shared" si="148"/>
        <v>2019-6</v>
      </c>
      <c r="AG513" s="62">
        <f t="shared" si="146"/>
        <v>6</v>
      </c>
      <c r="AH513" s="152" t="str">
        <f t="shared" si="152"/>
        <v>Weekends</v>
      </c>
      <c r="AI513" s="159">
        <f t="shared" si="156"/>
        <v>7</v>
      </c>
    </row>
    <row r="514" spans="2:35" ht="16.5" x14ac:dyDescent="0.3">
      <c r="B514" s="59" t="s">
        <v>546</v>
      </c>
      <c r="C514" s="60" t="s">
        <v>42</v>
      </c>
      <c r="D514" s="59" t="s">
        <v>43</v>
      </c>
      <c r="E514" s="59" t="s">
        <v>20</v>
      </c>
      <c r="F514" s="59" t="s">
        <v>21</v>
      </c>
      <c r="G514" s="59" t="s">
        <v>36</v>
      </c>
      <c r="H514" s="61">
        <v>90.74</v>
      </c>
      <c r="I514" s="62">
        <v>7</v>
      </c>
      <c r="J514" s="63">
        <v>31.759</v>
      </c>
      <c r="K514" s="63">
        <v>666.93899999999996</v>
      </c>
      <c r="L514" s="64">
        <v>43481</v>
      </c>
      <c r="M514" s="65">
        <v>0.75208333333333333</v>
      </c>
      <c r="N514" s="60" t="s">
        <v>33</v>
      </c>
      <c r="O514" s="63">
        <v>635.17999999999995</v>
      </c>
      <c r="P514" s="66">
        <v>4.7619047620000003</v>
      </c>
      <c r="Q514" s="63">
        <v>31.759</v>
      </c>
      <c r="R514" s="67">
        <v>6.2</v>
      </c>
      <c r="S514" s="48">
        <f t="shared" si="140"/>
        <v>31.759000000000015</v>
      </c>
      <c r="T514" s="49">
        <f t="shared" si="141"/>
        <v>2381.9250000000011</v>
      </c>
      <c r="U514" s="49" t="b">
        <f t="shared" si="142"/>
        <v>1</v>
      </c>
      <c r="V514" s="49" t="b">
        <f t="shared" si="143"/>
        <v>1</v>
      </c>
      <c r="W514" s="49" t="str">
        <f t="shared" si="144"/>
        <v>Low Value</v>
      </c>
      <c r="X514" s="157">
        <f t="shared" si="149"/>
        <v>9.0739999999999998</v>
      </c>
      <c r="Y514" s="158">
        <f t="shared" si="154"/>
        <v>16</v>
      </c>
      <c r="Z514" s="150">
        <f t="shared" si="145"/>
        <v>1</v>
      </c>
      <c r="AA514" s="151">
        <f t="shared" si="153"/>
        <v>2019</v>
      </c>
      <c r="AB514" s="152" t="str">
        <f t="shared" si="150"/>
        <v>1-2019</v>
      </c>
      <c r="AC514" s="152" t="str">
        <f t="shared" si="147"/>
        <v>16-1-2019</v>
      </c>
      <c r="AD514" s="62">
        <f t="shared" si="155"/>
        <v>1</v>
      </c>
      <c r="AE514" s="62">
        <f t="shared" si="151"/>
        <v>3</v>
      </c>
      <c r="AF514" s="152" t="str">
        <f t="shared" si="148"/>
        <v>2019-3</v>
      </c>
      <c r="AG514" s="62">
        <f t="shared" si="146"/>
        <v>3</v>
      </c>
      <c r="AH514" s="152" t="str">
        <f t="shared" si="152"/>
        <v>Weekdays</v>
      </c>
      <c r="AI514" s="159">
        <f t="shared" si="156"/>
        <v>4</v>
      </c>
    </row>
    <row r="515" spans="2:35" ht="16.5" x14ac:dyDescent="0.3">
      <c r="B515" s="59" t="s">
        <v>547</v>
      </c>
      <c r="C515" s="60" t="s">
        <v>18</v>
      </c>
      <c r="D515" s="59" t="s">
        <v>19</v>
      </c>
      <c r="E515" s="59" t="s">
        <v>27</v>
      </c>
      <c r="F515" s="59" t="s">
        <v>21</v>
      </c>
      <c r="G515" s="59" t="s">
        <v>32</v>
      </c>
      <c r="H515" s="61">
        <v>42.91</v>
      </c>
      <c r="I515" s="62">
        <v>5</v>
      </c>
      <c r="J515" s="63">
        <v>10.727499999999999</v>
      </c>
      <c r="K515" s="63">
        <v>225.2775</v>
      </c>
      <c r="L515" s="64">
        <v>43470</v>
      </c>
      <c r="M515" s="65">
        <v>0.72847222222222219</v>
      </c>
      <c r="N515" s="60" t="s">
        <v>23</v>
      </c>
      <c r="O515" s="63">
        <v>214.55</v>
      </c>
      <c r="P515" s="66">
        <v>4.7619047620000003</v>
      </c>
      <c r="Q515" s="63">
        <v>10.727499999999999</v>
      </c>
      <c r="R515" s="68">
        <v>6.1</v>
      </c>
      <c r="S515" s="48">
        <f t="shared" si="140"/>
        <v>10.727499999999992</v>
      </c>
      <c r="T515" s="49">
        <f t="shared" si="141"/>
        <v>804.56249999999943</v>
      </c>
      <c r="U515" s="49" t="b">
        <f t="shared" si="142"/>
        <v>0</v>
      </c>
      <c r="V515" s="49" t="b">
        <f t="shared" si="143"/>
        <v>1</v>
      </c>
      <c r="W515" s="49" t="str">
        <f t="shared" si="144"/>
        <v>Low Value</v>
      </c>
      <c r="X515" s="157" t="str">
        <f t="shared" si="149"/>
        <v>Value Not maches</v>
      </c>
      <c r="Y515" s="158">
        <f t="shared" si="154"/>
        <v>5</v>
      </c>
      <c r="Z515" s="150">
        <f t="shared" si="145"/>
        <v>1</v>
      </c>
      <c r="AA515" s="151">
        <f t="shared" si="153"/>
        <v>2019</v>
      </c>
      <c r="AB515" s="152" t="str">
        <f t="shared" si="150"/>
        <v>1-2019</v>
      </c>
      <c r="AC515" s="152" t="str">
        <f t="shared" si="147"/>
        <v>5-1-2019</v>
      </c>
      <c r="AD515" s="62">
        <f t="shared" si="155"/>
        <v>1</v>
      </c>
      <c r="AE515" s="62">
        <f t="shared" si="151"/>
        <v>1</v>
      </c>
      <c r="AF515" s="152" t="str">
        <f t="shared" si="148"/>
        <v>2019-1</v>
      </c>
      <c r="AG515" s="62">
        <f t="shared" si="146"/>
        <v>6</v>
      </c>
      <c r="AH515" s="152" t="str">
        <f t="shared" si="152"/>
        <v>Weekends</v>
      </c>
      <c r="AI515" s="159">
        <f t="shared" si="156"/>
        <v>7</v>
      </c>
    </row>
    <row r="516" spans="2:35" ht="16.5" x14ac:dyDescent="0.3">
      <c r="B516" s="59" t="s">
        <v>548</v>
      </c>
      <c r="C516" s="60" t="s">
        <v>18</v>
      </c>
      <c r="D516" s="59" t="s">
        <v>19</v>
      </c>
      <c r="E516" s="59" t="s">
        <v>27</v>
      </c>
      <c r="F516" s="59" t="s">
        <v>21</v>
      </c>
      <c r="G516" s="59" t="s">
        <v>46</v>
      </c>
      <c r="H516" s="61">
        <v>54.28</v>
      </c>
      <c r="I516" s="62">
        <v>7</v>
      </c>
      <c r="J516" s="63">
        <v>18.998000000000001</v>
      </c>
      <c r="K516" s="63">
        <v>398.95800000000003</v>
      </c>
      <c r="L516" s="64">
        <v>43492</v>
      </c>
      <c r="M516" s="65">
        <v>0.75347222222222221</v>
      </c>
      <c r="N516" s="60" t="s">
        <v>23</v>
      </c>
      <c r="O516" s="63">
        <v>379.96</v>
      </c>
      <c r="P516" s="66">
        <v>4.7619047620000003</v>
      </c>
      <c r="Q516" s="63">
        <v>18.998000000000001</v>
      </c>
      <c r="R516" s="67">
        <v>9.3000000000000007</v>
      </c>
      <c r="S516" s="48">
        <f t="shared" ref="S516:S579" si="157">K516-O516</f>
        <v>18.998000000000047</v>
      </c>
      <c r="T516" s="49">
        <f t="shared" ref="T516:T579" si="158">$S516*$S$2</f>
        <v>1424.8500000000035</v>
      </c>
      <c r="U516" s="49" t="b">
        <f t="shared" si="142"/>
        <v>0</v>
      </c>
      <c r="V516" s="49" t="b">
        <f t="shared" si="143"/>
        <v>1</v>
      </c>
      <c r="W516" s="49" t="str">
        <f t="shared" si="144"/>
        <v>High Value</v>
      </c>
      <c r="X516" s="157">
        <f t="shared" si="149"/>
        <v>5.4280000000000008</v>
      </c>
      <c r="Y516" s="158">
        <f t="shared" si="154"/>
        <v>27</v>
      </c>
      <c r="Z516" s="150">
        <f t="shared" si="145"/>
        <v>1</v>
      </c>
      <c r="AA516" s="151">
        <f t="shared" si="153"/>
        <v>2019</v>
      </c>
      <c r="AB516" s="152" t="str">
        <f t="shared" si="150"/>
        <v>1-2019</v>
      </c>
      <c r="AC516" s="152" t="str">
        <f t="shared" si="147"/>
        <v>27-1-2019</v>
      </c>
      <c r="AD516" s="62">
        <f t="shared" si="155"/>
        <v>1</v>
      </c>
      <c r="AE516" s="62">
        <f t="shared" si="151"/>
        <v>4</v>
      </c>
      <c r="AF516" s="152" t="str">
        <f t="shared" si="148"/>
        <v>2019-4</v>
      </c>
      <c r="AG516" s="62">
        <f t="shared" si="146"/>
        <v>7</v>
      </c>
      <c r="AH516" s="152" t="str">
        <f t="shared" si="152"/>
        <v>Weekends</v>
      </c>
      <c r="AI516" s="159">
        <f t="shared" si="156"/>
        <v>1</v>
      </c>
    </row>
    <row r="517" spans="2:35" ht="16.5" x14ac:dyDescent="0.3">
      <c r="B517" s="59" t="s">
        <v>549</v>
      </c>
      <c r="C517" s="60" t="s">
        <v>18</v>
      </c>
      <c r="D517" s="59" t="s">
        <v>19</v>
      </c>
      <c r="E517" s="59" t="s">
        <v>27</v>
      </c>
      <c r="F517" s="59" t="s">
        <v>31</v>
      </c>
      <c r="G517" s="59" t="s">
        <v>28</v>
      </c>
      <c r="H517" s="61">
        <v>99.55</v>
      </c>
      <c r="I517" s="62">
        <v>7</v>
      </c>
      <c r="J517" s="63">
        <v>34.842500000000001</v>
      </c>
      <c r="K517" s="63">
        <v>731.6925</v>
      </c>
      <c r="L517" s="64">
        <v>43538</v>
      </c>
      <c r="M517" s="65">
        <v>0.50486111111111109</v>
      </c>
      <c r="N517" s="60" t="s">
        <v>29</v>
      </c>
      <c r="O517" s="63">
        <v>696.85</v>
      </c>
      <c r="P517" s="66">
        <v>4.7619047620000003</v>
      </c>
      <c r="Q517" s="63">
        <v>34.842500000000001</v>
      </c>
      <c r="R517" s="67">
        <v>7.6</v>
      </c>
      <c r="S517" s="48">
        <f t="shared" si="157"/>
        <v>34.842499999999973</v>
      </c>
      <c r="T517" s="49">
        <f t="shared" si="158"/>
        <v>2613.1874999999982</v>
      </c>
      <c r="U517" s="49" t="b">
        <f t="shared" ref="U517:U580" si="159">AND(S517&gt;8,O517&gt;480)</f>
        <v>1</v>
      </c>
      <c r="V517" s="49" t="b">
        <f t="shared" ref="V517:V580" si="160">OR(R$4&gt;8.4,$Q517&gt;67)</f>
        <v>1</v>
      </c>
      <c r="W517" s="49" t="str">
        <f t="shared" ref="W517:W580" si="161">IF(R517&gt;8.6,"High Value", "Low Value")</f>
        <v>Low Value</v>
      </c>
      <c r="X517" s="157">
        <f t="shared" si="149"/>
        <v>9.9550000000000001</v>
      </c>
      <c r="Y517" s="158">
        <f t="shared" si="154"/>
        <v>14</v>
      </c>
      <c r="Z517" s="150">
        <f t="shared" ref="Z517:Z580" si="162">MONTH(L517)</f>
        <v>3</v>
      </c>
      <c r="AA517" s="151">
        <f t="shared" si="153"/>
        <v>2019</v>
      </c>
      <c r="AB517" s="152" t="str">
        <f t="shared" si="150"/>
        <v>3-2019</v>
      </c>
      <c r="AC517" s="152" t="str">
        <f t="shared" si="147"/>
        <v>14-3-2019</v>
      </c>
      <c r="AD517" s="62">
        <f t="shared" si="155"/>
        <v>1</v>
      </c>
      <c r="AE517" s="62">
        <f t="shared" si="151"/>
        <v>11</v>
      </c>
      <c r="AF517" s="152" t="str">
        <f t="shared" si="148"/>
        <v>2019-11</v>
      </c>
      <c r="AG517" s="62">
        <f t="shared" si="146"/>
        <v>4</v>
      </c>
      <c r="AH517" s="152" t="str">
        <f t="shared" si="152"/>
        <v>Weekdays</v>
      </c>
      <c r="AI517" s="159">
        <f t="shared" si="156"/>
        <v>5</v>
      </c>
    </row>
    <row r="518" spans="2:35" ht="16.5" x14ac:dyDescent="0.3">
      <c r="B518" s="59" t="s">
        <v>550</v>
      </c>
      <c r="C518" s="60" t="s">
        <v>25</v>
      </c>
      <c r="D518" s="59" t="s">
        <v>26</v>
      </c>
      <c r="E518" s="59" t="s">
        <v>20</v>
      </c>
      <c r="F518" s="59" t="s">
        <v>31</v>
      </c>
      <c r="G518" s="59" t="s">
        <v>36</v>
      </c>
      <c r="H518" s="61">
        <v>58.39</v>
      </c>
      <c r="I518" s="62">
        <v>7</v>
      </c>
      <c r="J518" s="63">
        <v>20.436499999999999</v>
      </c>
      <c r="K518" s="63">
        <v>429.16649999999998</v>
      </c>
      <c r="L518" s="64">
        <v>43519</v>
      </c>
      <c r="M518" s="65">
        <v>0.8256944444444444</v>
      </c>
      <c r="N518" s="60" t="s">
        <v>33</v>
      </c>
      <c r="O518" s="63">
        <v>408.73</v>
      </c>
      <c r="P518" s="66">
        <v>4.7619047620000003</v>
      </c>
      <c r="Q518" s="63">
        <v>20.436499999999999</v>
      </c>
      <c r="R518" s="67">
        <v>8.1999999999999993</v>
      </c>
      <c r="S518" s="48">
        <f t="shared" si="157"/>
        <v>20.436499999999967</v>
      </c>
      <c r="T518" s="49">
        <f t="shared" si="158"/>
        <v>1532.7374999999975</v>
      </c>
      <c r="U518" s="49" t="b">
        <f t="shared" si="159"/>
        <v>0</v>
      </c>
      <c r="V518" s="49" t="b">
        <f t="shared" si="160"/>
        <v>1</v>
      </c>
      <c r="W518" s="49" t="str">
        <f t="shared" si="161"/>
        <v>Low Value</v>
      </c>
      <c r="X518" s="157">
        <f t="shared" si="149"/>
        <v>5.8390000000000004</v>
      </c>
      <c r="Y518" s="158">
        <f t="shared" si="154"/>
        <v>23</v>
      </c>
      <c r="Z518" s="150">
        <f t="shared" si="162"/>
        <v>2</v>
      </c>
      <c r="AA518" s="151">
        <f t="shared" si="153"/>
        <v>2019</v>
      </c>
      <c r="AB518" s="152" t="str">
        <f t="shared" si="150"/>
        <v>2-2019</v>
      </c>
      <c r="AC518" s="152" t="str">
        <f t="shared" si="147"/>
        <v>23-2-2019</v>
      </c>
      <c r="AD518" s="62">
        <f t="shared" si="155"/>
        <v>1</v>
      </c>
      <c r="AE518" s="62">
        <f t="shared" si="151"/>
        <v>8</v>
      </c>
      <c r="AF518" s="152" t="str">
        <f t="shared" si="148"/>
        <v>2019-8</v>
      </c>
      <c r="AG518" s="62">
        <f t="shared" ref="AG518:AG581" si="163">WEEKDAY(L518,2)</f>
        <v>6</v>
      </c>
      <c r="AH518" s="152" t="str">
        <f t="shared" si="152"/>
        <v>Weekends</v>
      </c>
      <c r="AI518" s="159">
        <f t="shared" si="156"/>
        <v>7</v>
      </c>
    </row>
    <row r="519" spans="2:35" ht="16.5" x14ac:dyDescent="0.3">
      <c r="B519" s="59" t="s">
        <v>551</v>
      </c>
      <c r="C519" s="60" t="s">
        <v>25</v>
      </c>
      <c r="D519" s="59" t="s">
        <v>26</v>
      </c>
      <c r="E519" s="59" t="s">
        <v>20</v>
      </c>
      <c r="F519" s="59" t="s">
        <v>21</v>
      </c>
      <c r="G519" s="59" t="s">
        <v>46</v>
      </c>
      <c r="H519" s="61">
        <v>51.47</v>
      </c>
      <c r="I519" s="62">
        <v>1</v>
      </c>
      <c r="J519" s="63">
        <v>2.5735000000000001</v>
      </c>
      <c r="K519" s="63">
        <v>54.043500000000002</v>
      </c>
      <c r="L519" s="64">
        <v>43542</v>
      </c>
      <c r="M519" s="65">
        <v>0.66111111111111109</v>
      </c>
      <c r="N519" s="60" t="s">
        <v>23</v>
      </c>
      <c r="O519" s="63">
        <v>51.47</v>
      </c>
      <c r="P519" s="66">
        <v>4.7619047620000003</v>
      </c>
      <c r="Q519" s="63">
        <v>2.5735000000000001</v>
      </c>
      <c r="R519" s="68">
        <v>8.5</v>
      </c>
      <c r="S519" s="48">
        <f t="shared" si="157"/>
        <v>2.5735000000000028</v>
      </c>
      <c r="T519" s="49">
        <f t="shared" si="158"/>
        <v>193.01250000000022</v>
      </c>
      <c r="U519" s="49" t="b">
        <f t="shared" si="159"/>
        <v>0</v>
      </c>
      <c r="V519" s="49" t="b">
        <f t="shared" si="160"/>
        <v>1</v>
      </c>
      <c r="W519" s="49" t="str">
        <f t="shared" si="161"/>
        <v>Low Value</v>
      </c>
      <c r="X519" s="157">
        <f t="shared" si="149"/>
        <v>5.1470000000000002</v>
      </c>
      <c r="Y519" s="158">
        <f t="shared" si="154"/>
        <v>18</v>
      </c>
      <c r="Z519" s="150">
        <f t="shared" si="162"/>
        <v>3</v>
      </c>
      <c r="AA519" s="151">
        <f t="shared" si="153"/>
        <v>2019</v>
      </c>
      <c r="AB519" s="152" t="str">
        <f t="shared" si="150"/>
        <v>3-2019</v>
      </c>
      <c r="AC519" s="152" t="str">
        <f t="shared" si="147"/>
        <v>18-3-2019</v>
      </c>
      <c r="AD519" s="62">
        <f t="shared" si="155"/>
        <v>1</v>
      </c>
      <c r="AE519" s="62">
        <f t="shared" si="151"/>
        <v>12</v>
      </c>
      <c r="AF519" s="152" t="str">
        <f t="shared" si="148"/>
        <v>2019-12</v>
      </c>
      <c r="AG519" s="62">
        <f t="shared" si="163"/>
        <v>1</v>
      </c>
      <c r="AH519" s="152" t="str">
        <f t="shared" si="152"/>
        <v>Weekdays</v>
      </c>
      <c r="AI519" s="159">
        <f t="shared" si="156"/>
        <v>2</v>
      </c>
    </row>
    <row r="520" spans="2:35" ht="16.5" x14ac:dyDescent="0.3">
      <c r="B520" s="59" t="s">
        <v>552</v>
      </c>
      <c r="C520" s="60" t="s">
        <v>42</v>
      </c>
      <c r="D520" s="59" t="s">
        <v>43</v>
      </c>
      <c r="E520" s="59" t="s">
        <v>20</v>
      </c>
      <c r="F520" s="59" t="s">
        <v>31</v>
      </c>
      <c r="G520" s="59" t="s">
        <v>22</v>
      </c>
      <c r="H520" s="61">
        <v>54.86</v>
      </c>
      <c r="I520" s="62">
        <v>5</v>
      </c>
      <c r="J520" s="63">
        <v>13.715</v>
      </c>
      <c r="K520" s="63">
        <v>288.01499999999999</v>
      </c>
      <c r="L520" s="64">
        <v>43553</v>
      </c>
      <c r="M520" s="65">
        <v>0.7</v>
      </c>
      <c r="N520" s="60" t="s">
        <v>23</v>
      </c>
      <c r="O520" s="63">
        <v>274.3</v>
      </c>
      <c r="P520" s="66">
        <v>4.7619047620000003</v>
      </c>
      <c r="Q520" s="63">
        <v>13.715</v>
      </c>
      <c r="R520" s="68">
        <v>9.8000000000000007</v>
      </c>
      <c r="S520" s="48">
        <f t="shared" si="157"/>
        <v>13.714999999999975</v>
      </c>
      <c r="T520" s="49">
        <f t="shared" si="158"/>
        <v>1028.6249999999982</v>
      </c>
      <c r="U520" s="49" t="b">
        <f t="shared" si="159"/>
        <v>0</v>
      </c>
      <c r="V520" s="49" t="b">
        <f t="shared" si="160"/>
        <v>1</v>
      </c>
      <c r="W520" s="49" t="str">
        <f t="shared" si="161"/>
        <v>High Value</v>
      </c>
      <c r="X520" s="157">
        <f t="shared" si="149"/>
        <v>5.4860000000000007</v>
      </c>
      <c r="Y520" s="158">
        <f t="shared" si="154"/>
        <v>29</v>
      </c>
      <c r="Z520" s="150">
        <f t="shared" si="162"/>
        <v>3</v>
      </c>
      <c r="AA520" s="151">
        <f t="shared" si="153"/>
        <v>2019</v>
      </c>
      <c r="AB520" s="152" t="str">
        <f t="shared" si="150"/>
        <v>3-2019</v>
      </c>
      <c r="AC520" s="152" t="str">
        <f t="shared" si="147"/>
        <v>29-3-2019</v>
      </c>
      <c r="AD520" s="62">
        <f t="shared" si="155"/>
        <v>1</v>
      </c>
      <c r="AE520" s="62">
        <f t="shared" si="151"/>
        <v>13</v>
      </c>
      <c r="AF520" s="152" t="str">
        <f t="shared" si="148"/>
        <v>2019-13</v>
      </c>
      <c r="AG520" s="62">
        <f t="shared" si="163"/>
        <v>5</v>
      </c>
      <c r="AH520" s="152" t="str">
        <f t="shared" si="152"/>
        <v>Weekdays</v>
      </c>
      <c r="AI520" s="159">
        <f t="shared" si="156"/>
        <v>6</v>
      </c>
    </row>
    <row r="521" spans="2:35" ht="16.5" x14ac:dyDescent="0.3">
      <c r="B521" s="59" t="s">
        <v>553</v>
      </c>
      <c r="C521" s="60" t="s">
        <v>25</v>
      </c>
      <c r="D521" s="59" t="s">
        <v>26</v>
      </c>
      <c r="E521" s="59" t="s">
        <v>20</v>
      </c>
      <c r="F521" s="59" t="s">
        <v>31</v>
      </c>
      <c r="G521" s="59" t="s">
        <v>32</v>
      </c>
      <c r="H521" s="61">
        <v>39.39</v>
      </c>
      <c r="I521" s="62">
        <v>5</v>
      </c>
      <c r="J521" s="63">
        <v>9.8475000000000001</v>
      </c>
      <c r="K521" s="63">
        <v>206.79750000000001</v>
      </c>
      <c r="L521" s="64">
        <v>43487</v>
      </c>
      <c r="M521" s="65">
        <v>0.86527777777777781</v>
      </c>
      <c r="N521" s="60" t="s">
        <v>33</v>
      </c>
      <c r="O521" s="63">
        <v>196.95</v>
      </c>
      <c r="P521" s="66">
        <v>4.7619047620000003</v>
      </c>
      <c r="Q521" s="63">
        <v>9.8475000000000001</v>
      </c>
      <c r="R521" s="68">
        <v>8.6999999999999993</v>
      </c>
      <c r="S521" s="48">
        <f t="shared" si="157"/>
        <v>9.847500000000025</v>
      </c>
      <c r="T521" s="49">
        <f t="shared" si="158"/>
        <v>738.56250000000182</v>
      </c>
      <c r="U521" s="49" t="b">
        <f t="shared" si="159"/>
        <v>0</v>
      </c>
      <c r="V521" s="49" t="b">
        <f t="shared" si="160"/>
        <v>1</v>
      </c>
      <c r="W521" s="49" t="str">
        <f t="shared" si="161"/>
        <v>High Value</v>
      </c>
      <c r="X521" s="157">
        <f t="shared" si="149"/>
        <v>3.9390000000000001</v>
      </c>
      <c r="Y521" s="158">
        <f t="shared" si="154"/>
        <v>22</v>
      </c>
      <c r="Z521" s="150">
        <f t="shared" si="162"/>
        <v>1</v>
      </c>
      <c r="AA521" s="151">
        <f t="shared" si="153"/>
        <v>2019</v>
      </c>
      <c r="AB521" s="152" t="str">
        <f t="shared" si="150"/>
        <v>1-2019</v>
      </c>
      <c r="AC521" s="152" t="str">
        <f t="shared" si="147"/>
        <v>22-1-2019</v>
      </c>
      <c r="AD521" s="62">
        <f t="shared" si="155"/>
        <v>1</v>
      </c>
      <c r="AE521" s="62">
        <f t="shared" si="151"/>
        <v>4</v>
      </c>
      <c r="AF521" s="152" t="str">
        <f t="shared" si="148"/>
        <v>2019-4</v>
      </c>
      <c r="AG521" s="62">
        <f t="shared" si="163"/>
        <v>2</v>
      </c>
      <c r="AH521" s="152" t="str">
        <f t="shared" si="152"/>
        <v>Weekdays</v>
      </c>
      <c r="AI521" s="159">
        <f t="shared" si="156"/>
        <v>3</v>
      </c>
    </row>
    <row r="522" spans="2:35" ht="16.5" x14ac:dyDescent="0.3">
      <c r="B522" s="59" t="s">
        <v>554</v>
      </c>
      <c r="C522" s="60" t="s">
        <v>18</v>
      </c>
      <c r="D522" s="59" t="s">
        <v>19</v>
      </c>
      <c r="E522" s="59" t="s">
        <v>27</v>
      </c>
      <c r="F522" s="59" t="s">
        <v>31</v>
      </c>
      <c r="G522" s="59" t="s">
        <v>32</v>
      </c>
      <c r="H522" s="61">
        <v>34.729999999999997</v>
      </c>
      <c r="I522" s="62">
        <v>2</v>
      </c>
      <c r="J522" s="63">
        <v>3.4729999999999999</v>
      </c>
      <c r="K522" s="63">
        <v>72.933000000000007</v>
      </c>
      <c r="L522" s="64">
        <v>43525</v>
      </c>
      <c r="M522" s="65">
        <v>0.75972222222222219</v>
      </c>
      <c r="N522" s="60" t="s">
        <v>23</v>
      </c>
      <c r="O522" s="63">
        <v>69.459999999999994</v>
      </c>
      <c r="P522" s="66">
        <v>4.7619047620000003</v>
      </c>
      <c r="Q522" s="63">
        <v>3.4729999999999999</v>
      </c>
      <c r="R522" s="68">
        <v>9.6999999999999993</v>
      </c>
      <c r="S522" s="48">
        <f t="shared" si="157"/>
        <v>3.4730000000000132</v>
      </c>
      <c r="T522" s="49">
        <f t="shared" si="158"/>
        <v>260.47500000000099</v>
      </c>
      <c r="U522" s="49" t="b">
        <f t="shared" si="159"/>
        <v>0</v>
      </c>
      <c r="V522" s="49" t="b">
        <f t="shared" si="160"/>
        <v>1</v>
      </c>
      <c r="W522" s="49" t="str">
        <f t="shared" si="161"/>
        <v>High Value</v>
      </c>
      <c r="X522" s="157">
        <f t="shared" si="149"/>
        <v>3.4729999999999999</v>
      </c>
      <c r="Y522" s="158">
        <f t="shared" si="154"/>
        <v>1</v>
      </c>
      <c r="Z522" s="150">
        <f t="shared" si="162"/>
        <v>3</v>
      </c>
      <c r="AA522" s="151">
        <f t="shared" si="153"/>
        <v>2019</v>
      </c>
      <c r="AB522" s="152" t="str">
        <f t="shared" si="150"/>
        <v>3-2019</v>
      </c>
      <c r="AC522" s="152" t="str">
        <f t="shared" si="147"/>
        <v>1-3-2019</v>
      </c>
      <c r="AD522" s="62">
        <f t="shared" si="155"/>
        <v>1</v>
      </c>
      <c r="AE522" s="62">
        <f t="shared" si="151"/>
        <v>9</v>
      </c>
      <c r="AF522" s="152" t="str">
        <f t="shared" si="148"/>
        <v>2019-9</v>
      </c>
      <c r="AG522" s="62">
        <f t="shared" si="163"/>
        <v>5</v>
      </c>
      <c r="AH522" s="152" t="str">
        <f t="shared" si="152"/>
        <v>Weekdays</v>
      </c>
      <c r="AI522" s="159">
        <f t="shared" si="156"/>
        <v>6</v>
      </c>
    </row>
    <row r="523" spans="2:35" ht="16.5" x14ac:dyDescent="0.3">
      <c r="B523" s="59" t="s">
        <v>555</v>
      </c>
      <c r="C523" s="60" t="s">
        <v>25</v>
      </c>
      <c r="D523" s="59" t="s">
        <v>26</v>
      </c>
      <c r="E523" s="59" t="s">
        <v>20</v>
      </c>
      <c r="F523" s="59" t="s">
        <v>31</v>
      </c>
      <c r="G523" s="59" t="s">
        <v>36</v>
      </c>
      <c r="H523" s="61">
        <v>71.92</v>
      </c>
      <c r="I523" s="62">
        <v>5</v>
      </c>
      <c r="J523" s="63">
        <v>17.98</v>
      </c>
      <c r="K523" s="63">
        <v>377.58</v>
      </c>
      <c r="L523" s="64">
        <v>43482</v>
      </c>
      <c r="M523" s="65">
        <v>0.62847222222222221</v>
      </c>
      <c r="N523" s="60" t="s">
        <v>33</v>
      </c>
      <c r="O523" s="63">
        <v>359.6</v>
      </c>
      <c r="P523" s="66">
        <v>4.7619047620000003</v>
      </c>
      <c r="Q523" s="63">
        <v>17.98</v>
      </c>
      <c r="R523" s="67">
        <v>4.3</v>
      </c>
      <c r="S523" s="48">
        <f t="shared" si="157"/>
        <v>17.979999999999961</v>
      </c>
      <c r="T523" s="49">
        <f t="shared" si="158"/>
        <v>1348.499999999997</v>
      </c>
      <c r="U523" s="49" t="b">
        <f t="shared" si="159"/>
        <v>0</v>
      </c>
      <c r="V523" s="49" t="b">
        <f t="shared" si="160"/>
        <v>1</v>
      </c>
      <c r="W523" s="49" t="str">
        <f t="shared" si="161"/>
        <v>Low Value</v>
      </c>
      <c r="X523" s="157" t="str">
        <f t="shared" si="149"/>
        <v>Value Not maches</v>
      </c>
      <c r="Y523" s="158">
        <f t="shared" si="154"/>
        <v>17</v>
      </c>
      <c r="Z523" s="150">
        <f t="shared" si="162"/>
        <v>1</v>
      </c>
      <c r="AA523" s="151">
        <f t="shared" si="153"/>
        <v>2019</v>
      </c>
      <c r="AB523" s="152" t="str">
        <f t="shared" si="150"/>
        <v>1-2019</v>
      </c>
      <c r="AC523" s="152" t="str">
        <f t="shared" si="147"/>
        <v>17-1-2019</v>
      </c>
      <c r="AD523" s="62">
        <f t="shared" si="155"/>
        <v>1</v>
      </c>
      <c r="AE523" s="62">
        <f t="shared" si="151"/>
        <v>3</v>
      </c>
      <c r="AF523" s="152" t="str">
        <f t="shared" si="148"/>
        <v>2019-3</v>
      </c>
      <c r="AG523" s="62">
        <f t="shared" si="163"/>
        <v>4</v>
      </c>
      <c r="AH523" s="152" t="str">
        <f t="shared" si="152"/>
        <v>Weekdays</v>
      </c>
      <c r="AI523" s="159">
        <f t="shared" si="156"/>
        <v>5</v>
      </c>
    </row>
    <row r="524" spans="2:35" ht="16.5" x14ac:dyDescent="0.3">
      <c r="B524" s="59" t="s">
        <v>556</v>
      </c>
      <c r="C524" s="60" t="s">
        <v>42</v>
      </c>
      <c r="D524" s="59" t="s">
        <v>43</v>
      </c>
      <c r="E524" s="59" t="s">
        <v>27</v>
      </c>
      <c r="F524" s="59" t="s">
        <v>21</v>
      </c>
      <c r="G524" s="59" t="s">
        <v>28</v>
      </c>
      <c r="H524" s="61">
        <v>45.71</v>
      </c>
      <c r="I524" s="62">
        <v>3</v>
      </c>
      <c r="J524" s="63">
        <v>6.8564999999999996</v>
      </c>
      <c r="K524" s="63">
        <v>143.98650000000001</v>
      </c>
      <c r="L524" s="64">
        <v>43550</v>
      </c>
      <c r="M524" s="65">
        <v>0.44027777777777777</v>
      </c>
      <c r="N524" s="60" t="s">
        <v>33</v>
      </c>
      <c r="O524" s="63">
        <v>137.13</v>
      </c>
      <c r="P524" s="66">
        <v>4.7619047620000003</v>
      </c>
      <c r="Q524" s="63">
        <v>6.8564999999999996</v>
      </c>
      <c r="R524" s="68">
        <v>7.7</v>
      </c>
      <c r="S524" s="48">
        <f t="shared" si="157"/>
        <v>6.8565000000000111</v>
      </c>
      <c r="T524" s="49">
        <f t="shared" si="158"/>
        <v>514.23750000000086</v>
      </c>
      <c r="U524" s="49" t="b">
        <f t="shared" si="159"/>
        <v>0</v>
      </c>
      <c r="V524" s="49" t="b">
        <f t="shared" si="160"/>
        <v>1</v>
      </c>
      <c r="W524" s="49" t="str">
        <f t="shared" si="161"/>
        <v>Low Value</v>
      </c>
      <c r="X524" s="157">
        <f t="shared" si="149"/>
        <v>4.5710000000000006</v>
      </c>
      <c r="Y524" s="158">
        <f t="shared" si="154"/>
        <v>26</v>
      </c>
      <c r="Z524" s="150">
        <f t="shared" si="162"/>
        <v>3</v>
      </c>
      <c r="AA524" s="151">
        <f t="shared" si="153"/>
        <v>2019</v>
      </c>
      <c r="AB524" s="152" t="str">
        <f t="shared" si="150"/>
        <v>3-2019</v>
      </c>
      <c r="AC524" s="152" t="str">
        <f t="shared" si="147"/>
        <v>26-3-2019</v>
      </c>
      <c r="AD524" s="62">
        <f t="shared" si="155"/>
        <v>1</v>
      </c>
      <c r="AE524" s="62">
        <f t="shared" si="151"/>
        <v>13</v>
      </c>
      <c r="AF524" s="152" t="str">
        <f t="shared" si="148"/>
        <v>2019-13</v>
      </c>
      <c r="AG524" s="62">
        <f t="shared" si="163"/>
        <v>2</v>
      </c>
      <c r="AH524" s="152" t="str">
        <f t="shared" si="152"/>
        <v>Weekdays</v>
      </c>
      <c r="AI524" s="159">
        <f t="shared" si="156"/>
        <v>3</v>
      </c>
    </row>
    <row r="525" spans="2:35" ht="16.5" x14ac:dyDescent="0.3">
      <c r="B525" s="59" t="s">
        <v>557</v>
      </c>
      <c r="C525" s="60" t="s">
        <v>25</v>
      </c>
      <c r="D525" s="59" t="s">
        <v>26</v>
      </c>
      <c r="E525" s="59" t="s">
        <v>20</v>
      </c>
      <c r="F525" s="59" t="s">
        <v>21</v>
      </c>
      <c r="G525" s="59" t="s">
        <v>32</v>
      </c>
      <c r="H525" s="61">
        <v>83.17</v>
      </c>
      <c r="I525" s="62">
        <v>6</v>
      </c>
      <c r="J525" s="63">
        <v>24.951000000000001</v>
      </c>
      <c r="K525" s="63">
        <v>523.971</v>
      </c>
      <c r="L525" s="64">
        <v>43544</v>
      </c>
      <c r="M525" s="65">
        <v>0.47430555555555554</v>
      </c>
      <c r="N525" s="60" t="s">
        <v>29</v>
      </c>
      <c r="O525" s="63">
        <v>499.02</v>
      </c>
      <c r="P525" s="66">
        <v>4.7619047620000003</v>
      </c>
      <c r="Q525" s="63">
        <v>24.951000000000001</v>
      </c>
      <c r="R525" s="67">
        <v>7.3</v>
      </c>
      <c r="S525" s="48">
        <f t="shared" si="157"/>
        <v>24.951000000000022</v>
      </c>
      <c r="T525" s="49">
        <f t="shared" si="158"/>
        <v>1871.3250000000016</v>
      </c>
      <c r="U525" s="49" t="b">
        <f t="shared" si="159"/>
        <v>1</v>
      </c>
      <c r="V525" s="49" t="b">
        <f t="shared" si="160"/>
        <v>1</v>
      </c>
      <c r="W525" s="49" t="str">
        <f t="shared" si="161"/>
        <v>Low Value</v>
      </c>
      <c r="X525" s="157">
        <f t="shared" si="149"/>
        <v>8.3170000000000002</v>
      </c>
      <c r="Y525" s="158">
        <f t="shared" si="154"/>
        <v>20</v>
      </c>
      <c r="Z525" s="150">
        <f t="shared" si="162"/>
        <v>3</v>
      </c>
      <c r="AA525" s="151">
        <f t="shared" si="153"/>
        <v>2019</v>
      </c>
      <c r="AB525" s="152" t="str">
        <f t="shared" si="150"/>
        <v>3-2019</v>
      </c>
      <c r="AC525" s="152" t="str">
        <f t="shared" si="147"/>
        <v>20-3-2019</v>
      </c>
      <c r="AD525" s="62">
        <f t="shared" si="155"/>
        <v>1</v>
      </c>
      <c r="AE525" s="62">
        <f t="shared" si="151"/>
        <v>12</v>
      </c>
      <c r="AF525" s="152" t="str">
        <f t="shared" si="148"/>
        <v>2019-12</v>
      </c>
      <c r="AG525" s="62">
        <f t="shared" si="163"/>
        <v>3</v>
      </c>
      <c r="AH525" s="152" t="str">
        <f t="shared" si="152"/>
        <v>Weekdays</v>
      </c>
      <c r="AI525" s="159">
        <f t="shared" si="156"/>
        <v>4</v>
      </c>
    </row>
    <row r="526" spans="2:35" ht="16.5" x14ac:dyDescent="0.3">
      <c r="B526" s="59" t="s">
        <v>558</v>
      </c>
      <c r="C526" s="60" t="s">
        <v>18</v>
      </c>
      <c r="D526" s="59" t="s">
        <v>19</v>
      </c>
      <c r="E526" s="59" t="s">
        <v>20</v>
      </c>
      <c r="F526" s="59" t="s">
        <v>21</v>
      </c>
      <c r="G526" s="59" t="s">
        <v>32</v>
      </c>
      <c r="H526" s="61">
        <v>37.44</v>
      </c>
      <c r="I526" s="62">
        <v>6</v>
      </c>
      <c r="J526" s="63">
        <v>11.231999999999999</v>
      </c>
      <c r="K526" s="63">
        <v>235.87200000000001</v>
      </c>
      <c r="L526" s="64">
        <v>43502</v>
      </c>
      <c r="M526" s="65">
        <v>0.57986111111111116</v>
      </c>
      <c r="N526" s="60" t="s">
        <v>33</v>
      </c>
      <c r="O526" s="63">
        <v>224.64</v>
      </c>
      <c r="P526" s="66">
        <v>4.7619047620000003</v>
      </c>
      <c r="Q526" s="63">
        <v>11.231999999999999</v>
      </c>
      <c r="R526" s="68">
        <v>5.9</v>
      </c>
      <c r="S526" s="48">
        <f t="shared" si="157"/>
        <v>11.232000000000028</v>
      </c>
      <c r="T526" s="49">
        <f t="shared" si="158"/>
        <v>842.40000000000214</v>
      </c>
      <c r="U526" s="49" t="b">
        <f t="shared" si="159"/>
        <v>0</v>
      </c>
      <c r="V526" s="49" t="b">
        <f t="shared" si="160"/>
        <v>1</v>
      </c>
      <c r="W526" s="49" t="str">
        <f t="shared" si="161"/>
        <v>Low Value</v>
      </c>
      <c r="X526" s="157" t="str">
        <f t="shared" si="149"/>
        <v>Value Not maches</v>
      </c>
      <c r="Y526" s="158">
        <f t="shared" si="154"/>
        <v>6</v>
      </c>
      <c r="Z526" s="150">
        <f t="shared" si="162"/>
        <v>2</v>
      </c>
      <c r="AA526" s="151">
        <f t="shared" si="153"/>
        <v>2019</v>
      </c>
      <c r="AB526" s="152" t="str">
        <f t="shared" si="150"/>
        <v>2-2019</v>
      </c>
      <c r="AC526" s="152" t="str">
        <f t="shared" si="147"/>
        <v>6-2-2019</v>
      </c>
      <c r="AD526" s="62">
        <f t="shared" si="155"/>
        <v>1</v>
      </c>
      <c r="AE526" s="62">
        <f t="shared" si="151"/>
        <v>6</v>
      </c>
      <c r="AF526" s="152" t="str">
        <f t="shared" si="148"/>
        <v>2019-6</v>
      </c>
      <c r="AG526" s="62">
        <f t="shared" si="163"/>
        <v>3</v>
      </c>
      <c r="AH526" s="152" t="str">
        <f t="shared" si="152"/>
        <v>Weekdays</v>
      </c>
      <c r="AI526" s="159">
        <f t="shared" si="156"/>
        <v>4</v>
      </c>
    </row>
    <row r="527" spans="2:35" ht="16.5" x14ac:dyDescent="0.3">
      <c r="B527" s="59" t="s">
        <v>559</v>
      </c>
      <c r="C527" s="60" t="s">
        <v>25</v>
      </c>
      <c r="D527" s="59" t="s">
        <v>26</v>
      </c>
      <c r="E527" s="59" t="s">
        <v>27</v>
      </c>
      <c r="F527" s="59" t="s">
        <v>31</v>
      </c>
      <c r="G527" s="59" t="s">
        <v>22</v>
      </c>
      <c r="H527" s="61">
        <v>62.87</v>
      </c>
      <c r="I527" s="62">
        <v>2</v>
      </c>
      <c r="J527" s="63">
        <v>6.2869999999999999</v>
      </c>
      <c r="K527" s="63">
        <v>132.02699999999999</v>
      </c>
      <c r="L527" s="64">
        <v>43466</v>
      </c>
      <c r="M527" s="65">
        <v>0.48819444444444443</v>
      </c>
      <c r="N527" s="60" t="s">
        <v>29</v>
      </c>
      <c r="O527" s="63">
        <v>125.74</v>
      </c>
      <c r="P527" s="66">
        <v>4.7619047620000003</v>
      </c>
      <c r="Q527" s="63">
        <v>6.2869999999999999</v>
      </c>
      <c r="R527" s="68">
        <v>5</v>
      </c>
      <c r="S527" s="48">
        <f t="shared" si="157"/>
        <v>6.2869999999999919</v>
      </c>
      <c r="T527" s="49">
        <f t="shared" si="158"/>
        <v>471.52499999999941</v>
      </c>
      <c r="U527" s="49" t="b">
        <f t="shared" si="159"/>
        <v>0</v>
      </c>
      <c r="V527" s="49" t="b">
        <f t="shared" si="160"/>
        <v>1</v>
      </c>
      <c r="W527" s="49" t="str">
        <f t="shared" si="161"/>
        <v>Low Value</v>
      </c>
      <c r="X527" s="157" t="str">
        <f t="shared" si="149"/>
        <v>Value Not maches</v>
      </c>
      <c r="Y527" s="158">
        <f t="shared" si="154"/>
        <v>1</v>
      </c>
      <c r="Z527" s="150">
        <f t="shared" si="162"/>
        <v>1</v>
      </c>
      <c r="AA527" s="151">
        <f t="shared" si="153"/>
        <v>2019</v>
      </c>
      <c r="AB527" s="152" t="str">
        <f t="shared" si="150"/>
        <v>1-2019</v>
      </c>
      <c r="AC527" s="152" t="str">
        <f t="shared" si="147"/>
        <v>1-1-2019</v>
      </c>
      <c r="AD527" s="62">
        <f t="shared" si="155"/>
        <v>1</v>
      </c>
      <c r="AE527" s="62">
        <f t="shared" si="151"/>
        <v>1</v>
      </c>
      <c r="AF527" s="152" t="str">
        <f t="shared" si="148"/>
        <v>2019-1</v>
      </c>
      <c r="AG527" s="62">
        <f t="shared" si="163"/>
        <v>2</v>
      </c>
      <c r="AH527" s="152" t="str">
        <f t="shared" si="152"/>
        <v>Weekdays</v>
      </c>
      <c r="AI527" s="159">
        <f t="shared" si="156"/>
        <v>3</v>
      </c>
    </row>
    <row r="528" spans="2:35" ht="16.5" x14ac:dyDescent="0.3">
      <c r="B528" s="59" t="s">
        <v>560</v>
      </c>
      <c r="C528" s="60" t="s">
        <v>18</v>
      </c>
      <c r="D528" s="59" t="s">
        <v>19</v>
      </c>
      <c r="E528" s="59" t="s">
        <v>27</v>
      </c>
      <c r="F528" s="59" t="s">
        <v>31</v>
      </c>
      <c r="G528" s="59" t="s">
        <v>44</v>
      </c>
      <c r="H528" s="61">
        <v>81.709999999999994</v>
      </c>
      <c r="I528" s="62">
        <v>6</v>
      </c>
      <c r="J528" s="63">
        <v>24.513000000000002</v>
      </c>
      <c r="K528" s="63">
        <v>514.77300000000002</v>
      </c>
      <c r="L528" s="64">
        <v>43492</v>
      </c>
      <c r="M528" s="65">
        <v>0.60833333333333328</v>
      </c>
      <c r="N528" s="60" t="s">
        <v>33</v>
      </c>
      <c r="O528" s="63">
        <v>490.26</v>
      </c>
      <c r="P528" s="66">
        <v>4.7619047620000003</v>
      </c>
      <c r="Q528" s="63">
        <v>24.513000000000002</v>
      </c>
      <c r="R528" s="67">
        <v>8</v>
      </c>
      <c r="S528" s="48">
        <f t="shared" si="157"/>
        <v>24.513000000000034</v>
      </c>
      <c r="T528" s="49">
        <f t="shared" si="158"/>
        <v>1838.4750000000026</v>
      </c>
      <c r="U528" s="49" t="b">
        <f t="shared" si="159"/>
        <v>1</v>
      </c>
      <c r="V528" s="49" t="b">
        <f t="shared" si="160"/>
        <v>1</v>
      </c>
      <c r="W528" s="49" t="str">
        <f t="shared" si="161"/>
        <v>Low Value</v>
      </c>
      <c r="X528" s="157">
        <f t="shared" si="149"/>
        <v>8.1709999999999994</v>
      </c>
      <c r="Y528" s="158">
        <f t="shared" si="154"/>
        <v>27</v>
      </c>
      <c r="Z528" s="150">
        <f t="shared" si="162"/>
        <v>1</v>
      </c>
      <c r="AA528" s="151">
        <f t="shared" si="153"/>
        <v>2019</v>
      </c>
      <c r="AB528" s="152" t="str">
        <f t="shared" si="150"/>
        <v>1-2019</v>
      </c>
      <c r="AC528" s="152" t="str">
        <f t="shared" si="147"/>
        <v>27-1-2019</v>
      </c>
      <c r="AD528" s="62">
        <f t="shared" si="155"/>
        <v>1</v>
      </c>
      <c r="AE528" s="62">
        <f t="shared" si="151"/>
        <v>4</v>
      </c>
      <c r="AF528" s="152" t="str">
        <f t="shared" si="148"/>
        <v>2019-4</v>
      </c>
      <c r="AG528" s="62">
        <f t="shared" si="163"/>
        <v>7</v>
      </c>
      <c r="AH528" s="152" t="str">
        <f t="shared" si="152"/>
        <v>Weekends</v>
      </c>
      <c r="AI528" s="159">
        <f t="shared" si="156"/>
        <v>1</v>
      </c>
    </row>
    <row r="529" spans="2:35" ht="16.5" x14ac:dyDescent="0.3">
      <c r="B529" s="59" t="s">
        <v>561</v>
      </c>
      <c r="C529" s="60" t="s">
        <v>18</v>
      </c>
      <c r="D529" s="59" t="s">
        <v>19</v>
      </c>
      <c r="E529" s="59" t="s">
        <v>20</v>
      </c>
      <c r="F529" s="59" t="s">
        <v>21</v>
      </c>
      <c r="G529" s="59" t="s">
        <v>36</v>
      </c>
      <c r="H529" s="61">
        <v>91.41</v>
      </c>
      <c r="I529" s="62">
        <v>5</v>
      </c>
      <c r="J529" s="63">
        <v>22.852499999999999</v>
      </c>
      <c r="K529" s="63">
        <v>479.90249999999997</v>
      </c>
      <c r="L529" s="64">
        <v>43521</v>
      </c>
      <c r="M529" s="65">
        <v>0.66874999999999996</v>
      </c>
      <c r="N529" s="60" t="s">
        <v>23</v>
      </c>
      <c r="O529" s="63">
        <v>457.05</v>
      </c>
      <c r="P529" s="66">
        <v>4.7619047620000003</v>
      </c>
      <c r="Q529" s="63">
        <v>22.852499999999999</v>
      </c>
      <c r="R529" s="67">
        <v>7.1</v>
      </c>
      <c r="S529" s="48">
        <f t="shared" si="157"/>
        <v>22.852499999999964</v>
      </c>
      <c r="T529" s="49">
        <f t="shared" si="158"/>
        <v>1713.9374999999973</v>
      </c>
      <c r="U529" s="49" t="b">
        <f t="shared" si="159"/>
        <v>0</v>
      </c>
      <c r="V529" s="49" t="b">
        <f t="shared" si="160"/>
        <v>1</v>
      </c>
      <c r="W529" s="49" t="str">
        <f t="shared" si="161"/>
        <v>Low Value</v>
      </c>
      <c r="X529" s="157">
        <f t="shared" si="149"/>
        <v>9.141</v>
      </c>
      <c r="Y529" s="158">
        <f t="shared" si="154"/>
        <v>25</v>
      </c>
      <c r="Z529" s="150">
        <f t="shared" si="162"/>
        <v>2</v>
      </c>
      <c r="AA529" s="151">
        <f t="shared" si="153"/>
        <v>2019</v>
      </c>
      <c r="AB529" s="152" t="str">
        <f t="shared" si="150"/>
        <v>2-2019</v>
      </c>
      <c r="AC529" s="152" t="str">
        <f t="shared" si="147"/>
        <v>25-2-2019</v>
      </c>
      <c r="AD529" s="62">
        <f t="shared" si="155"/>
        <v>1</v>
      </c>
      <c r="AE529" s="62">
        <f t="shared" si="151"/>
        <v>9</v>
      </c>
      <c r="AF529" s="152" t="str">
        <f t="shared" si="148"/>
        <v>2019-9</v>
      </c>
      <c r="AG529" s="62">
        <f t="shared" si="163"/>
        <v>1</v>
      </c>
      <c r="AH529" s="152" t="str">
        <f t="shared" si="152"/>
        <v>Weekdays</v>
      </c>
      <c r="AI529" s="159">
        <f t="shared" si="156"/>
        <v>2</v>
      </c>
    </row>
    <row r="530" spans="2:35" ht="16.5" x14ac:dyDescent="0.3">
      <c r="B530" s="59" t="s">
        <v>562</v>
      </c>
      <c r="C530" s="60" t="s">
        <v>42</v>
      </c>
      <c r="D530" s="59" t="s">
        <v>43</v>
      </c>
      <c r="E530" s="59" t="s">
        <v>27</v>
      </c>
      <c r="F530" s="59" t="s">
        <v>31</v>
      </c>
      <c r="G530" s="59" t="s">
        <v>46</v>
      </c>
      <c r="H530" s="61">
        <v>39.21</v>
      </c>
      <c r="I530" s="62">
        <v>4</v>
      </c>
      <c r="J530" s="63">
        <v>7.8419999999999996</v>
      </c>
      <c r="K530" s="63">
        <v>164.68199999999999</v>
      </c>
      <c r="L530" s="64">
        <v>43481</v>
      </c>
      <c r="M530" s="65">
        <v>0.8354166666666667</v>
      </c>
      <c r="N530" s="60" t="s">
        <v>33</v>
      </c>
      <c r="O530" s="63">
        <v>156.84</v>
      </c>
      <c r="P530" s="66">
        <v>4.7619047620000003</v>
      </c>
      <c r="Q530" s="63">
        <v>7.8419999999999996</v>
      </c>
      <c r="R530" s="68">
        <v>9</v>
      </c>
      <c r="S530" s="48">
        <f t="shared" si="157"/>
        <v>7.8419999999999845</v>
      </c>
      <c r="T530" s="49">
        <f t="shared" si="158"/>
        <v>588.14999999999884</v>
      </c>
      <c r="U530" s="49" t="b">
        <f t="shared" si="159"/>
        <v>0</v>
      </c>
      <c r="V530" s="49" t="b">
        <f t="shared" si="160"/>
        <v>1</v>
      </c>
      <c r="W530" s="49" t="str">
        <f t="shared" si="161"/>
        <v>High Value</v>
      </c>
      <c r="X530" s="157">
        <f t="shared" si="149"/>
        <v>3.9210000000000003</v>
      </c>
      <c r="Y530" s="158">
        <f t="shared" si="154"/>
        <v>16</v>
      </c>
      <c r="Z530" s="150">
        <f t="shared" si="162"/>
        <v>1</v>
      </c>
      <c r="AA530" s="151">
        <f t="shared" si="153"/>
        <v>2019</v>
      </c>
      <c r="AB530" s="152" t="str">
        <f t="shared" si="150"/>
        <v>1-2019</v>
      </c>
      <c r="AC530" s="152" t="str">
        <f t="shared" si="147"/>
        <v>16-1-2019</v>
      </c>
      <c r="AD530" s="62">
        <f t="shared" si="155"/>
        <v>1</v>
      </c>
      <c r="AE530" s="62">
        <f t="shared" si="151"/>
        <v>3</v>
      </c>
      <c r="AF530" s="152" t="str">
        <f t="shared" si="148"/>
        <v>2019-3</v>
      </c>
      <c r="AG530" s="62">
        <f t="shared" si="163"/>
        <v>3</v>
      </c>
      <c r="AH530" s="152" t="str">
        <f t="shared" si="152"/>
        <v>Weekdays</v>
      </c>
      <c r="AI530" s="159">
        <f t="shared" si="156"/>
        <v>4</v>
      </c>
    </row>
    <row r="531" spans="2:35" ht="16.5" x14ac:dyDescent="0.3">
      <c r="B531" s="59" t="s">
        <v>563</v>
      </c>
      <c r="C531" s="60" t="s">
        <v>42</v>
      </c>
      <c r="D531" s="59" t="s">
        <v>43</v>
      </c>
      <c r="E531" s="59" t="s">
        <v>20</v>
      </c>
      <c r="F531" s="59" t="s">
        <v>31</v>
      </c>
      <c r="G531" s="59" t="s">
        <v>46</v>
      </c>
      <c r="H531" s="61">
        <v>59.86</v>
      </c>
      <c r="I531" s="62">
        <v>2</v>
      </c>
      <c r="J531" s="63">
        <v>5.9859999999999998</v>
      </c>
      <c r="K531" s="63">
        <v>125.706</v>
      </c>
      <c r="L531" s="64">
        <v>43478</v>
      </c>
      <c r="M531" s="65">
        <v>0.62152777777777779</v>
      </c>
      <c r="N531" s="60" t="s">
        <v>23</v>
      </c>
      <c r="O531" s="63">
        <v>119.72</v>
      </c>
      <c r="P531" s="66">
        <v>4.7619047620000003</v>
      </c>
      <c r="Q531" s="63">
        <v>5.9859999999999998</v>
      </c>
      <c r="R531" s="68">
        <v>6.7</v>
      </c>
      <c r="S531" s="48">
        <f t="shared" si="157"/>
        <v>5.9860000000000042</v>
      </c>
      <c r="T531" s="49">
        <f t="shared" si="158"/>
        <v>448.95000000000033</v>
      </c>
      <c r="U531" s="49" t="b">
        <f t="shared" si="159"/>
        <v>0</v>
      </c>
      <c r="V531" s="49" t="b">
        <f t="shared" si="160"/>
        <v>1</v>
      </c>
      <c r="W531" s="49" t="str">
        <f t="shared" si="161"/>
        <v>Low Value</v>
      </c>
      <c r="X531" s="157">
        <f t="shared" si="149"/>
        <v>5.9860000000000007</v>
      </c>
      <c r="Y531" s="158">
        <f t="shared" si="154"/>
        <v>13</v>
      </c>
      <c r="Z531" s="150">
        <f t="shared" si="162"/>
        <v>1</v>
      </c>
      <c r="AA531" s="151">
        <f t="shared" si="153"/>
        <v>2019</v>
      </c>
      <c r="AB531" s="152" t="str">
        <f t="shared" si="150"/>
        <v>1-2019</v>
      </c>
      <c r="AC531" s="152" t="str">
        <f t="shared" si="147"/>
        <v>13-1-2019</v>
      </c>
      <c r="AD531" s="62">
        <f t="shared" si="155"/>
        <v>1</v>
      </c>
      <c r="AE531" s="62">
        <f t="shared" si="151"/>
        <v>2</v>
      </c>
      <c r="AF531" s="152" t="str">
        <f t="shared" si="148"/>
        <v>2019-2</v>
      </c>
      <c r="AG531" s="62">
        <f t="shared" si="163"/>
        <v>7</v>
      </c>
      <c r="AH531" s="152" t="str">
        <f t="shared" si="152"/>
        <v>Weekends</v>
      </c>
      <c r="AI531" s="159">
        <f t="shared" si="156"/>
        <v>1</v>
      </c>
    </row>
    <row r="532" spans="2:35" ht="16.5" x14ac:dyDescent="0.3">
      <c r="B532" s="59" t="s">
        <v>564</v>
      </c>
      <c r="C532" s="60" t="s">
        <v>42</v>
      </c>
      <c r="D532" s="59" t="s">
        <v>43</v>
      </c>
      <c r="E532" s="59" t="s">
        <v>20</v>
      </c>
      <c r="F532" s="59" t="s">
        <v>21</v>
      </c>
      <c r="G532" s="59" t="s">
        <v>44</v>
      </c>
      <c r="H532" s="61">
        <v>54.36</v>
      </c>
      <c r="I532" s="62">
        <v>10</v>
      </c>
      <c r="J532" s="63">
        <v>27.18</v>
      </c>
      <c r="K532" s="63">
        <v>570.78</v>
      </c>
      <c r="L532" s="64">
        <v>43503</v>
      </c>
      <c r="M532" s="65">
        <v>0.4777777777777778</v>
      </c>
      <c r="N532" s="60" t="s">
        <v>33</v>
      </c>
      <c r="O532" s="63">
        <v>543.6</v>
      </c>
      <c r="P532" s="66">
        <v>4.7619047620000003</v>
      </c>
      <c r="Q532" s="63">
        <v>27.18</v>
      </c>
      <c r="R532" s="67">
        <v>6.1</v>
      </c>
      <c r="S532" s="48">
        <f t="shared" si="157"/>
        <v>27.17999999999995</v>
      </c>
      <c r="T532" s="49">
        <f t="shared" si="158"/>
        <v>2038.4999999999964</v>
      </c>
      <c r="U532" s="49" t="b">
        <f t="shared" si="159"/>
        <v>1</v>
      </c>
      <c r="V532" s="49" t="b">
        <f t="shared" si="160"/>
        <v>1</v>
      </c>
      <c r="W532" s="49" t="str">
        <f t="shared" si="161"/>
        <v>Low Value</v>
      </c>
      <c r="X532" s="157" t="str">
        <f t="shared" si="149"/>
        <v>Value Not maches</v>
      </c>
      <c r="Y532" s="158">
        <f t="shared" si="154"/>
        <v>7</v>
      </c>
      <c r="Z532" s="150">
        <f t="shared" si="162"/>
        <v>2</v>
      </c>
      <c r="AA532" s="151">
        <f t="shared" si="153"/>
        <v>2019</v>
      </c>
      <c r="AB532" s="152" t="str">
        <f t="shared" si="150"/>
        <v>2-2019</v>
      </c>
      <c r="AC532" s="152" t="str">
        <f t="shared" ref="AC532:AC595" si="164">CONCATENATE(Y532,"-",Z532,"-",AA532)</f>
        <v>7-2-2019</v>
      </c>
      <c r="AD532" s="62">
        <f t="shared" si="155"/>
        <v>1</v>
      </c>
      <c r="AE532" s="62">
        <f t="shared" si="151"/>
        <v>6</v>
      </c>
      <c r="AF532" s="152" t="str">
        <f t="shared" ref="AF532:AF595" si="165">_xlfn.CONCAT(AA532,"-",AE532)</f>
        <v>2019-6</v>
      </c>
      <c r="AG532" s="62">
        <f t="shared" si="163"/>
        <v>4</v>
      </c>
      <c r="AH532" s="152" t="str">
        <f t="shared" si="152"/>
        <v>Weekdays</v>
      </c>
      <c r="AI532" s="159">
        <f t="shared" si="156"/>
        <v>5</v>
      </c>
    </row>
    <row r="533" spans="2:35" ht="16.5" x14ac:dyDescent="0.3">
      <c r="B533" s="59" t="s">
        <v>565</v>
      </c>
      <c r="C533" s="60" t="s">
        <v>18</v>
      </c>
      <c r="D533" s="59" t="s">
        <v>19</v>
      </c>
      <c r="E533" s="59" t="s">
        <v>27</v>
      </c>
      <c r="F533" s="59" t="s">
        <v>31</v>
      </c>
      <c r="G533" s="59" t="s">
        <v>36</v>
      </c>
      <c r="H533" s="61">
        <v>98.09</v>
      </c>
      <c r="I533" s="62">
        <v>9</v>
      </c>
      <c r="J533" s="63">
        <v>44.140500000000003</v>
      </c>
      <c r="K533" s="63">
        <v>926.95050000000003</v>
      </c>
      <c r="L533" s="64">
        <v>43513</v>
      </c>
      <c r="M533" s="65">
        <v>0.82013888888888886</v>
      </c>
      <c r="N533" s="60" t="s">
        <v>29</v>
      </c>
      <c r="O533" s="63">
        <v>882.81</v>
      </c>
      <c r="P533" s="66">
        <v>4.7619047620000003</v>
      </c>
      <c r="Q533" s="63">
        <v>44.140500000000003</v>
      </c>
      <c r="R533" s="67">
        <v>9.3000000000000007</v>
      </c>
      <c r="S533" s="48">
        <f t="shared" si="157"/>
        <v>44.140500000000088</v>
      </c>
      <c r="T533" s="49">
        <f t="shared" si="158"/>
        <v>3310.5375000000067</v>
      </c>
      <c r="U533" s="49" t="b">
        <f t="shared" si="159"/>
        <v>1</v>
      </c>
      <c r="V533" s="49" t="b">
        <f t="shared" si="160"/>
        <v>1</v>
      </c>
      <c r="W533" s="49" t="str">
        <f t="shared" si="161"/>
        <v>High Value</v>
      </c>
      <c r="X533" s="157">
        <f t="shared" ref="X533:X596" si="166">IF(R533&gt;6.1,H533*0.1,"Value Not maches")</f>
        <v>9.8090000000000011</v>
      </c>
      <c r="Y533" s="158">
        <f t="shared" si="154"/>
        <v>17</v>
      </c>
      <c r="Z533" s="150">
        <f t="shared" si="162"/>
        <v>2</v>
      </c>
      <c r="AA533" s="151">
        <f t="shared" si="153"/>
        <v>2019</v>
      </c>
      <c r="AB533" s="152" t="str">
        <f t="shared" si="150"/>
        <v>2-2019</v>
      </c>
      <c r="AC533" s="152" t="str">
        <f t="shared" si="164"/>
        <v>17-2-2019</v>
      </c>
      <c r="AD533" s="62">
        <f t="shared" si="155"/>
        <v>1</v>
      </c>
      <c r="AE533" s="62">
        <f t="shared" si="151"/>
        <v>7</v>
      </c>
      <c r="AF533" s="152" t="str">
        <f t="shared" si="165"/>
        <v>2019-7</v>
      </c>
      <c r="AG533" s="62">
        <f t="shared" si="163"/>
        <v>7</v>
      </c>
      <c r="AH533" s="152" t="str">
        <f t="shared" si="152"/>
        <v>Weekends</v>
      </c>
      <c r="AI533" s="159">
        <f t="shared" si="156"/>
        <v>1</v>
      </c>
    </row>
    <row r="534" spans="2:35" ht="16.5" x14ac:dyDescent="0.3">
      <c r="B534" s="59" t="s">
        <v>566</v>
      </c>
      <c r="C534" s="60" t="s">
        <v>18</v>
      </c>
      <c r="D534" s="59" t="s">
        <v>19</v>
      </c>
      <c r="E534" s="59" t="s">
        <v>27</v>
      </c>
      <c r="F534" s="59" t="s">
        <v>31</v>
      </c>
      <c r="G534" s="59" t="s">
        <v>22</v>
      </c>
      <c r="H534" s="61">
        <v>25.43</v>
      </c>
      <c r="I534" s="62">
        <v>6</v>
      </c>
      <c r="J534" s="63">
        <v>7.6289999999999996</v>
      </c>
      <c r="K534" s="63">
        <v>160.209</v>
      </c>
      <c r="L534" s="64">
        <v>43508</v>
      </c>
      <c r="M534" s="65">
        <v>0.79236111111111107</v>
      </c>
      <c r="N534" s="60" t="s">
        <v>23</v>
      </c>
      <c r="O534" s="63">
        <v>152.58000000000001</v>
      </c>
      <c r="P534" s="66">
        <v>4.7619047620000003</v>
      </c>
      <c r="Q534" s="63">
        <v>7.6289999999999996</v>
      </c>
      <c r="R534" s="68">
        <v>7</v>
      </c>
      <c r="S534" s="48">
        <f t="shared" si="157"/>
        <v>7.6289999999999907</v>
      </c>
      <c r="T534" s="49">
        <f t="shared" si="158"/>
        <v>572.17499999999927</v>
      </c>
      <c r="U534" s="49" t="b">
        <f t="shared" si="159"/>
        <v>0</v>
      </c>
      <c r="V534" s="49" t="b">
        <f t="shared" si="160"/>
        <v>1</v>
      </c>
      <c r="W534" s="49" t="str">
        <f t="shared" si="161"/>
        <v>Low Value</v>
      </c>
      <c r="X534" s="157">
        <f t="shared" si="166"/>
        <v>2.5430000000000001</v>
      </c>
      <c r="Y534" s="158">
        <f t="shared" si="154"/>
        <v>12</v>
      </c>
      <c r="Z534" s="150">
        <f t="shared" si="162"/>
        <v>2</v>
      </c>
      <c r="AA534" s="151">
        <f t="shared" si="153"/>
        <v>2019</v>
      </c>
      <c r="AB534" s="152" t="str">
        <f t="shared" ref="AB534:AB597" si="167">CONCATENATE(Z534,"-",AA534)</f>
        <v>2-2019</v>
      </c>
      <c r="AC534" s="152" t="str">
        <f t="shared" si="164"/>
        <v>12-2-2019</v>
      </c>
      <c r="AD534" s="62">
        <f t="shared" si="155"/>
        <v>1</v>
      </c>
      <c r="AE534" s="62">
        <f t="shared" si="151"/>
        <v>7</v>
      </c>
      <c r="AF534" s="152" t="str">
        <f t="shared" si="165"/>
        <v>2019-7</v>
      </c>
      <c r="AG534" s="62">
        <f t="shared" si="163"/>
        <v>2</v>
      </c>
      <c r="AH534" s="152" t="str">
        <f t="shared" si="152"/>
        <v>Weekdays</v>
      </c>
      <c r="AI534" s="159">
        <f t="shared" si="156"/>
        <v>3</v>
      </c>
    </row>
    <row r="535" spans="2:35" ht="16.5" x14ac:dyDescent="0.3">
      <c r="B535" s="59" t="s">
        <v>567</v>
      </c>
      <c r="C535" s="60" t="s">
        <v>18</v>
      </c>
      <c r="D535" s="59" t="s">
        <v>19</v>
      </c>
      <c r="E535" s="59" t="s">
        <v>20</v>
      </c>
      <c r="F535" s="59" t="s">
        <v>31</v>
      </c>
      <c r="G535" s="59" t="s">
        <v>46</v>
      </c>
      <c r="H535" s="61">
        <v>86.68</v>
      </c>
      <c r="I535" s="62">
        <v>8</v>
      </c>
      <c r="J535" s="63">
        <v>34.671999999999997</v>
      </c>
      <c r="K535" s="63">
        <v>728.11199999999997</v>
      </c>
      <c r="L535" s="64">
        <v>43489</v>
      </c>
      <c r="M535" s="65">
        <v>0.75277777777777777</v>
      </c>
      <c r="N535" s="60" t="s">
        <v>33</v>
      </c>
      <c r="O535" s="63">
        <v>693.44</v>
      </c>
      <c r="P535" s="66">
        <v>4.7619047620000003</v>
      </c>
      <c r="Q535" s="63">
        <v>34.671999999999997</v>
      </c>
      <c r="R535" s="67">
        <v>7.2</v>
      </c>
      <c r="S535" s="48">
        <f t="shared" si="157"/>
        <v>34.671999999999912</v>
      </c>
      <c r="T535" s="49">
        <f t="shared" si="158"/>
        <v>2600.3999999999933</v>
      </c>
      <c r="U535" s="49" t="b">
        <f t="shared" si="159"/>
        <v>1</v>
      </c>
      <c r="V535" s="49" t="b">
        <f t="shared" si="160"/>
        <v>1</v>
      </c>
      <c r="W535" s="49" t="str">
        <f t="shared" si="161"/>
        <v>Low Value</v>
      </c>
      <c r="X535" s="157">
        <f t="shared" si="166"/>
        <v>8.668000000000001</v>
      </c>
      <c r="Y535" s="158">
        <f t="shared" si="154"/>
        <v>24</v>
      </c>
      <c r="Z535" s="150">
        <f t="shared" si="162"/>
        <v>1</v>
      </c>
      <c r="AA535" s="151">
        <f t="shared" si="153"/>
        <v>2019</v>
      </c>
      <c r="AB535" s="152" t="str">
        <f t="shared" si="167"/>
        <v>1-2019</v>
      </c>
      <c r="AC535" s="152" t="str">
        <f t="shared" si="164"/>
        <v>24-1-2019</v>
      </c>
      <c r="AD535" s="62">
        <f t="shared" si="155"/>
        <v>1</v>
      </c>
      <c r="AE535" s="62">
        <f t="shared" ref="AE535:AE598" si="168">WEEKNUM(L535,2)</f>
        <v>4</v>
      </c>
      <c r="AF535" s="152" t="str">
        <f t="shared" si="165"/>
        <v>2019-4</v>
      </c>
      <c r="AG535" s="62">
        <f t="shared" si="163"/>
        <v>4</v>
      </c>
      <c r="AH535" s="152" t="str">
        <f t="shared" ref="AH535:AH598" si="169">IF(AG535&gt;=6,"Weekends","Weekdays")</f>
        <v>Weekdays</v>
      </c>
      <c r="AI535" s="159">
        <f t="shared" si="156"/>
        <v>5</v>
      </c>
    </row>
    <row r="536" spans="2:35" ht="16.5" x14ac:dyDescent="0.3">
      <c r="B536" s="59" t="s">
        <v>568</v>
      </c>
      <c r="C536" s="60" t="s">
        <v>42</v>
      </c>
      <c r="D536" s="59" t="s">
        <v>43</v>
      </c>
      <c r="E536" s="59" t="s">
        <v>27</v>
      </c>
      <c r="F536" s="59" t="s">
        <v>31</v>
      </c>
      <c r="G536" s="59" t="s">
        <v>28</v>
      </c>
      <c r="H536" s="61">
        <v>22.95</v>
      </c>
      <c r="I536" s="62">
        <v>10</v>
      </c>
      <c r="J536" s="63">
        <v>11.475</v>
      </c>
      <c r="K536" s="63">
        <v>240.97499999999999</v>
      </c>
      <c r="L536" s="64">
        <v>43502</v>
      </c>
      <c r="M536" s="65">
        <v>0.80555555555555558</v>
      </c>
      <c r="N536" s="60" t="s">
        <v>23</v>
      </c>
      <c r="O536" s="63">
        <v>229.5</v>
      </c>
      <c r="P536" s="66">
        <v>4.7619047620000003</v>
      </c>
      <c r="Q536" s="63">
        <v>11.475</v>
      </c>
      <c r="R536" s="68">
        <v>8.1999999999999993</v>
      </c>
      <c r="S536" s="48">
        <f t="shared" si="157"/>
        <v>11.474999999999994</v>
      </c>
      <c r="T536" s="49">
        <f t="shared" si="158"/>
        <v>860.62499999999955</v>
      </c>
      <c r="U536" s="49" t="b">
        <f t="shared" si="159"/>
        <v>0</v>
      </c>
      <c r="V536" s="49" t="b">
        <f t="shared" si="160"/>
        <v>1</v>
      </c>
      <c r="W536" s="49" t="str">
        <f t="shared" si="161"/>
        <v>Low Value</v>
      </c>
      <c r="X536" s="157">
        <f t="shared" si="166"/>
        <v>2.2949999999999999</v>
      </c>
      <c r="Y536" s="158">
        <f t="shared" si="154"/>
        <v>6</v>
      </c>
      <c r="Z536" s="150">
        <f t="shared" si="162"/>
        <v>2</v>
      </c>
      <c r="AA536" s="151">
        <f t="shared" si="153"/>
        <v>2019</v>
      </c>
      <c r="AB536" s="152" t="str">
        <f t="shared" si="167"/>
        <v>2-2019</v>
      </c>
      <c r="AC536" s="152" t="str">
        <f t="shared" si="164"/>
        <v>6-2-2019</v>
      </c>
      <c r="AD536" s="62">
        <f t="shared" si="155"/>
        <v>1</v>
      </c>
      <c r="AE536" s="62">
        <f t="shared" si="168"/>
        <v>6</v>
      </c>
      <c r="AF536" s="152" t="str">
        <f t="shared" si="165"/>
        <v>2019-6</v>
      </c>
      <c r="AG536" s="62">
        <f t="shared" si="163"/>
        <v>3</v>
      </c>
      <c r="AH536" s="152" t="str">
        <f t="shared" si="169"/>
        <v>Weekdays</v>
      </c>
      <c r="AI536" s="159">
        <f t="shared" si="156"/>
        <v>4</v>
      </c>
    </row>
    <row r="537" spans="2:35" ht="16.5" x14ac:dyDescent="0.3">
      <c r="B537" s="59" t="s">
        <v>569</v>
      </c>
      <c r="C537" s="60" t="s">
        <v>25</v>
      </c>
      <c r="D537" s="59" t="s">
        <v>26</v>
      </c>
      <c r="E537" s="59" t="s">
        <v>27</v>
      </c>
      <c r="F537" s="59" t="s">
        <v>21</v>
      </c>
      <c r="G537" s="59" t="s">
        <v>44</v>
      </c>
      <c r="H537" s="61">
        <v>16.309999999999999</v>
      </c>
      <c r="I537" s="62">
        <v>9</v>
      </c>
      <c r="J537" s="63">
        <v>7.3395000000000001</v>
      </c>
      <c r="K537" s="63">
        <v>154.12950000000001</v>
      </c>
      <c r="L537" s="64">
        <v>43550</v>
      </c>
      <c r="M537" s="65">
        <v>0.43819444444444444</v>
      </c>
      <c r="N537" s="60" t="s">
        <v>23</v>
      </c>
      <c r="O537" s="63">
        <v>146.79</v>
      </c>
      <c r="P537" s="66">
        <v>4.7619047620000003</v>
      </c>
      <c r="Q537" s="63">
        <v>7.3395000000000001</v>
      </c>
      <c r="R537" s="68">
        <v>8.4</v>
      </c>
      <c r="S537" s="48">
        <f t="shared" si="157"/>
        <v>7.3395000000000152</v>
      </c>
      <c r="T537" s="49">
        <f t="shared" si="158"/>
        <v>550.46250000000111</v>
      </c>
      <c r="U537" s="49" t="b">
        <f t="shared" si="159"/>
        <v>0</v>
      </c>
      <c r="V537" s="49" t="b">
        <f t="shared" si="160"/>
        <v>1</v>
      </c>
      <c r="W537" s="49" t="str">
        <f t="shared" si="161"/>
        <v>Low Value</v>
      </c>
      <c r="X537" s="157">
        <f t="shared" si="166"/>
        <v>1.631</v>
      </c>
      <c r="Y537" s="158">
        <f t="shared" si="154"/>
        <v>26</v>
      </c>
      <c r="Z537" s="150">
        <f t="shared" si="162"/>
        <v>3</v>
      </c>
      <c r="AA537" s="151">
        <f t="shared" si="153"/>
        <v>2019</v>
      </c>
      <c r="AB537" s="152" t="str">
        <f t="shared" si="167"/>
        <v>3-2019</v>
      </c>
      <c r="AC537" s="152" t="str">
        <f t="shared" si="164"/>
        <v>26-3-2019</v>
      </c>
      <c r="AD537" s="62">
        <f t="shared" si="155"/>
        <v>1</v>
      </c>
      <c r="AE537" s="62">
        <f t="shared" si="168"/>
        <v>13</v>
      </c>
      <c r="AF537" s="152" t="str">
        <f t="shared" si="165"/>
        <v>2019-13</v>
      </c>
      <c r="AG537" s="62">
        <f t="shared" si="163"/>
        <v>2</v>
      </c>
      <c r="AH537" s="152" t="str">
        <f t="shared" si="169"/>
        <v>Weekdays</v>
      </c>
      <c r="AI537" s="159">
        <f t="shared" si="156"/>
        <v>3</v>
      </c>
    </row>
    <row r="538" spans="2:35" ht="16.5" x14ac:dyDescent="0.3">
      <c r="B538" s="59" t="s">
        <v>570</v>
      </c>
      <c r="C538" s="60" t="s">
        <v>18</v>
      </c>
      <c r="D538" s="59" t="s">
        <v>19</v>
      </c>
      <c r="E538" s="59" t="s">
        <v>27</v>
      </c>
      <c r="F538" s="59" t="s">
        <v>21</v>
      </c>
      <c r="G538" s="59" t="s">
        <v>32</v>
      </c>
      <c r="H538" s="61">
        <v>28.32</v>
      </c>
      <c r="I538" s="62">
        <v>5</v>
      </c>
      <c r="J538" s="63">
        <v>7.08</v>
      </c>
      <c r="K538" s="63">
        <v>148.68</v>
      </c>
      <c r="L538" s="64">
        <v>43535</v>
      </c>
      <c r="M538" s="65">
        <v>0.56111111111111112</v>
      </c>
      <c r="N538" s="60" t="s">
        <v>23</v>
      </c>
      <c r="O538" s="63">
        <v>141.6</v>
      </c>
      <c r="P538" s="66">
        <v>4.7619047620000003</v>
      </c>
      <c r="Q538" s="63">
        <v>7.08</v>
      </c>
      <c r="R538" s="68">
        <v>6.2</v>
      </c>
      <c r="S538" s="48">
        <f t="shared" si="157"/>
        <v>7.0800000000000125</v>
      </c>
      <c r="T538" s="49">
        <f t="shared" si="158"/>
        <v>531.00000000000091</v>
      </c>
      <c r="U538" s="49" t="b">
        <f t="shared" si="159"/>
        <v>0</v>
      </c>
      <c r="V538" s="49" t="b">
        <f t="shared" si="160"/>
        <v>1</v>
      </c>
      <c r="W538" s="49" t="str">
        <f t="shared" si="161"/>
        <v>Low Value</v>
      </c>
      <c r="X538" s="157">
        <f t="shared" si="166"/>
        <v>2.8320000000000003</v>
      </c>
      <c r="Y538" s="158">
        <f t="shared" si="154"/>
        <v>11</v>
      </c>
      <c r="Z538" s="150">
        <f t="shared" si="162"/>
        <v>3</v>
      </c>
      <c r="AA538" s="151">
        <f t="shared" si="153"/>
        <v>2019</v>
      </c>
      <c r="AB538" s="152" t="str">
        <f t="shared" si="167"/>
        <v>3-2019</v>
      </c>
      <c r="AC538" s="152" t="str">
        <f t="shared" si="164"/>
        <v>11-3-2019</v>
      </c>
      <c r="AD538" s="62">
        <f t="shared" si="155"/>
        <v>1</v>
      </c>
      <c r="AE538" s="62">
        <f t="shared" si="168"/>
        <v>11</v>
      </c>
      <c r="AF538" s="152" t="str">
        <f t="shared" si="165"/>
        <v>2019-11</v>
      </c>
      <c r="AG538" s="62">
        <f t="shared" si="163"/>
        <v>1</v>
      </c>
      <c r="AH538" s="152" t="str">
        <f t="shared" si="169"/>
        <v>Weekdays</v>
      </c>
      <c r="AI538" s="159">
        <f t="shared" si="156"/>
        <v>2</v>
      </c>
    </row>
    <row r="539" spans="2:35" ht="16.5" x14ac:dyDescent="0.3">
      <c r="B539" s="59" t="s">
        <v>571</v>
      </c>
      <c r="C539" s="60" t="s">
        <v>25</v>
      </c>
      <c r="D539" s="59" t="s">
        <v>26</v>
      </c>
      <c r="E539" s="59" t="s">
        <v>27</v>
      </c>
      <c r="F539" s="59" t="s">
        <v>31</v>
      </c>
      <c r="G539" s="59" t="s">
        <v>32</v>
      </c>
      <c r="H539" s="61">
        <v>16.670000000000002</v>
      </c>
      <c r="I539" s="62">
        <v>7</v>
      </c>
      <c r="J539" s="63">
        <v>5.8345000000000002</v>
      </c>
      <c r="K539" s="63">
        <v>122.5245</v>
      </c>
      <c r="L539" s="64">
        <v>43503</v>
      </c>
      <c r="M539" s="65">
        <v>0.48333333333333334</v>
      </c>
      <c r="N539" s="60" t="s">
        <v>23</v>
      </c>
      <c r="O539" s="63">
        <v>116.69</v>
      </c>
      <c r="P539" s="66">
        <v>4.7619047620000003</v>
      </c>
      <c r="Q539" s="63">
        <v>5.8345000000000002</v>
      </c>
      <c r="R539" s="68">
        <v>7.4</v>
      </c>
      <c r="S539" s="48">
        <f t="shared" si="157"/>
        <v>5.8345000000000056</v>
      </c>
      <c r="T539" s="49">
        <f t="shared" si="158"/>
        <v>437.58750000000043</v>
      </c>
      <c r="U539" s="49" t="b">
        <f t="shared" si="159"/>
        <v>0</v>
      </c>
      <c r="V539" s="49" t="b">
        <f t="shared" si="160"/>
        <v>1</v>
      </c>
      <c r="W539" s="49" t="str">
        <f t="shared" si="161"/>
        <v>Low Value</v>
      </c>
      <c r="X539" s="157">
        <f t="shared" si="166"/>
        <v>1.6670000000000003</v>
      </c>
      <c r="Y539" s="158">
        <f t="shared" si="154"/>
        <v>7</v>
      </c>
      <c r="Z539" s="150">
        <f t="shared" si="162"/>
        <v>2</v>
      </c>
      <c r="AA539" s="151">
        <f t="shared" ref="AA539:AA602" si="170">YEAR(L539)</f>
        <v>2019</v>
      </c>
      <c r="AB539" s="152" t="str">
        <f t="shared" si="167"/>
        <v>2-2019</v>
      </c>
      <c r="AC539" s="152" t="str">
        <f t="shared" si="164"/>
        <v>7-2-2019</v>
      </c>
      <c r="AD539" s="62">
        <f t="shared" si="155"/>
        <v>1</v>
      </c>
      <c r="AE539" s="62">
        <f t="shared" si="168"/>
        <v>6</v>
      </c>
      <c r="AF539" s="152" t="str">
        <f t="shared" si="165"/>
        <v>2019-6</v>
      </c>
      <c r="AG539" s="62">
        <f t="shared" si="163"/>
        <v>4</v>
      </c>
      <c r="AH539" s="152" t="str">
        <f t="shared" si="169"/>
        <v>Weekdays</v>
      </c>
      <c r="AI539" s="159">
        <f t="shared" si="156"/>
        <v>5</v>
      </c>
    </row>
    <row r="540" spans="2:35" ht="16.5" x14ac:dyDescent="0.3">
      <c r="B540" s="59" t="s">
        <v>572</v>
      </c>
      <c r="C540" s="60" t="s">
        <v>42</v>
      </c>
      <c r="D540" s="59" t="s">
        <v>43</v>
      </c>
      <c r="E540" s="59" t="s">
        <v>20</v>
      </c>
      <c r="F540" s="59" t="s">
        <v>21</v>
      </c>
      <c r="G540" s="59" t="s">
        <v>46</v>
      </c>
      <c r="H540" s="61">
        <v>73.959999999999994</v>
      </c>
      <c r="I540" s="62">
        <v>1</v>
      </c>
      <c r="J540" s="63">
        <v>3.698</v>
      </c>
      <c r="K540" s="63">
        <v>77.658000000000001</v>
      </c>
      <c r="L540" s="64">
        <v>43470</v>
      </c>
      <c r="M540" s="65">
        <v>0.48055555555555557</v>
      </c>
      <c r="N540" s="60" t="s">
        <v>33</v>
      </c>
      <c r="O540" s="63">
        <v>73.959999999999994</v>
      </c>
      <c r="P540" s="66">
        <v>4.7619047620000003</v>
      </c>
      <c r="Q540" s="63">
        <v>3.698</v>
      </c>
      <c r="R540" s="68">
        <v>5</v>
      </c>
      <c r="S540" s="48">
        <f t="shared" si="157"/>
        <v>3.6980000000000075</v>
      </c>
      <c r="T540" s="49">
        <f t="shared" si="158"/>
        <v>277.35000000000059</v>
      </c>
      <c r="U540" s="49" t="b">
        <f t="shared" si="159"/>
        <v>0</v>
      </c>
      <c r="V540" s="49" t="b">
        <f t="shared" si="160"/>
        <v>1</v>
      </c>
      <c r="W540" s="49" t="str">
        <f t="shared" si="161"/>
        <v>Low Value</v>
      </c>
      <c r="X540" s="157" t="str">
        <f t="shared" si="166"/>
        <v>Value Not maches</v>
      </c>
      <c r="Y540" s="158">
        <f t="shared" si="154"/>
        <v>5</v>
      </c>
      <c r="Z540" s="150">
        <f t="shared" si="162"/>
        <v>1</v>
      </c>
      <c r="AA540" s="151">
        <f t="shared" si="170"/>
        <v>2019</v>
      </c>
      <c r="AB540" s="152" t="str">
        <f t="shared" si="167"/>
        <v>1-2019</v>
      </c>
      <c r="AC540" s="152" t="str">
        <f t="shared" si="164"/>
        <v>5-1-2019</v>
      </c>
      <c r="AD540" s="62">
        <f t="shared" si="155"/>
        <v>1</v>
      </c>
      <c r="AE540" s="62">
        <f t="shared" si="168"/>
        <v>1</v>
      </c>
      <c r="AF540" s="152" t="str">
        <f t="shared" si="165"/>
        <v>2019-1</v>
      </c>
      <c r="AG540" s="62">
        <f t="shared" si="163"/>
        <v>6</v>
      </c>
      <c r="AH540" s="152" t="str">
        <f t="shared" si="169"/>
        <v>Weekends</v>
      </c>
      <c r="AI540" s="159">
        <f t="shared" si="156"/>
        <v>7</v>
      </c>
    </row>
    <row r="541" spans="2:35" ht="16.5" x14ac:dyDescent="0.3">
      <c r="B541" s="59" t="s">
        <v>573</v>
      </c>
      <c r="C541" s="60" t="s">
        <v>18</v>
      </c>
      <c r="D541" s="59" t="s">
        <v>19</v>
      </c>
      <c r="E541" s="59" t="s">
        <v>27</v>
      </c>
      <c r="F541" s="59" t="s">
        <v>31</v>
      </c>
      <c r="G541" s="59" t="s">
        <v>32</v>
      </c>
      <c r="H541" s="61">
        <v>97.94</v>
      </c>
      <c r="I541" s="62">
        <v>1</v>
      </c>
      <c r="J541" s="63">
        <v>4.8970000000000002</v>
      </c>
      <c r="K541" s="63">
        <v>102.837</v>
      </c>
      <c r="L541" s="64">
        <v>43531</v>
      </c>
      <c r="M541" s="65">
        <v>0.48888888888888887</v>
      </c>
      <c r="N541" s="60" t="s">
        <v>23</v>
      </c>
      <c r="O541" s="63">
        <v>97.94</v>
      </c>
      <c r="P541" s="66">
        <v>4.7619047620000003</v>
      </c>
      <c r="Q541" s="63">
        <v>4.8970000000000002</v>
      </c>
      <c r="R541" s="68">
        <v>6.9</v>
      </c>
      <c r="S541" s="48">
        <f t="shared" si="157"/>
        <v>4.8970000000000056</v>
      </c>
      <c r="T541" s="49">
        <f t="shared" si="158"/>
        <v>367.27500000000043</v>
      </c>
      <c r="U541" s="49" t="b">
        <f t="shared" si="159"/>
        <v>0</v>
      </c>
      <c r="V541" s="49" t="b">
        <f t="shared" si="160"/>
        <v>1</v>
      </c>
      <c r="W541" s="49" t="str">
        <f t="shared" si="161"/>
        <v>Low Value</v>
      </c>
      <c r="X541" s="157">
        <f t="shared" si="166"/>
        <v>9.7940000000000005</v>
      </c>
      <c r="Y541" s="158">
        <f t="shared" si="154"/>
        <v>7</v>
      </c>
      <c r="Z541" s="150">
        <f t="shared" si="162"/>
        <v>3</v>
      </c>
      <c r="AA541" s="151">
        <f t="shared" si="170"/>
        <v>2019</v>
      </c>
      <c r="AB541" s="152" t="str">
        <f t="shared" si="167"/>
        <v>3-2019</v>
      </c>
      <c r="AC541" s="152" t="str">
        <f t="shared" si="164"/>
        <v>7-3-2019</v>
      </c>
      <c r="AD541" s="62">
        <f t="shared" si="155"/>
        <v>1</v>
      </c>
      <c r="AE541" s="62">
        <f t="shared" si="168"/>
        <v>10</v>
      </c>
      <c r="AF541" s="152" t="str">
        <f t="shared" si="165"/>
        <v>2019-10</v>
      </c>
      <c r="AG541" s="62">
        <f t="shared" si="163"/>
        <v>4</v>
      </c>
      <c r="AH541" s="152" t="str">
        <f t="shared" si="169"/>
        <v>Weekdays</v>
      </c>
      <c r="AI541" s="159">
        <f t="shared" si="156"/>
        <v>5</v>
      </c>
    </row>
    <row r="542" spans="2:35" ht="16.5" x14ac:dyDescent="0.3">
      <c r="B542" s="59" t="s">
        <v>574</v>
      </c>
      <c r="C542" s="60" t="s">
        <v>18</v>
      </c>
      <c r="D542" s="59" t="s">
        <v>19</v>
      </c>
      <c r="E542" s="59" t="s">
        <v>27</v>
      </c>
      <c r="F542" s="59" t="s">
        <v>21</v>
      </c>
      <c r="G542" s="59" t="s">
        <v>46</v>
      </c>
      <c r="H542" s="61">
        <v>73.05</v>
      </c>
      <c r="I542" s="62">
        <v>4</v>
      </c>
      <c r="J542" s="63">
        <v>14.61</v>
      </c>
      <c r="K542" s="63">
        <v>306.81</v>
      </c>
      <c r="L542" s="64">
        <v>43521</v>
      </c>
      <c r="M542" s="65">
        <v>0.71944444444444444</v>
      </c>
      <c r="N542" s="60" t="s">
        <v>33</v>
      </c>
      <c r="O542" s="63">
        <v>292.2</v>
      </c>
      <c r="P542" s="66">
        <v>4.7619047620000003</v>
      </c>
      <c r="Q542" s="63">
        <v>14.61</v>
      </c>
      <c r="R542" s="68">
        <v>4.9000000000000004</v>
      </c>
      <c r="S542" s="48">
        <f t="shared" si="157"/>
        <v>14.610000000000014</v>
      </c>
      <c r="T542" s="49">
        <f t="shared" si="158"/>
        <v>1095.7500000000009</v>
      </c>
      <c r="U542" s="49" t="b">
        <f t="shared" si="159"/>
        <v>0</v>
      </c>
      <c r="V542" s="49" t="b">
        <f t="shared" si="160"/>
        <v>1</v>
      </c>
      <c r="W542" s="49" t="str">
        <f t="shared" si="161"/>
        <v>Low Value</v>
      </c>
      <c r="X542" s="157" t="str">
        <f t="shared" si="166"/>
        <v>Value Not maches</v>
      </c>
      <c r="Y542" s="158">
        <f t="shared" si="154"/>
        <v>25</v>
      </c>
      <c r="Z542" s="150">
        <f t="shared" si="162"/>
        <v>2</v>
      </c>
      <c r="AA542" s="151">
        <f t="shared" si="170"/>
        <v>2019</v>
      </c>
      <c r="AB542" s="152" t="str">
        <f t="shared" si="167"/>
        <v>2-2019</v>
      </c>
      <c r="AC542" s="152" t="str">
        <f t="shared" si="164"/>
        <v>25-2-2019</v>
      </c>
      <c r="AD542" s="62">
        <f t="shared" si="155"/>
        <v>1</v>
      </c>
      <c r="AE542" s="62">
        <f t="shared" si="168"/>
        <v>9</v>
      </c>
      <c r="AF542" s="152" t="str">
        <f t="shared" si="165"/>
        <v>2019-9</v>
      </c>
      <c r="AG542" s="62">
        <f t="shared" si="163"/>
        <v>1</v>
      </c>
      <c r="AH542" s="152" t="str">
        <f t="shared" si="169"/>
        <v>Weekdays</v>
      </c>
      <c r="AI542" s="159">
        <f t="shared" si="156"/>
        <v>2</v>
      </c>
    </row>
    <row r="543" spans="2:35" ht="16.5" x14ac:dyDescent="0.3">
      <c r="B543" s="59" t="s">
        <v>575</v>
      </c>
      <c r="C543" s="60" t="s">
        <v>25</v>
      </c>
      <c r="D543" s="59" t="s">
        <v>26</v>
      </c>
      <c r="E543" s="59" t="s">
        <v>20</v>
      </c>
      <c r="F543" s="59" t="s">
        <v>21</v>
      </c>
      <c r="G543" s="59" t="s">
        <v>44</v>
      </c>
      <c r="H543" s="61">
        <v>87.48</v>
      </c>
      <c r="I543" s="62">
        <v>6</v>
      </c>
      <c r="J543" s="63">
        <v>26.244</v>
      </c>
      <c r="K543" s="63">
        <v>551.12400000000002</v>
      </c>
      <c r="L543" s="64">
        <v>43497</v>
      </c>
      <c r="M543" s="65">
        <v>0.77986111111111112</v>
      </c>
      <c r="N543" s="60" t="s">
        <v>23</v>
      </c>
      <c r="O543" s="63">
        <v>524.88</v>
      </c>
      <c r="P543" s="66">
        <v>4.7619047620000003</v>
      </c>
      <c r="Q543" s="63">
        <v>26.244</v>
      </c>
      <c r="R543" s="67">
        <v>5.0999999999999996</v>
      </c>
      <c r="S543" s="48">
        <f t="shared" si="157"/>
        <v>26.244000000000028</v>
      </c>
      <c r="T543" s="49">
        <f t="shared" si="158"/>
        <v>1968.300000000002</v>
      </c>
      <c r="U543" s="49" t="b">
        <f t="shared" si="159"/>
        <v>1</v>
      </c>
      <c r="V543" s="49" t="b">
        <f t="shared" si="160"/>
        <v>1</v>
      </c>
      <c r="W543" s="49" t="str">
        <f t="shared" si="161"/>
        <v>Low Value</v>
      </c>
      <c r="X543" s="157" t="str">
        <f t="shared" si="166"/>
        <v>Value Not maches</v>
      </c>
      <c r="Y543" s="158">
        <f t="shared" si="154"/>
        <v>1</v>
      </c>
      <c r="Z543" s="150">
        <f t="shared" si="162"/>
        <v>2</v>
      </c>
      <c r="AA543" s="151">
        <f t="shared" si="170"/>
        <v>2019</v>
      </c>
      <c r="AB543" s="152" t="str">
        <f t="shared" si="167"/>
        <v>2-2019</v>
      </c>
      <c r="AC543" s="152" t="str">
        <f t="shared" si="164"/>
        <v>1-2-2019</v>
      </c>
      <c r="AD543" s="62">
        <f t="shared" si="155"/>
        <v>1</v>
      </c>
      <c r="AE543" s="62">
        <f t="shared" si="168"/>
        <v>5</v>
      </c>
      <c r="AF543" s="152" t="str">
        <f t="shared" si="165"/>
        <v>2019-5</v>
      </c>
      <c r="AG543" s="62">
        <f t="shared" si="163"/>
        <v>5</v>
      </c>
      <c r="AH543" s="152" t="str">
        <f t="shared" si="169"/>
        <v>Weekdays</v>
      </c>
      <c r="AI543" s="159">
        <f t="shared" si="156"/>
        <v>6</v>
      </c>
    </row>
    <row r="544" spans="2:35" ht="16.5" x14ac:dyDescent="0.3">
      <c r="B544" s="59" t="s">
        <v>576</v>
      </c>
      <c r="C544" s="60" t="s">
        <v>18</v>
      </c>
      <c r="D544" s="59" t="s">
        <v>19</v>
      </c>
      <c r="E544" s="59" t="s">
        <v>27</v>
      </c>
      <c r="F544" s="59" t="s">
        <v>31</v>
      </c>
      <c r="G544" s="59" t="s">
        <v>32</v>
      </c>
      <c r="H544" s="61">
        <v>30.68</v>
      </c>
      <c r="I544" s="62">
        <v>3</v>
      </c>
      <c r="J544" s="63">
        <v>4.6020000000000003</v>
      </c>
      <c r="K544" s="63">
        <v>96.641999999999996</v>
      </c>
      <c r="L544" s="64">
        <v>43487</v>
      </c>
      <c r="M544" s="65">
        <v>0.45833333333333331</v>
      </c>
      <c r="N544" s="60" t="s">
        <v>23</v>
      </c>
      <c r="O544" s="63">
        <v>92.04</v>
      </c>
      <c r="P544" s="66">
        <v>4.7619047620000003</v>
      </c>
      <c r="Q544" s="63">
        <v>4.6020000000000003</v>
      </c>
      <c r="R544" s="68">
        <v>9.1</v>
      </c>
      <c r="S544" s="48">
        <f t="shared" si="157"/>
        <v>4.6019999999999897</v>
      </c>
      <c r="T544" s="49">
        <f t="shared" si="158"/>
        <v>345.14999999999924</v>
      </c>
      <c r="U544" s="49" t="b">
        <f t="shared" si="159"/>
        <v>0</v>
      </c>
      <c r="V544" s="49" t="b">
        <f t="shared" si="160"/>
        <v>1</v>
      </c>
      <c r="W544" s="49" t="str">
        <f t="shared" si="161"/>
        <v>High Value</v>
      </c>
      <c r="X544" s="157">
        <f t="shared" si="166"/>
        <v>3.0680000000000001</v>
      </c>
      <c r="Y544" s="158">
        <f t="shared" si="154"/>
        <v>22</v>
      </c>
      <c r="Z544" s="150">
        <f t="shared" si="162"/>
        <v>1</v>
      </c>
      <c r="AA544" s="151">
        <f t="shared" si="170"/>
        <v>2019</v>
      </c>
      <c r="AB544" s="152" t="str">
        <f t="shared" si="167"/>
        <v>1-2019</v>
      </c>
      <c r="AC544" s="152" t="str">
        <f t="shared" si="164"/>
        <v>22-1-2019</v>
      </c>
      <c r="AD544" s="62">
        <f t="shared" si="155"/>
        <v>1</v>
      </c>
      <c r="AE544" s="62">
        <f t="shared" si="168"/>
        <v>4</v>
      </c>
      <c r="AF544" s="152" t="str">
        <f t="shared" si="165"/>
        <v>2019-4</v>
      </c>
      <c r="AG544" s="62">
        <f t="shared" si="163"/>
        <v>2</v>
      </c>
      <c r="AH544" s="152" t="str">
        <f t="shared" si="169"/>
        <v>Weekdays</v>
      </c>
      <c r="AI544" s="159">
        <f t="shared" si="156"/>
        <v>3</v>
      </c>
    </row>
    <row r="545" spans="2:35" ht="16.5" x14ac:dyDescent="0.3">
      <c r="B545" s="59" t="s">
        <v>577</v>
      </c>
      <c r="C545" s="60" t="s">
        <v>25</v>
      </c>
      <c r="D545" s="59" t="s">
        <v>26</v>
      </c>
      <c r="E545" s="59" t="s">
        <v>20</v>
      </c>
      <c r="F545" s="59" t="s">
        <v>31</v>
      </c>
      <c r="G545" s="59" t="s">
        <v>22</v>
      </c>
      <c r="H545" s="61">
        <v>75.88</v>
      </c>
      <c r="I545" s="62">
        <v>1</v>
      </c>
      <c r="J545" s="63">
        <v>3.794</v>
      </c>
      <c r="K545" s="63">
        <v>79.674000000000007</v>
      </c>
      <c r="L545" s="64">
        <v>43468</v>
      </c>
      <c r="M545" s="65">
        <v>0.4375</v>
      </c>
      <c r="N545" s="60" t="s">
        <v>33</v>
      </c>
      <c r="O545" s="63">
        <v>75.88</v>
      </c>
      <c r="P545" s="66">
        <v>4.7619047620000003</v>
      </c>
      <c r="Q545" s="63">
        <v>3.794</v>
      </c>
      <c r="R545" s="68">
        <v>7.1</v>
      </c>
      <c r="S545" s="48">
        <f t="shared" si="157"/>
        <v>3.7940000000000111</v>
      </c>
      <c r="T545" s="49">
        <f t="shared" si="158"/>
        <v>284.55000000000086</v>
      </c>
      <c r="U545" s="49" t="b">
        <f t="shared" si="159"/>
        <v>0</v>
      </c>
      <c r="V545" s="49" t="b">
        <f t="shared" si="160"/>
        <v>1</v>
      </c>
      <c r="W545" s="49" t="str">
        <f t="shared" si="161"/>
        <v>Low Value</v>
      </c>
      <c r="X545" s="157">
        <f t="shared" si="166"/>
        <v>7.5880000000000001</v>
      </c>
      <c r="Y545" s="158">
        <f t="shared" ref="Y545:Y608" si="171">DAY(L545)</f>
        <v>3</v>
      </c>
      <c r="Z545" s="150">
        <f t="shared" si="162"/>
        <v>1</v>
      </c>
      <c r="AA545" s="151">
        <f t="shared" si="170"/>
        <v>2019</v>
      </c>
      <c r="AB545" s="152" t="str">
        <f t="shared" si="167"/>
        <v>1-2019</v>
      </c>
      <c r="AC545" s="152" t="str">
        <f t="shared" si="164"/>
        <v>3-1-2019</v>
      </c>
      <c r="AD545" s="62">
        <f t="shared" si="155"/>
        <v>1</v>
      </c>
      <c r="AE545" s="62">
        <f t="shared" si="168"/>
        <v>1</v>
      </c>
      <c r="AF545" s="152" t="str">
        <f t="shared" si="165"/>
        <v>2019-1</v>
      </c>
      <c r="AG545" s="62">
        <f t="shared" si="163"/>
        <v>4</v>
      </c>
      <c r="AH545" s="152" t="str">
        <f t="shared" si="169"/>
        <v>Weekdays</v>
      </c>
      <c r="AI545" s="159">
        <f t="shared" si="156"/>
        <v>5</v>
      </c>
    </row>
    <row r="546" spans="2:35" ht="16.5" x14ac:dyDescent="0.3">
      <c r="B546" s="59" t="s">
        <v>578</v>
      </c>
      <c r="C546" s="60" t="s">
        <v>42</v>
      </c>
      <c r="D546" s="59" t="s">
        <v>43</v>
      </c>
      <c r="E546" s="59" t="s">
        <v>20</v>
      </c>
      <c r="F546" s="59" t="s">
        <v>21</v>
      </c>
      <c r="G546" s="59" t="s">
        <v>36</v>
      </c>
      <c r="H546" s="61">
        <v>20.18</v>
      </c>
      <c r="I546" s="62">
        <v>4</v>
      </c>
      <c r="J546" s="63">
        <v>4.0359999999999996</v>
      </c>
      <c r="K546" s="63">
        <v>84.756</v>
      </c>
      <c r="L546" s="64">
        <v>43509</v>
      </c>
      <c r="M546" s="65">
        <v>0.50972222222222219</v>
      </c>
      <c r="N546" s="60" t="s">
        <v>33</v>
      </c>
      <c r="O546" s="63">
        <v>80.72</v>
      </c>
      <c r="P546" s="66">
        <v>4.7619047620000003</v>
      </c>
      <c r="Q546" s="63">
        <v>4.0359999999999996</v>
      </c>
      <c r="R546" s="68">
        <v>5</v>
      </c>
      <c r="S546" s="48">
        <f t="shared" si="157"/>
        <v>4.0360000000000014</v>
      </c>
      <c r="T546" s="49">
        <f t="shared" si="158"/>
        <v>302.7000000000001</v>
      </c>
      <c r="U546" s="49" t="b">
        <f t="shared" si="159"/>
        <v>0</v>
      </c>
      <c r="V546" s="49" t="b">
        <f t="shared" si="160"/>
        <v>1</v>
      </c>
      <c r="W546" s="49" t="str">
        <f t="shared" si="161"/>
        <v>Low Value</v>
      </c>
      <c r="X546" s="157" t="str">
        <f t="shared" si="166"/>
        <v>Value Not maches</v>
      </c>
      <c r="Y546" s="158">
        <f t="shared" si="171"/>
        <v>13</v>
      </c>
      <c r="Z546" s="150">
        <f t="shared" si="162"/>
        <v>2</v>
      </c>
      <c r="AA546" s="151">
        <f t="shared" si="170"/>
        <v>2019</v>
      </c>
      <c r="AB546" s="152" t="str">
        <f t="shared" si="167"/>
        <v>2-2019</v>
      </c>
      <c r="AC546" s="152" t="str">
        <f t="shared" si="164"/>
        <v>13-2-2019</v>
      </c>
      <c r="AD546" s="62">
        <f t="shared" si="155"/>
        <v>1</v>
      </c>
      <c r="AE546" s="62">
        <f t="shared" si="168"/>
        <v>7</v>
      </c>
      <c r="AF546" s="152" t="str">
        <f t="shared" si="165"/>
        <v>2019-7</v>
      </c>
      <c r="AG546" s="62">
        <f t="shared" si="163"/>
        <v>3</v>
      </c>
      <c r="AH546" s="152" t="str">
        <f t="shared" si="169"/>
        <v>Weekdays</v>
      </c>
      <c r="AI546" s="159">
        <f t="shared" si="156"/>
        <v>4</v>
      </c>
    </row>
    <row r="547" spans="2:35" ht="16.5" x14ac:dyDescent="0.3">
      <c r="B547" s="59" t="s">
        <v>579</v>
      </c>
      <c r="C547" s="60" t="s">
        <v>25</v>
      </c>
      <c r="D547" s="59" t="s">
        <v>26</v>
      </c>
      <c r="E547" s="59" t="s">
        <v>20</v>
      </c>
      <c r="F547" s="59" t="s">
        <v>31</v>
      </c>
      <c r="G547" s="59" t="s">
        <v>28</v>
      </c>
      <c r="H547" s="61">
        <v>18.77</v>
      </c>
      <c r="I547" s="62">
        <v>6</v>
      </c>
      <c r="J547" s="63">
        <v>5.6310000000000002</v>
      </c>
      <c r="K547" s="63">
        <v>118.251</v>
      </c>
      <c r="L547" s="64">
        <v>43493</v>
      </c>
      <c r="M547" s="65">
        <v>0.69652777777777775</v>
      </c>
      <c r="N547" s="60" t="s">
        <v>33</v>
      </c>
      <c r="O547" s="63">
        <v>112.62</v>
      </c>
      <c r="P547" s="66">
        <v>4.7619047620000003</v>
      </c>
      <c r="Q547" s="63">
        <v>5.6310000000000002</v>
      </c>
      <c r="R547" s="68">
        <v>5.5</v>
      </c>
      <c r="S547" s="48">
        <f t="shared" si="157"/>
        <v>5.6310000000000002</v>
      </c>
      <c r="T547" s="49">
        <f t="shared" si="158"/>
        <v>422.32500000000005</v>
      </c>
      <c r="U547" s="49" t="b">
        <f t="shared" si="159"/>
        <v>0</v>
      </c>
      <c r="V547" s="49" t="b">
        <f t="shared" si="160"/>
        <v>1</v>
      </c>
      <c r="W547" s="49" t="str">
        <f t="shared" si="161"/>
        <v>Low Value</v>
      </c>
      <c r="X547" s="157" t="str">
        <f t="shared" si="166"/>
        <v>Value Not maches</v>
      </c>
      <c r="Y547" s="158">
        <f t="shared" si="171"/>
        <v>28</v>
      </c>
      <c r="Z547" s="150">
        <f t="shared" si="162"/>
        <v>1</v>
      </c>
      <c r="AA547" s="151">
        <f t="shared" si="170"/>
        <v>2019</v>
      </c>
      <c r="AB547" s="152" t="str">
        <f t="shared" si="167"/>
        <v>1-2019</v>
      </c>
      <c r="AC547" s="152" t="str">
        <f t="shared" si="164"/>
        <v>28-1-2019</v>
      </c>
      <c r="AD547" s="62">
        <f t="shared" si="155"/>
        <v>1</v>
      </c>
      <c r="AE547" s="62">
        <f t="shared" si="168"/>
        <v>5</v>
      </c>
      <c r="AF547" s="152" t="str">
        <f t="shared" si="165"/>
        <v>2019-5</v>
      </c>
      <c r="AG547" s="62">
        <f t="shared" si="163"/>
        <v>1</v>
      </c>
      <c r="AH547" s="152" t="str">
        <f t="shared" si="169"/>
        <v>Weekdays</v>
      </c>
      <c r="AI547" s="159">
        <f t="shared" si="156"/>
        <v>2</v>
      </c>
    </row>
    <row r="548" spans="2:35" ht="16.5" x14ac:dyDescent="0.3">
      <c r="B548" s="59" t="s">
        <v>580</v>
      </c>
      <c r="C548" s="60" t="s">
        <v>42</v>
      </c>
      <c r="D548" s="59" t="s">
        <v>43</v>
      </c>
      <c r="E548" s="59" t="s">
        <v>27</v>
      </c>
      <c r="F548" s="59" t="s">
        <v>21</v>
      </c>
      <c r="G548" s="59" t="s">
        <v>44</v>
      </c>
      <c r="H548" s="61">
        <v>71.2</v>
      </c>
      <c r="I548" s="62">
        <v>1</v>
      </c>
      <c r="J548" s="63">
        <v>3.56</v>
      </c>
      <c r="K548" s="63">
        <v>74.760000000000005</v>
      </c>
      <c r="L548" s="64">
        <v>43470</v>
      </c>
      <c r="M548" s="65">
        <v>0.86111111111111116</v>
      </c>
      <c r="N548" s="60" t="s">
        <v>33</v>
      </c>
      <c r="O548" s="63">
        <v>71.2</v>
      </c>
      <c r="P548" s="66">
        <v>4.7619047620000003</v>
      </c>
      <c r="Q548" s="63">
        <v>3.56</v>
      </c>
      <c r="R548" s="68">
        <v>9.1999999999999993</v>
      </c>
      <c r="S548" s="48">
        <f t="shared" si="157"/>
        <v>3.5600000000000023</v>
      </c>
      <c r="T548" s="49">
        <f t="shared" si="158"/>
        <v>267.00000000000017</v>
      </c>
      <c r="U548" s="49" t="b">
        <f t="shared" si="159"/>
        <v>0</v>
      </c>
      <c r="V548" s="49" t="b">
        <f t="shared" si="160"/>
        <v>1</v>
      </c>
      <c r="W548" s="49" t="str">
        <f t="shared" si="161"/>
        <v>High Value</v>
      </c>
      <c r="X548" s="157">
        <f t="shared" si="166"/>
        <v>7.120000000000001</v>
      </c>
      <c r="Y548" s="158">
        <f t="shared" si="171"/>
        <v>5</v>
      </c>
      <c r="Z548" s="150">
        <f t="shared" si="162"/>
        <v>1</v>
      </c>
      <c r="AA548" s="151">
        <f t="shared" si="170"/>
        <v>2019</v>
      </c>
      <c r="AB548" s="152" t="str">
        <f t="shared" si="167"/>
        <v>1-2019</v>
      </c>
      <c r="AC548" s="152" t="str">
        <f t="shared" si="164"/>
        <v>5-1-2019</v>
      </c>
      <c r="AD548" s="62">
        <f t="shared" si="155"/>
        <v>1</v>
      </c>
      <c r="AE548" s="62">
        <f t="shared" si="168"/>
        <v>1</v>
      </c>
      <c r="AF548" s="152" t="str">
        <f t="shared" si="165"/>
        <v>2019-1</v>
      </c>
      <c r="AG548" s="62">
        <f t="shared" si="163"/>
        <v>6</v>
      </c>
      <c r="AH548" s="152" t="str">
        <f t="shared" si="169"/>
        <v>Weekends</v>
      </c>
      <c r="AI548" s="159">
        <f t="shared" si="156"/>
        <v>7</v>
      </c>
    </row>
    <row r="549" spans="2:35" ht="16.5" x14ac:dyDescent="0.3">
      <c r="B549" s="59" t="s">
        <v>581</v>
      </c>
      <c r="C549" s="60" t="s">
        <v>42</v>
      </c>
      <c r="D549" s="59" t="s">
        <v>43</v>
      </c>
      <c r="E549" s="59" t="s">
        <v>20</v>
      </c>
      <c r="F549" s="59" t="s">
        <v>31</v>
      </c>
      <c r="G549" s="59" t="s">
        <v>32</v>
      </c>
      <c r="H549" s="61">
        <v>38.81</v>
      </c>
      <c r="I549" s="62">
        <v>4</v>
      </c>
      <c r="J549" s="63">
        <v>7.7619999999999996</v>
      </c>
      <c r="K549" s="63">
        <v>163.00200000000001</v>
      </c>
      <c r="L549" s="64">
        <v>43543</v>
      </c>
      <c r="M549" s="65">
        <v>0.56944444444444442</v>
      </c>
      <c r="N549" s="60" t="s">
        <v>23</v>
      </c>
      <c r="O549" s="63">
        <v>155.24</v>
      </c>
      <c r="P549" s="66">
        <v>4.7619047620000003</v>
      </c>
      <c r="Q549" s="63">
        <v>7.7619999999999996</v>
      </c>
      <c r="R549" s="68">
        <v>4.9000000000000004</v>
      </c>
      <c r="S549" s="48">
        <f t="shared" si="157"/>
        <v>7.7620000000000005</v>
      </c>
      <c r="T549" s="49">
        <f t="shared" si="158"/>
        <v>582.15000000000009</v>
      </c>
      <c r="U549" s="49" t="b">
        <f t="shared" si="159"/>
        <v>0</v>
      </c>
      <c r="V549" s="49" t="b">
        <f t="shared" si="160"/>
        <v>1</v>
      </c>
      <c r="W549" s="49" t="str">
        <f t="shared" si="161"/>
        <v>Low Value</v>
      </c>
      <c r="X549" s="157" t="str">
        <f t="shared" si="166"/>
        <v>Value Not maches</v>
      </c>
      <c r="Y549" s="158">
        <f t="shared" si="171"/>
        <v>19</v>
      </c>
      <c r="Z549" s="150">
        <f t="shared" si="162"/>
        <v>3</v>
      </c>
      <c r="AA549" s="151">
        <f t="shared" si="170"/>
        <v>2019</v>
      </c>
      <c r="AB549" s="152" t="str">
        <f t="shared" si="167"/>
        <v>3-2019</v>
      </c>
      <c r="AC549" s="152" t="str">
        <f t="shared" si="164"/>
        <v>19-3-2019</v>
      </c>
      <c r="AD549" s="62">
        <f t="shared" ref="AD549:AD612" si="172">ROUNDUP(Z549/3,0)</f>
        <v>1</v>
      </c>
      <c r="AE549" s="62">
        <f t="shared" si="168"/>
        <v>12</v>
      </c>
      <c r="AF549" s="152" t="str">
        <f t="shared" si="165"/>
        <v>2019-12</v>
      </c>
      <c r="AG549" s="62">
        <f t="shared" si="163"/>
        <v>2</v>
      </c>
      <c r="AH549" s="152" t="str">
        <f t="shared" si="169"/>
        <v>Weekdays</v>
      </c>
      <c r="AI549" s="159">
        <f t="shared" si="156"/>
        <v>3</v>
      </c>
    </row>
    <row r="550" spans="2:35" ht="16.5" x14ac:dyDescent="0.3">
      <c r="B550" s="59" t="s">
        <v>582</v>
      </c>
      <c r="C550" s="60" t="s">
        <v>18</v>
      </c>
      <c r="D550" s="59" t="s">
        <v>19</v>
      </c>
      <c r="E550" s="59" t="s">
        <v>27</v>
      </c>
      <c r="F550" s="59" t="s">
        <v>21</v>
      </c>
      <c r="G550" s="59" t="s">
        <v>46</v>
      </c>
      <c r="H550" s="61">
        <v>29.42</v>
      </c>
      <c r="I550" s="62">
        <v>10</v>
      </c>
      <c r="J550" s="63">
        <v>14.71</v>
      </c>
      <c r="K550" s="63">
        <v>308.91000000000003</v>
      </c>
      <c r="L550" s="64">
        <v>43477</v>
      </c>
      <c r="M550" s="65">
        <v>0.68263888888888891</v>
      </c>
      <c r="N550" s="60" t="s">
        <v>23</v>
      </c>
      <c r="O550" s="63">
        <v>294.2</v>
      </c>
      <c r="P550" s="66">
        <v>4.7619047620000003</v>
      </c>
      <c r="Q550" s="63">
        <v>14.71</v>
      </c>
      <c r="R550" s="68">
        <v>8.9</v>
      </c>
      <c r="S550" s="48">
        <f t="shared" si="157"/>
        <v>14.710000000000036</v>
      </c>
      <c r="T550" s="49">
        <f t="shared" si="158"/>
        <v>1103.2500000000027</v>
      </c>
      <c r="U550" s="49" t="b">
        <f t="shared" si="159"/>
        <v>0</v>
      </c>
      <c r="V550" s="49" t="b">
        <f t="shared" si="160"/>
        <v>1</v>
      </c>
      <c r="W550" s="49" t="str">
        <f t="shared" si="161"/>
        <v>High Value</v>
      </c>
      <c r="X550" s="157">
        <f t="shared" si="166"/>
        <v>2.9420000000000002</v>
      </c>
      <c r="Y550" s="158">
        <f t="shared" si="171"/>
        <v>12</v>
      </c>
      <c r="Z550" s="150">
        <f t="shared" si="162"/>
        <v>1</v>
      </c>
      <c r="AA550" s="151">
        <f t="shared" si="170"/>
        <v>2019</v>
      </c>
      <c r="AB550" s="152" t="str">
        <f t="shared" si="167"/>
        <v>1-2019</v>
      </c>
      <c r="AC550" s="152" t="str">
        <f t="shared" si="164"/>
        <v>12-1-2019</v>
      </c>
      <c r="AD550" s="62">
        <f t="shared" si="172"/>
        <v>1</v>
      </c>
      <c r="AE550" s="62">
        <f t="shared" si="168"/>
        <v>2</v>
      </c>
      <c r="AF550" s="152" t="str">
        <f t="shared" si="165"/>
        <v>2019-2</v>
      </c>
      <c r="AG550" s="62">
        <f t="shared" si="163"/>
        <v>6</v>
      </c>
      <c r="AH550" s="152" t="str">
        <f t="shared" si="169"/>
        <v>Weekends</v>
      </c>
      <c r="AI550" s="159">
        <f t="shared" ref="AI550:AI613" si="173">WEEKDAY(L550,1)</f>
        <v>7</v>
      </c>
    </row>
    <row r="551" spans="2:35" ht="16.5" x14ac:dyDescent="0.3">
      <c r="B551" s="59" t="s">
        <v>583</v>
      </c>
      <c r="C551" s="60" t="s">
        <v>18</v>
      </c>
      <c r="D551" s="59" t="s">
        <v>19</v>
      </c>
      <c r="E551" s="59" t="s">
        <v>27</v>
      </c>
      <c r="F551" s="59" t="s">
        <v>31</v>
      </c>
      <c r="G551" s="59" t="s">
        <v>36</v>
      </c>
      <c r="H551" s="61">
        <v>60.95</v>
      </c>
      <c r="I551" s="62">
        <v>9</v>
      </c>
      <c r="J551" s="63">
        <v>27.427499999999998</v>
      </c>
      <c r="K551" s="63">
        <v>575.97749999999996</v>
      </c>
      <c r="L551" s="64">
        <v>43472</v>
      </c>
      <c r="M551" s="65">
        <v>0.50555555555555554</v>
      </c>
      <c r="N551" s="60" t="s">
        <v>33</v>
      </c>
      <c r="O551" s="63">
        <v>548.54999999999995</v>
      </c>
      <c r="P551" s="66">
        <v>4.7619047620000003</v>
      </c>
      <c r="Q551" s="63">
        <v>27.427499999999998</v>
      </c>
      <c r="R551" s="67">
        <v>6</v>
      </c>
      <c r="S551" s="48">
        <f t="shared" si="157"/>
        <v>27.427500000000009</v>
      </c>
      <c r="T551" s="49">
        <f t="shared" si="158"/>
        <v>2057.0625000000009</v>
      </c>
      <c r="U551" s="49" t="b">
        <f t="shared" si="159"/>
        <v>1</v>
      </c>
      <c r="V551" s="49" t="b">
        <f t="shared" si="160"/>
        <v>1</v>
      </c>
      <c r="W551" s="49" t="str">
        <f t="shared" si="161"/>
        <v>Low Value</v>
      </c>
      <c r="X551" s="157" t="str">
        <f t="shared" si="166"/>
        <v>Value Not maches</v>
      </c>
      <c r="Y551" s="158">
        <f t="shared" si="171"/>
        <v>7</v>
      </c>
      <c r="Z551" s="150">
        <f t="shared" si="162"/>
        <v>1</v>
      </c>
      <c r="AA551" s="151">
        <f t="shared" si="170"/>
        <v>2019</v>
      </c>
      <c r="AB551" s="152" t="str">
        <f t="shared" si="167"/>
        <v>1-2019</v>
      </c>
      <c r="AC551" s="152" t="str">
        <f t="shared" si="164"/>
        <v>7-1-2019</v>
      </c>
      <c r="AD551" s="62">
        <f t="shared" si="172"/>
        <v>1</v>
      </c>
      <c r="AE551" s="62">
        <f t="shared" si="168"/>
        <v>2</v>
      </c>
      <c r="AF551" s="152" t="str">
        <f t="shared" si="165"/>
        <v>2019-2</v>
      </c>
      <c r="AG551" s="62">
        <f t="shared" si="163"/>
        <v>1</v>
      </c>
      <c r="AH551" s="152" t="str">
        <f t="shared" si="169"/>
        <v>Weekdays</v>
      </c>
      <c r="AI551" s="159">
        <f t="shared" si="173"/>
        <v>2</v>
      </c>
    </row>
    <row r="552" spans="2:35" ht="16.5" x14ac:dyDescent="0.3">
      <c r="B552" s="59" t="s">
        <v>584</v>
      </c>
      <c r="C552" s="60" t="s">
        <v>42</v>
      </c>
      <c r="D552" s="59" t="s">
        <v>43</v>
      </c>
      <c r="E552" s="59" t="s">
        <v>27</v>
      </c>
      <c r="F552" s="59" t="s">
        <v>21</v>
      </c>
      <c r="G552" s="59" t="s">
        <v>36</v>
      </c>
      <c r="H552" s="61">
        <v>51.54</v>
      </c>
      <c r="I552" s="62">
        <v>5</v>
      </c>
      <c r="J552" s="63">
        <v>12.885</v>
      </c>
      <c r="K552" s="63">
        <v>270.58499999999998</v>
      </c>
      <c r="L552" s="64">
        <v>43491</v>
      </c>
      <c r="M552" s="65">
        <v>0.73958333333333337</v>
      </c>
      <c r="N552" s="60" t="s">
        <v>29</v>
      </c>
      <c r="O552" s="63">
        <v>257.7</v>
      </c>
      <c r="P552" s="66">
        <v>4.7619047620000003</v>
      </c>
      <c r="Q552" s="63">
        <v>12.885</v>
      </c>
      <c r="R552" s="68">
        <v>4.2</v>
      </c>
      <c r="S552" s="48">
        <f t="shared" si="157"/>
        <v>12.884999999999991</v>
      </c>
      <c r="T552" s="49">
        <f t="shared" si="158"/>
        <v>966.37499999999932</v>
      </c>
      <c r="U552" s="49" t="b">
        <f t="shared" si="159"/>
        <v>0</v>
      </c>
      <c r="V552" s="49" t="b">
        <f t="shared" si="160"/>
        <v>1</v>
      </c>
      <c r="W552" s="49" t="str">
        <f t="shared" si="161"/>
        <v>Low Value</v>
      </c>
      <c r="X552" s="157" t="str">
        <f t="shared" si="166"/>
        <v>Value Not maches</v>
      </c>
      <c r="Y552" s="158">
        <f t="shared" si="171"/>
        <v>26</v>
      </c>
      <c r="Z552" s="150">
        <f t="shared" si="162"/>
        <v>1</v>
      </c>
      <c r="AA552" s="151">
        <f t="shared" si="170"/>
        <v>2019</v>
      </c>
      <c r="AB552" s="152" t="str">
        <f t="shared" si="167"/>
        <v>1-2019</v>
      </c>
      <c r="AC552" s="152" t="str">
        <f t="shared" si="164"/>
        <v>26-1-2019</v>
      </c>
      <c r="AD552" s="62">
        <f t="shared" si="172"/>
        <v>1</v>
      </c>
      <c r="AE552" s="62">
        <f t="shared" si="168"/>
        <v>4</v>
      </c>
      <c r="AF552" s="152" t="str">
        <f t="shared" si="165"/>
        <v>2019-4</v>
      </c>
      <c r="AG552" s="62">
        <f t="shared" si="163"/>
        <v>6</v>
      </c>
      <c r="AH552" s="152" t="str">
        <f t="shared" si="169"/>
        <v>Weekends</v>
      </c>
      <c r="AI552" s="159">
        <f t="shared" si="173"/>
        <v>7</v>
      </c>
    </row>
    <row r="553" spans="2:35" ht="16.5" x14ac:dyDescent="0.3">
      <c r="B553" s="59" t="s">
        <v>585</v>
      </c>
      <c r="C553" s="60" t="s">
        <v>18</v>
      </c>
      <c r="D553" s="59" t="s">
        <v>19</v>
      </c>
      <c r="E553" s="59" t="s">
        <v>27</v>
      </c>
      <c r="F553" s="59" t="s">
        <v>21</v>
      </c>
      <c r="G553" s="59" t="s">
        <v>28</v>
      </c>
      <c r="H553" s="61">
        <v>66.06</v>
      </c>
      <c r="I553" s="62">
        <v>6</v>
      </c>
      <c r="J553" s="63">
        <v>19.818000000000001</v>
      </c>
      <c r="K553" s="63">
        <v>416.178</v>
      </c>
      <c r="L553" s="64">
        <v>43488</v>
      </c>
      <c r="M553" s="65">
        <v>0.43611111111111112</v>
      </c>
      <c r="N553" s="60" t="s">
        <v>29</v>
      </c>
      <c r="O553" s="63">
        <v>396.36</v>
      </c>
      <c r="P553" s="66">
        <v>4.7619047620000003</v>
      </c>
      <c r="Q553" s="63">
        <v>19.818000000000001</v>
      </c>
      <c r="R553" s="67">
        <v>7.3</v>
      </c>
      <c r="S553" s="48">
        <f t="shared" si="157"/>
        <v>19.817999999999984</v>
      </c>
      <c r="T553" s="49">
        <f t="shared" si="158"/>
        <v>1486.3499999999988</v>
      </c>
      <c r="U553" s="49" t="b">
        <f t="shared" si="159"/>
        <v>0</v>
      </c>
      <c r="V553" s="49" t="b">
        <f t="shared" si="160"/>
        <v>1</v>
      </c>
      <c r="W553" s="49" t="str">
        <f t="shared" si="161"/>
        <v>Low Value</v>
      </c>
      <c r="X553" s="157">
        <f t="shared" si="166"/>
        <v>6.6060000000000008</v>
      </c>
      <c r="Y553" s="158">
        <f t="shared" si="171"/>
        <v>23</v>
      </c>
      <c r="Z553" s="150">
        <f t="shared" si="162"/>
        <v>1</v>
      </c>
      <c r="AA553" s="151">
        <f t="shared" si="170"/>
        <v>2019</v>
      </c>
      <c r="AB553" s="152" t="str">
        <f t="shared" si="167"/>
        <v>1-2019</v>
      </c>
      <c r="AC553" s="152" t="str">
        <f t="shared" si="164"/>
        <v>23-1-2019</v>
      </c>
      <c r="AD553" s="62">
        <f t="shared" si="172"/>
        <v>1</v>
      </c>
      <c r="AE553" s="62">
        <f t="shared" si="168"/>
        <v>4</v>
      </c>
      <c r="AF553" s="152" t="str">
        <f t="shared" si="165"/>
        <v>2019-4</v>
      </c>
      <c r="AG553" s="62">
        <f t="shared" si="163"/>
        <v>3</v>
      </c>
      <c r="AH553" s="152" t="str">
        <f t="shared" si="169"/>
        <v>Weekdays</v>
      </c>
      <c r="AI553" s="159">
        <f t="shared" si="173"/>
        <v>4</v>
      </c>
    </row>
    <row r="554" spans="2:35" ht="16.5" x14ac:dyDescent="0.3">
      <c r="B554" s="59" t="s">
        <v>586</v>
      </c>
      <c r="C554" s="60" t="s">
        <v>42</v>
      </c>
      <c r="D554" s="59" t="s">
        <v>43</v>
      </c>
      <c r="E554" s="59" t="s">
        <v>27</v>
      </c>
      <c r="F554" s="59" t="s">
        <v>31</v>
      </c>
      <c r="G554" s="59" t="s">
        <v>46</v>
      </c>
      <c r="H554" s="61">
        <v>57.27</v>
      </c>
      <c r="I554" s="62">
        <v>3</v>
      </c>
      <c r="J554" s="63">
        <v>8.5905000000000005</v>
      </c>
      <c r="K554" s="63">
        <v>180.40049999999999</v>
      </c>
      <c r="L554" s="64">
        <v>43505</v>
      </c>
      <c r="M554" s="65">
        <v>0.85486111111111107</v>
      </c>
      <c r="N554" s="60" t="s">
        <v>23</v>
      </c>
      <c r="O554" s="63">
        <v>171.81</v>
      </c>
      <c r="P554" s="66">
        <v>4.7619047620000003</v>
      </c>
      <c r="Q554" s="63">
        <v>8.5905000000000005</v>
      </c>
      <c r="R554" s="68">
        <v>6.5</v>
      </c>
      <c r="S554" s="48">
        <f t="shared" si="157"/>
        <v>8.5904999999999916</v>
      </c>
      <c r="T554" s="49">
        <f t="shared" si="158"/>
        <v>644.28749999999934</v>
      </c>
      <c r="U554" s="49" t="b">
        <f t="shared" si="159"/>
        <v>0</v>
      </c>
      <c r="V554" s="49" t="b">
        <f t="shared" si="160"/>
        <v>1</v>
      </c>
      <c r="W554" s="49" t="str">
        <f t="shared" si="161"/>
        <v>Low Value</v>
      </c>
      <c r="X554" s="157">
        <f t="shared" si="166"/>
        <v>5.7270000000000003</v>
      </c>
      <c r="Y554" s="158">
        <f t="shared" si="171"/>
        <v>9</v>
      </c>
      <c r="Z554" s="150">
        <f t="shared" si="162"/>
        <v>2</v>
      </c>
      <c r="AA554" s="151">
        <f t="shared" si="170"/>
        <v>2019</v>
      </c>
      <c r="AB554" s="152" t="str">
        <f t="shared" si="167"/>
        <v>2-2019</v>
      </c>
      <c r="AC554" s="152" t="str">
        <f t="shared" si="164"/>
        <v>9-2-2019</v>
      </c>
      <c r="AD554" s="62">
        <f t="shared" si="172"/>
        <v>1</v>
      </c>
      <c r="AE554" s="62">
        <f t="shared" si="168"/>
        <v>6</v>
      </c>
      <c r="AF554" s="152" t="str">
        <f t="shared" si="165"/>
        <v>2019-6</v>
      </c>
      <c r="AG554" s="62">
        <f t="shared" si="163"/>
        <v>6</v>
      </c>
      <c r="AH554" s="152" t="str">
        <f t="shared" si="169"/>
        <v>Weekends</v>
      </c>
      <c r="AI554" s="159">
        <f t="shared" si="173"/>
        <v>7</v>
      </c>
    </row>
    <row r="555" spans="2:35" ht="16.5" x14ac:dyDescent="0.3">
      <c r="B555" s="59" t="s">
        <v>587</v>
      </c>
      <c r="C555" s="60" t="s">
        <v>42</v>
      </c>
      <c r="D555" s="59" t="s">
        <v>43</v>
      </c>
      <c r="E555" s="59" t="s">
        <v>27</v>
      </c>
      <c r="F555" s="59" t="s">
        <v>21</v>
      </c>
      <c r="G555" s="59" t="s">
        <v>46</v>
      </c>
      <c r="H555" s="61">
        <v>54.31</v>
      </c>
      <c r="I555" s="62">
        <v>9</v>
      </c>
      <c r="J555" s="63">
        <v>24.439499999999999</v>
      </c>
      <c r="K555" s="63">
        <v>513.22950000000003</v>
      </c>
      <c r="L555" s="64">
        <v>43518</v>
      </c>
      <c r="M555" s="65">
        <v>0.45069444444444445</v>
      </c>
      <c r="N555" s="60" t="s">
        <v>29</v>
      </c>
      <c r="O555" s="63">
        <v>488.79</v>
      </c>
      <c r="P555" s="66">
        <v>4.7619047620000003</v>
      </c>
      <c r="Q555" s="63">
        <v>24.439499999999999</v>
      </c>
      <c r="R555" s="67">
        <v>8.9</v>
      </c>
      <c r="S555" s="48">
        <f t="shared" si="157"/>
        <v>24.43950000000001</v>
      </c>
      <c r="T555" s="49">
        <f t="shared" si="158"/>
        <v>1832.9625000000008</v>
      </c>
      <c r="U555" s="49" t="b">
        <f t="shared" si="159"/>
        <v>1</v>
      </c>
      <c r="V555" s="49" t="b">
        <f t="shared" si="160"/>
        <v>1</v>
      </c>
      <c r="W555" s="49" t="str">
        <f t="shared" si="161"/>
        <v>High Value</v>
      </c>
      <c r="X555" s="157">
        <f t="shared" si="166"/>
        <v>5.4310000000000009</v>
      </c>
      <c r="Y555" s="158">
        <f t="shared" si="171"/>
        <v>22</v>
      </c>
      <c r="Z555" s="150">
        <f t="shared" si="162"/>
        <v>2</v>
      </c>
      <c r="AA555" s="151">
        <f t="shared" si="170"/>
        <v>2019</v>
      </c>
      <c r="AB555" s="152" t="str">
        <f t="shared" si="167"/>
        <v>2-2019</v>
      </c>
      <c r="AC555" s="152" t="str">
        <f t="shared" si="164"/>
        <v>22-2-2019</v>
      </c>
      <c r="AD555" s="62">
        <f t="shared" si="172"/>
        <v>1</v>
      </c>
      <c r="AE555" s="62">
        <f t="shared" si="168"/>
        <v>8</v>
      </c>
      <c r="AF555" s="152" t="str">
        <f t="shared" si="165"/>
        <v>2019-8</v>
      </c>
      <c r="AG555" s="62">
        <f t="shared" si="163"/>
        <v>5</v>
      </c>
      <c r="AH555" s="152" t="str">
        <f t="shared" si="169"/>
        <v>Weekdays</v>
      </c>
      <c r="AI555" s="159">
        <f t="shared" si="173"/>
        <v>6</v>
      </c>
    </row>
    <row r="556" spans="2:35" ht="16.5" x14ac:dyDescent="0.3">
      <c r="B556" s="59" t="s">
        <v>588</v>
      </c>
      <c r="C556" s="60" t="s">
        <v>42</v>
      </c>
      <c r="D556" s="59" t="s">
        <v>43</v>
      </c>
      <c r="E556" s="59" t="s">
        <v>27</v>
      </c>
      <c r="F556" s="59" t="s">
        <v>21</v>
      </c>
      <c r="G556" s="59" t="s">
        <v>22</v>
      </c>
      <c r="H556" s="61">
        <v>58.24</v>
      </c>
      <c r="I556" s="62">
        <v>9</v>
      </c>
      <c r="J556" s="63">
        <v>26.207999999999998</v>
      </c>
      <c r="K556" s="63">
        <v>550.36800000000005</v>
      </c>
      <c r="L556" s="64">
        <v>43501</v>
      </c>
      <c r="M556" s="65">
        <v>0.52361111111111114</v>
      </c>
      <c r="N556" s="60" t="s">
        <v>29</v>
      </c>
      <c r="O556" s="63">
        <v>524.16</v>
      </c>
      <c r="P556" s="66">
        <v>4.7619047620000003</v>
      </c>
      <c r="Q556" s="63">
        <v>26.207999999999998</v>
      </c>
      <c r="R556" s="67">
        <v>9.6999999999999993</v>
      </c>
      <c r="S556" s="48">
        <f t="shared" si="157"/>
        <v>26.208000000000084</v>
      </c>
      <c r="T556" s="49">
        <f t="shared" si="158"/>
        <v>1965.6000000000063</v>
      </c>
      <c r="U556" s="49" t="b">
        <f t="shared" si="159"/>
        <v>1</v>
      </c>
      <c r="V556" s="49" t="b">
        <f t="shared" si="160"/>
        <v>1</v>
      </c>
      <c r="W556" s="49" t="str">
        <f t="shared" si="161"/>
        <v>High Value</v>
      </c>
      <c r="X556" s="157">
        <f t="shared" si="166"/>
        <v>5.8240000000000007</v>
      </c>
      <c r="Y556" s="158">
        <f t="shared" si="171"/>
        <v>5</v>
      </c>
      <c r="Z556" s="150">
        <f t="shared" si="162"/>
        <v>2</v>
      </c>
      <c r="AA556" s="151">
        <f t="shared" si="170"/>
        <v>2019</v>
      </c>
      <c r="AB556" s="152" t="str">
        <f t="shared" si="167"/>
        <v>2-2019</v>
      </c>
      <c r="AC556" s="152" t="str">
        <f t="shared" si="164"/>
        <v>5-2-2019</v>
      </c>
      <c r="AD556" s="62">
        <f t="shared" si="172"/>
        <v>1</v>
      </c>
      <c r="AE556" s="62">
        <f t="shared" si="168"/>
        <v>6</v>
      </c>
      <c r="AF556" s="152" t="str">
        <f t="shared" si="165"/>
        <v>2019-6</v>
      </c>
      <c r="AG556" s="62">
        <f t="shared" si="163"/>
        <v>2</v>
      </c>
      <c r="AH556" s="152" t="str">
        <f t="shared" si="169"/>
        <v>Weekdays</v>
      </c>
      <c r="AI556" s="159">
        <f t="shared" si="173"/>
        <v>3</v>
      </c>
    </row>
    <row r="557" spans="2:35" ht="16.5" x14ac:dyDescent="0.3">
      <c r="B557" s="59" t="s">
        <v>589</v>
      </c>
      <c r="C557" s="60" t="s">
        <v>25</v>
      </c>
      <c r="D557" s="59" t="s">
        <v>26</v>
      </c>
      <c r="E557" s="59" t="s">
        <v>27</v>
      </c>
      <c r="F557" s="59" t="s">
        <v>31</v>
      </c>
      <c r="G557" s="59" t="s">
        <v>28</v>
      </c>
      <c r="H557" s="61">
        <v>22.21</v>
      </c>
      <c r="I557" s="62">
        <v>6</v>
      </c>
      <c r="J557" s="63">
        <v>6.6630000000000003</v>
      </c>
      <c r="K557" s="63">
        <v>139.923</v>
      </c>
      <c r="L557" s="64">
        <v>43531</v>
      </c>
      <c r="M557" s="65">
        <v>0.43263888888888891</v>
      </c>
      <c r="N557" s="60" t="s">
        <v>33</v>
      </c>
      <c r="O557" s="63">
        <v>133.26</v>
      </c>
      <c r="P557" s="66">
        <v>4.7619047620000003</v>
      </c>
      <c r="Q557" s="63">
        <v>6.6630000000000003</v>
      </c>
      <c r="R557" s="68">
        <v>8.6</v>
      </c>
      <c r="S557" s="48">
        <f t="shared" si="157"/>
        <v>6.6630000000000109</v>
      </c>
      <c r="T557" s="49">
        <f t="shared" si="158"/>
        <v>499.72500000000082</v>
      </c>
      <c r="U557" s="49" t="b">
        <f t="shared" si="159"/>
        <v>0</v>
      </c>
      <c r="V557" s="49" t="b">
        <f t="shared" si="160"/>
        <v>1</v>
      </c>
      <c r="W557" s="49" t="str">
        <f t="shared" si="161"/>
        <v>Low Value</v>
      </c>
      <c r="X557" s="157">
        <f t="shared" si="166"/>
        <v>2.2210000000000001</v>
      </c>
      <c r="Y557" s="158">
        <f t="shared" si="171"/>
        <v>7</v>
      </c>
      <c r="Z557" s="150">
        <f t="shared" si="162"/>
        <v>3</v>
      </c>
      <c r="AA557" s="151">
        <f t="shared" si="170"/>
        <v>2019</v>
      </c>
      <c r="AB557" s="152" t="str">
        <f t="shared" si="167"/>
        <v>3-2019</v>
      </c>
      <c r="AC557" s="152" t="str">
        <f t="shared" si="164"/>
        <v>7-3-2019</v>
      </c>
      <c r="AD557" s="62">
        <f t="shared" si="172"/>
        <v>1</v>
      </c>
      <c r="AE557" s="62">
        <f t="shared" si="168"/>
        <v>10</v>
      </c>
      <c r="AF557" s="152" t="str">
        <f t="shared" si="165"/>
        <v>2019-10</v>
      </c>
      <c r="AG557" s="62">
        <f t="shared" si="163"/>
        <v>4</v>
      </c>
      <c r="AH557" s="152" t="str">
        <f t="shared" si="169"/>
        <v>Weekdays</v>
      </c>
      <c r="AI557" s="159">
        <f t="shared" si="173"/>
        <v>5</v>
      </c>
    </row>
    <row r="558" spans="2:35" ht="16.5" x14ac:dyDescent="0.3">
      <c r="B558" s="59" t="s">
        <v>590</v>
      </c>
      <c r="C558" s="60" t="s">
        <v>18</v>
      </c>
      <c r="D558" s="59" t="s">
        <v>19</v>
      </c>
      <c r="E558" s="59" t="s">
        <v>20</v>
      </c>
      <c r="F558" s="59" t="s">
        <v>31</v>
      </c>
      <c r="G558" s="59" t="s">
        <v>28</v>
      </c>
      <c r="H558" s="61">
        <v>19.32</v>
      </c>
      <c r="I558" s="62">
        <v>7</v>
      </c>
      <c r="J558" s="63">
        <v>6.7619999999999996</v>
      </c>
      <c r="K558" s="63">
        <v>142.00200000000001</v>
      </c>
      <c r="L558" s="64">
        <v>43549</v>
      </c>
      <c r="M558" s="65">
        <v>0.78541666666666665</v>
      </c>
      <c r="N558" s="60" t="s">
        <v>29</v>
      </c>
      <c r="O558" s="63">
        <v>135.24</v>
      </c>
      <c r="P558" s="66">
        <v>4.7619047620000003</v>
      </c>
      <c r="Q558" s="63">
        <v>6.7619999999999996</v>
      </c>
      <c r="R558" s="68">
        <v>6.9</v>
      </c>
      <c r="S558" s="48">
        <f t="shared" si="157"/>
        <v>6.7620000000000005</v>
      </c>
      <c r="T558" s="49">
        <f t="shared" si="158"/>
        <v>507.15000000000003</v>
      </c>
      <c r="U558" s="49" t="b">
        <f t="shared" si="159"/>
        <v>0</v>
      </c>
      <c r="V558" s="49" t="b">
        <f t="shared" si="160"/>
        <v>1</v>
      </c>
      <c r="W558" s="49" t="str">
        <f t="shared" si="161"/>
        <v>Low Value</v>
      </c>
      <c r="X558" s="157">
        <f t="shared" si="166"/>
        <v>1.9320000000000002</v>
      </c>
      <c r="Y558" s="158">
        <f t="shared" si="171"/>
        <v>25</v>
      </c>
      <c r="Z558" s="150">
        <f t="shared" si="162"/>
        <v>3</v>
      </c>
      <c r="AA558" s="151">
        <f t="shared" si="170"/>
        <v>2019</v>
      </c>
      <c r="AB558" s="152" t="str">
        <f t="shared" si="167"/>
        <v>3-2019</v>
      </c>
      <c r="AC558" s="152" t="str">
        <f t="shared" si="164"/>
        <v>25-3-2019</v>
      </c>
      <c r="AD558" s="62">
        <f t="shared" si="172"/>
        <v>1</v>
      </c>
      <c r="AE558" s="62">
        <f t="shared" si="168"/>
        <v>13</v>
      </c>
      <c r="AF558" s="152" t="str">
        <f t="shared" si="165"/>
        <v>2019-13</v>
      </c>
      <c r="AG558" s="62">
        <f t="shared" si="163"/>
        <v>1</v>
      </c>
      <c r="AH558" s="152" t="str">
        <f t="shared" si="169"/>
        <v>Weekdays</v>
      </c>
      <c r="AI558" s="159">
        <f t="shared" si="173"/>
        <v>2</v>
      </c>
    </row>
    <row r="559" spans="2:35" ht="16.5" x14ac:dyDescent="0.3">
      <c r="B559" s="59" t="s">
        <v>591</v>
      </c>
      <c r="C559" s="60" t="s">
        <v>42</v>
      </c>
      <c r="D559" s="59" t="s">
        <v>43</v>
      </c>
      <c r="E559" s="59" t="s">
        <v>27</v>
      </c>
      <c r="F559" s="59" t="s">
        <v>31</v>
      </c>
      <c r="G559" s="59" t="s">
        <v>32</v>
      </c>
      <c r="H559" s="61">
        <v>37.479999999999997</v>
      </c>
      <c r="I559" s="62">
        <v>3</v>
      </c>
      <c r="J559" s="63">
        <v>5.6219999999999999</v>
      </c>
      <c r="K559" s="63">
        <v>118.062</v>
      </c>
      <c r="L559" s="64">
        <v>43485</v>
      </c>
      <c r="M559" s="65">
        <v>0.57291666666666663</v>
      </c>
      <c r="N559" s="60" t="s">
        <v>33</v>
      </c>
      <c r="O559" s="63">
        <v>112.44</v>
      </c>
      <c r="P559" s="66">
        <v>4.7619047620000003</v>
      </c>
      <c r="Q559" s="63">
        <v>5.6219999999999999</v>
      </c>
      <c r="R559" s="68">
        <v>7.7</v>
      </c>
      <c r="S559" s="48">
        <f t="shared" si="157"/>
        <v>5.6219999999999999</v>
      </c>
      <c r="T559" s="49">
        <f t="shared" si="158"/>
        <v>421.65</v>
      </c>
      <c r="U559" s="49" t="b">
        <f t="shared" si="159"/>
        <v>0</v>
      </c>
      <c r="V559" s="49" t="b">
        <f t="shared" si="160"/>
        <v>1</v>
      </c>
      <c r="W559" s="49" t="str">
        <f t="shared" si="161"/>
        <v>Low Value</v>
      </c>
      <c r="X559" s="157">
        <f t="shared" si="166"/>
        <v>3.7479999999999998</v>
      </c>
      <c r="Y559" s="158">
        <f t="shared" si="171"/>
        <v>20</v>
      </c>
      <c r="Z559" s="150">
        <f t="shared" si="162"/>
        <v>1</v>
      </c>
      <c r="AA559" s="151">
        <f t="shared" si="170"/>
        <v>2019</v>
      </c>
      <c r="AB559" s="152" t="str">
        <f t="shared" si="167"/>
        <v>1-2019</v>
      </c>
      <c r="AC559" s="152" t="str">
        <f t="shared" si="164"/>
        <v>20-1-2019</v>
      </c>
      <c r="AD559" s="62">
        <f t="shared" si="172"/>
        <v>1</v>
      </c>
      <c r="AE559" s="62">
        <f t="shared" si="168"/>
        <v>3</v>
      </c>
      <c r="AF559" s="152" t="str">
        <f t="shared" si="165"/>
        <v>2019-3</v>
      </c>
      <c r="AG559" s="62">
        <f t="shared" si="163"/>
        <v>7</v>
      </c>
      <c r="AH559" s="152" t="str">
        <f t="shared" si="169"/>
        <v>Weekends</v>
      </c>
      <c r="AI559" s="159">
        <f t="shared" si="173"/>
        <v>1</v>
      </c>
    </row>
    <row r="560" spans="2:35" ht="16.5" x14ac:dyDescent="0.3">
      <c r="B560" s="59" t="s">
        <v>592</v>
      </c>
      <c r="C560" s="60" t="s">
        <v>42</v>
      </c>
      <c r="D560" s="59" t="s">
        <v>43</v>
      </c>
      <c r="E560" s="59" t="s">
        <v>20</v>
      </c>
      <c r="F560" s="59" t="s">
        <v>21</v>
      </c>
      <c r="G560" s="59" t="s">
        <v>46</v>
      </c>
      <c r="H560" s="61">
        <v>72.040000000000006</v>
      </c>
      <c r="I560" s="62">
        <v>2</v>
      </c>
      <c r="J560" s="63">
        <v>7.2039999999999997</v>
      </c>
      <c r="K560" s="63">
        <v>151.28399999999999</v>
      </c>
      <c r="L560" s="64">
        <v>43500</v>
      </c>
      <c r="M560" s="65">
        <v>0.81805555555555554</v>
      </c>
      <c r="N560" s="60" t="s">
        <v>29</v>
      </c>
      <c r="O560" s="63">
        <v>144.08000000000001</v>
      </c>
      <c r="P560" s="66">
        <v>4.7619047620000003</v>
      </c>
      <c r="Q560" s="63">
        <v>7.2039999999999997</v>
      </c>
      <c r="R560" s="68">
        <v>9.5</v>
      </c>
      <c r="S560" s="48">
        <f t="shared" si="157"/>
        <v>7.2039999999999793</v>
      </c>
      <c r="T560" s="49">
        <f t="shared" si="158"/>
        <v>540.29999999999848</v>
      </c>
      <c r="U560" s="49" t="b">
        <f t="shared" si="159"/>
        <v>0</v>
      </c>
      <c r="V560" s="49" t="b">
        <f t="shared" si="160"/>
        <v>1</v>
      </c>
      <c r="W560" s="49" t="str">
        <f t="shared" si="161"/>
        <v>High Value</v>
      </c>
      <c r="X560" s="157">
        <f t="shared" si="166"/>
        <v>7.2040000000000006</v>
      </c>
      <c r="Y560" s="158">
        <f t="shared" si="171"/>
        <v>4</v>
      </c>
      <c r="Z560" s="150">
        <f t="shared" si="162"/>
        <v>2</v>
      </c>
      <c r="AA560" s="151">
        <f t="shared" si="170"/>
        <v>2019</v>
      </c>
      <c r="AB560" s="152" t="str">
        <f t="shared" si="167"/>
        <v>2-2019</v>
      </c>
      <c r="AC560" s="152" t="str">
        <f t="shared" si="164"/>
        <v>4-2-2019</v>
      </c>
      <c r="AD560" s="62">
        <f t="shared" si="172"/>
        <v>1</v>
      </c>
      <c r="AE560" s="62">
        <f t="shared" si="168"/>
        <v>6</v>
      </c>
      <c r="AF560" s="152" t="str">
        <f t="shared" si="165"/>
        <v>2019-6</v>
      </c>
      <c r="AG560" s="62">
        <f t="shared" si="163"/>
        <v>1</v>
      </c>
      <c r="AH560" s="152" t="str">
        <f t="shared" si="169"/>
        <v>Weekdays</v>
      </c>
      <c r="AI560" s="159">
        <f t="shared" si="173"/>
        <v>2</v>
      </c>
    </row>
    <row r="561" spans="2:35" ht="16.5" x14ac:dyDescent="0.3">
      <c r="B561" s="59" t="s">
        <v>593</v>
      </c>
      <c r="C561" s="60" t="s">
        <v>25</v>
      </c>
      <c r="D561" s="59" t="s">
        <v>26</v>
      </c>
      <c r="E561" s="59" t="s">
        <v>20</v>
      </c>
      <c r="F561" s="59" t="s">
        <v>21</v>
      </c>
      <c r="G561" s="59" t="s">
        <v>44</v>
      </c>
      <c r="H561" s="61">
        <v>98.52</v>
      </c>
      <c r="I561" s="62">
        <v>10</v>
      </c>
      <c r="J561" s="63">
        <v>49.26</v>
      </c>
      <c r="K561" s="63">
        <v>1034.46</v>
      </c>
      <c r="L561" s="64">
        <v>43495</v>
      </c>
      <c r="M561" s="65">
        <v>0.84930555555555554</v>
      </c>
      <c r="N561" s="60" t="s">
        <v>23</v>
      </c>
      <c r="O561" s="63">
        <v>985.2</v>
      </c>
      <c r="P561" s="66">
        <v>4.7619047620000003</v>
      </c>
      <c r="Q561" s="63">
        <v>49.26</v>
      </c>
      <c r="R561" s="67">
        <v>4.5</v>
      </c>
      <c r="S561" s="48">
        <f t="shared" si="157"/>
        <v>49.259999999999991</v>
      </c>
      <c r="T561" s="49">
        <f t="shared" si="158"/>
        <v>3694.4999999999991</v>
      </c>
      <c r="U561" s="49" t="b">
        <f t="shared" si="159"/>
        <v>1</v>
      </c>
      <c r="V561" s="49" t="b">
        <f t="shared" si="160"/>
        <v>1</v>
      </c>
      <c r="W561" s="49" t="str">
        <f t="shared" si="161"/>
        <v>Low Value</v>
      </c>
      <c r="X561" s="157" t="str">
        <f t="shared" si="166"/>
        <v>Value Not maches</v>
      </c>
      <c r="Y561" s="158">
        <f t="shared" si="171"/>
        <v>30</v>
      </c>
      <c r="Z561" s="150">
        <f t="shared" si="162"/>
        <v>1</v>
      </c>
      <c r="AA561" s="151">
        <f t="shared" si="170"/>
        <v>2019</v>
      </c>
      <c r="AB561" s="152" t="str">
        <f t="shared" si="167"/>
        <v>1-2019</v>
      </c>
      <c r="AC561" s="152" t="str">
        <f t="shared" si="164"/>
        <v>30-1-2019</v>
      </c>
      <c r="AD561" s="62">
        <f t="shared" si="172"/>
        <v>1</v>
      </c>
      <c r="AE561" s="62">
        <f t="shared" si="168"/>
        <v>5</v>
      </c>
      <c r="AF561" s="152" t="str">
        <f t="shared" si="165"/>
        <v>2019-5</v>
      </c>
      <c r="AG561" s="62">
        <f t="shared" si="163"/>
        <v>3</v>
      </c>
      <c r="AH561" s="152" t="str">
        <f t="shared" si="169"/>
        <v>Weekdays</v>
      </c>
      <c r="AI561" s="159">
        <f t="shared" si="173"/>
        <v>4</v>
      </c>
    </row>
    <row r="562" spans="2:35" ht="16.5" x14ac:dyDescent="0.3">
      <c r="B562" s="59" t="s">
        <v>594</v>
      </c>
      <c r="C562" s="60" t="s">
        <v>18</v>
      </c>
      <c r="D562" s="59" t="s">
        <v>19</v>
      </c>
      <c r="E562" s="59" t="s">
        <v>20</v>
      </c>
      <c r="F562" s="59" t="s">
        <v>31</v>
      </c>
      <c r="G562" s="59" t="s">
        <v>44</v>
      </c>
      <c r="H562" s="61">
        <v>41.66</v>
      </c>
      <c r="I562" s="62">
        <v>6</v>
      </c>
      <c r="J562" s="63">
        <v>12.497999999999999</v>
      </c>
      <c r="K562" s="63">
        <v>262.45800000000003</v>
      </c>
      <c r="L562" s="64">
        <v>43467</v>
      </c>
      <c r="M562" s="65">
        <v>0.64166666666666672</v>
      </c>
      <c r="N562" s="60" t="s">
        <v>23</v>
      </c>
      <c r="O562" s="63">
        <v>249.96</v>
      </c>
      <c r="P562" s="66">
        <v>4.7619047620000003</v>
      </c>
      <c r="Q562" s="63">
        <v>12.497999999999999</v>
      </c>
      <c r="R562" s="68">
        <v>5.6</v>
      </c>
      <c r="S562" s="48">
        <f t="shared" si="157"/>
        <v>12.498000000000019</v>
      </c>
      <c r="T562" s="49">
        <f t="shared" si="158"/>
        <v>937.35000000000139</v>
      </c>
      <c r="U562" s="49" t="b">
        <f t="shared" si="159"/>
        <v>0</v>
      </c>
      <c r="V562" s="49" t="b">
        <f t="shared" si="160"/>
        <v>1</v>
      </c>
      <c r="W562" s="49" t="str">
        <f t="shared" si="161"/>
        <v>Low Value</v>
      </c>
      <c r="X562" s="157" t="str">
        <f t="shared" si="166"/>
        <v>Value Not maches</v>
      </c>
      <c r="Y562" s="158">
        <f t="shared" si="171"/>
        <v>2</v>
      </c>
      <c r="Z562" s="150">
        <f t="shared" si="162"/>
        <v>1</v>
      </c>
      <c r="AA562" s="151">
        <f t="shared" si="170"/>
        <v>2019</v>
      </c>
      <c r="AB562" s="152" t="str">
        <f t="shared" si="167"/>
        <v>1-2019</v>
      </c>
      <c r="AC562" s="152" t="str">
        <f t="shared" si="164"/>
        <v>2-1-2019</v>
      </c>
      <c r="AD562" s="62">
        <f t="shared" si="172"/>
        <v>1</v>
      </c>
      <c r="AE562" s="62">
        <f t="shared" si="168"/>
        <v>1</v>
      </c>
      <c r="AF562" s="152" t="str">
        <f t="shared" si="165"/>
        <v>2019-1</v>
      </c>
      <c r="AG562" s="62">
        <f t="shared" si="163"/>
        <v>3</v>
      </c>
      <c r="AH562" s="152" t="str">
        <f t="shared" si="169"/>
        <v>Weekdays</v>
      </c>
      <c r="AI562" s="159">
        <f t="shared" si="173"/>
        <v>4</v>
      </c>
    </row>
    <row r="563" spans="2:35" ht="16.5" x14ac:dyDescent="0.3">
      <c r="B563" s="59" t="s">
        <v>595</v>
      </c>
      <c r="C563" s="60" t="s">
        <v>18</v>
      </c>
      <c r="D563" s="59" t="s">
        <v>19</v>
      </c>
      <c r="E563" s="59" t="s">
        <v>20</v>
      </c>
      <c r="F563" s="59" t="s">
        <v>21</v>
      </c>
      <c r="G563" s="59" t="s">
        <v>32</v>
      </c>
      <c r="H563" s="61">
        <v>72.42</v>
      </c>
      <c r="I563" s="62">
        <v>3</v>
      </c>
      <c r="J563" s="63">
        <v>10.863</v>
      </c>
      <c r="K563" s="63">
        <v>228.12299999999999</v>
      </c>
      <c r="L563" s="64">
        <v>43553</v>
      </c>
      <c r="M563" s="65">
        <v>0.70416666666666672</v>
      </c>
      <c r="N563" s="60" t="s">
        <v>23</v>
      </c>
      <c r="O563" s="63">
        <v>217.26</v>
      </c>
      <c r="P563" s="66">
        <v>4.7619047620000003</v>
      </c>
      <c r="Q563" s="63">
        <v>10.863</v>
      </c>
      <c r="R563" s="68">
        <v>8.1999999999999993</v>
      </c>
      <c r="S563" s="48">
        <f t="shared" si="157"/>
        <v>10.863</v>
      </c>
      <c r="T563" s="49">
        <f t="shared" si="158"/>
        <v>814.72499999999991</v>
      </c>
      <c r="U563" s="49" t="b">
        <f t="shared" si="159"/>
        <v>0</v>
      </c>
      <c r="V563" s="49" t="b">
        <f t="shared" si="160"/>
        <v>1</v>
      </c>
      <c r="W563" s="49" t="str">
        <f t="shared" si="161"/>
        <v>Low Value</v>
      </c>
      <c r="X563" s="157">
        <f t="shared" si="166"/>
        <v>7.2420000000000009</v>
      </c>
      <c r="Y563" s="158">
        <f t="shared" si="171"/>
        <v>29</v>
      </c>
      <c r="Z563" s="150">
        <f t="shared" si="162"/>
        <v>3</v>
      </c>
      <c r="AA563" s="151">
        <f t="shared" si="170"/>
        <v>2019</v>
      </c>
      <c r="AB563" s="152" t="str">
        <f t="shared" si="167"/>
        <v>3-2019</v>
      </c>
      <c r="AC563" s="152" t="str">
        <f t="shared" si="164"/>
        <v>29-3-2019</v>
      </c>
      <c r="AD563" s="62">
        <f t="shared" si="172"/>
        <v>1</v>
      </c>
      <c r="AE563" s="62">
        <f t="shared" si="168"/>
        <v>13</v>
      </c>
      <c r="AF563" s="152" t="str">
        <f t="shared" si="165"/>
        <v>2019-13</v>
      </c>
      <c r="AG563" s="62">
        <f t="shared" si="163"/>
        <v>5</v>
      </c>
      <c r="AH563" s="152" t="str">
        <f t="shared" si="169"/>
        <v>Weekdays</v>
      </c>
      <c r="AI563" s="159">
        <f t="shared" si="173"/>
        <v>6</v>
      </c>
    </row>
    <row r="564" spans="2:35" ht="16.5" x14ac:dyDescent="0.3">
      <c r="B564" s="59" t="s">
        <v>596</v>
      </c>
      <c r="C564" s="60" t="s">
        <v>42</v>
      </c>
      <c r="D564" s="59" t="s">
        <v>43</v>
      </c>
      <c r="E564" s="59" t="s">
        <v>27</v>
      </c>
      <c r="F564" s="59" t="s">
        <v>31</v>
      </c>
      <c r="G564" s="59" t="s">
        <v>28</v>
      </c>
      <c r="H564" s="61">
        <v>21.58</v>
      </c>
      <c r="I564" s="62">
        <v>9</v>
      </c>
      <c r="J564" s="63">
        <v>9.7110000000000003</v>
      </c>
      <c r="K564" s="63">
        <v>203.93100000000001</v>
      </c>
      <c r="L564" s="64">
        <v>43538</v>
      </c>
      <c r="M564" s="65">
        <v>0.52222222222222225</v>
      </c>
      <c r="N564" s="60" t="s">
        <v>29</v>
      </c>
      <c r="O564" s="63">
        <v>194.22</v>
      </c>
      <c r="P564" s="66">
        <v>4.7619047620000003</v>
      </c>
      <c r="Q564" s="63">
        <v>9.7110000000000003</v>
      </c>
      <c r="R564" s="68">
        <v>7.3</v>
      </c>
      <c r="S564" s="48">
        <f t="shared" si="157"/>
        <v>9.7110000000000127</v>
      </c>
      <c r="T564" s="49">
        <f t="shared" si="158"/>
        <v>728.32500000000095</v>
      </c>
      <c r="U564" s="49" t="b">
        <f t="shared" si="159"/>
        <v>0</v>
      </c>
      <c r="V564" s="49" t="b">
        <f t="shared" si="160"/>
        <v>1</v>
      </c>
      <c r="W564" s="49" t="str">
        <f t="shared" si="161"/>
        <v>Low Value</v>
      </c>
      <c r="X564" s="157">
        <f t="shared" si="166"/>
        <v>2.1579999999999999</v>
      </c>
      <c r="Y564" s="158">
        <f t="shared" si="171"/>
        <v>14</v>
      </c>
      <c r="Z564" s="150">
        <f t="shared" si="162"/>
        <v>3</v>
      </c>
      <c r="AA564" s="151">
        <f t="shared" si="170"/>
        <v>2019</v>
      </c>
      <c r="AB564" s="152" t="str">
        <f t="shared" si="167"/>
        <v>3-2019</v>
      </c>
      <c r="AC564" s="152" t="str">
        <f t="shared" si="164"/>
        <v>14-3-2019</v>
      </c>
      <c r="AD564" s="62">
        <f t="shared" si="172"/>
        <v>1</v>
      </c>
      <c r="AE564" s="62">
        <f t="shared" si="168"/>
        <v>11</v>
      </c>
      <c r="AF564" s="152" t="str">
        <f t="shared" si="165"/>
        <v>2019-11</v>
      </c>
      <c r="AG564" s="62">
        <f t="shared" si="163"/>
        <v>4</v>
      </c>
      <c r="AH564" s="152" t="str">
        <f t="shared" si="169"/>
        <v>Weekdays</v>
      </c>
      <c r="AI564" s="159">
        <f t="shared" si="173"/>
        <v>5</v>
      </c>
    </row>
    <row r="565" spans="2:35" ht="16.5" x14ac:dyDescent="0.3">
      <c r="B565" s="59" t="s">
        <v>597</v>
      </c>
      <c r="C565" s="60" t="s">
        <v>25</v>
      </c>
      <c r="D565" s="59" t="s">
        <v>26</v>
      </c>
      <c r="E565" s="59" t="s">
        <v>27</v>
      </c>
      <c r="F565" s="59" t="s">
        <v>31</v>
      </c>
      <c r="G565" s="59" t="s">
        <v>44</v>
      </c>
      <c r="H565" s="61">
        <v>89.2</v>
      </c>
      <c r="I565" s="62">
        <v>10</v>
      </c>
      <c r="J565" s="63">
        <v>44.6</v>
      </c>
      <c r="K565" s="63">
        <v>936.6</v>
      </c>
      <c r="L565" s="64">
        <v>43507</v>
      </c>
      <c r="M565" s="65">
        <v>0.65416666666666667</v>
      </c>
      <c r="N565" s="60" t="s">
        <v>33</v>
      </c>
      <c r="O565" s="63">
        <v>892</v>
      </c>
      <c r="P565" s="66">
        <v>4.7619047620000003</v>
      </c>
      <c r="Q565" s="63">
        <v>44.6</v>
      </c>
      <c r="R565" s="67">
        <v>4.4000000000000004</v>
      </c>
      <c r="S565" s="48">
        <f t="shared" si="157"/>
        <v>44.600000000000023</v>
      </c>
      <c r="T565" s="49">
        <f t="shared" si="158"/>
        <v>3345.0000000000018</v>
      </c>
      <c r="U565" s="49" t="b">
        <f t="shared" si="159"/>
        <v>1</v>
      </c>
      <c r="V565" s="49" t="b">
        <f t="shared" si="160"/>
        <v>1</v>
      </c>
      <c r="W565" s="49" t="str">
        <f t="shared" si="161"/>
        <v>Low Value</v>
      </c>
      <c r="X565" s="157" t="str">
        <f t="shared" si="166"/>
        <v>Value Not maches</v>
      </c>
      <c r="Y565" s="158">
        <f t="shared" si="171"/>
        <v>11</v>
      </c>
      <c r="Z565" s="150">
        <f t="shared" si="162"/>
        <v>2</v>
      </c>
      <c r="AA565" s="151">
        <f t="shared" si="170"/>
        <v>2019</v>
      </c>
      <c r="AB565" s="152" t="str">
        <f t="shared" si="167"/>
        <v>2-2019</v>
      </c>
      <c r="AC565" s="152" t="str">
        <f t="shared" si="164"/>
        <v>11-2-2019</v>
      </c>
      <c r="AD565" s="62">
        <f t="shared" si="172"/>
        <v>1</v>
      </c>
      <c r="AE565" s="62">
        <f t="shared" si="168"/>
        <v>7</v>
      </c>
      <c r="AF565" s="152" t="str">
        <f t="shared" si="165"/>
        <v>2019-7</v>
      </c>
      <c r="AG565" s="62">
        <f t="shared" si="163"/>
        <v>1</v>
      </c>
      <c r="AH565" s="152" t="str">
        <f t="shared" si="169"/>
        <v>Weekdays</v>
      </c>
      <c r="AI565" s="159">
        <f t="shared" si="173"/>
        <v>2</v>
      </c>
    </row>
    <row r="566" spans="2:35" ht="16.5" x14ac:dyDescent="0.3">
      <c r="B566" s="59" t="s">
        <v>598</v>
      </c>
      <c r="C566" s="60" t="s">
        <v>42</v>
      </c>
      <c r="D566" s="59" t="s">
        <v>43</v>
      </c>
      <c r="E566" s="59" t="s">
        <v>27</v>
      </c>
      <c r="F566" s="59" t="s">
        <v>21</v>
      </c>
      <c r="G566" s="59" t="s">
        <v>28</v>
      </c>
      <c r="H566" s="61">
        <v>42.42</v>
      </c>
      <c r="I566" s="62">
        <v>8</v>
      </c>
      <c r="J566" s="63">
        <v>16.968</v>
      </c>
      <c r="K566" s="63">
        <v>356.32799999999997</v>
      </c>
      <c r="L566" s="64">
        <v>43495</v>
      </c>
      <c r="M566" s="65">
        <v>0.58194444444444449</v>
      </c>
      <c r="N566" s="60" t="s">
        <v>23</v>
      </c>
      <c r="O566" s="63">
        <v>339.36</v>
      </c>
      <c r="P566" s="66">
        <v>4.7619047620000003</v>
      </c>
      <c r="Q566" s="63">
        <v>16.968</v>
      </c>
      <c r="R566" s="67">
        <v>5.7</v>
      </c>
      <c r="S566" s="48">
        <f t="shared" si="157"/>
        <v>16.967999999999961</v>
      </c>
      <c r="T566" s="49">
        <f t="shared" si="158"/>
        <v>1272.5999999999972</v>
      </c>
      <c r="U566" s="49" t="b">
        <f t="shared" si="159"/>
        <v>0</v>
      </c>
      <c r="V566" s="49" t="b">
        <f t="shared" si="160"/>
        <v>1</v>
      </c>
      <c r="W566" s="49" t="str">
        <f t="shared" si="161"/>
        <v>Low Value</v>
      </c>
      <c r="X566" s="157" t="str">
        <f t="shared" si="166"/>
        <v>Value Not maches</v>
      </c>
      <c r="Y566" s="158">
        <f t="shared" si="171"/>
        <v>30</v>
      </c>
      <c r="Z566" s="150">
        <f t="shared" si="162"/>
        <v>1</v>
      </c>
      <c r="AA566" s="151">
        <f t="shared" si="170"/>
        <v>2019</v>
      </c>
      <c r="AB566" s="152" t="str">
        <f t="shared" si="167"/>
        <v>1-2019</v>
      </c>
      <c r="AC566" s="152" t="str">
        <f t="shared" si="164"/>
        <v>30-1-2019</v>
      </c>
      <c r="AD566" s="62">
        <f t="shared" si="172"/>
        <v>1</v>
      </c>
      <c r="AE566" s="62">
        <f t="shared" si="168"/>
        <v>5</v>
      </c>
      <c r="AF566" s="152" t="str">
        <f t="shared" si="165"/>
        <v>2019-5</v>
      </c>
      <c r="AG566" s="62">
        <f t="shared" si="163"/>
        <v>3</v>
      </c>
      <c r="AH566" s="152" t="str">
        <f t="shared" si="169"/>
        <v>Weekdays</v>
      </c>
      <c r="AI566" s="159">
        <f t="shared" si="173"/>
        <v>4</v>
      </c>
    </row>
    <row r="567" spans="2:35" ht="16.5" x14ac:dyDescent="0.3">
      <c r="B567" s="59" t="s">
        <v>599</v>
      </c>
      <c r="C567" s="60" t="s">
        <v>18</v>
      </c>
      <c r="D567" s="59" t="s">
        <v>19</v>
      </c>
      <c r="E567" s="59" t="s">
        <v>20</v>
      </c>
      <c r="F567" s="59" t="s">
        <v>31</v>
      </c>
      <c r="G567" s="59" t="s">
        <v>28</v>
      </c>
      <c r="H567" s="61">
        <v>74.510000000000005</v>
      </c>
      <c r="I567" s="62">
        <v>6</v>
      </c>
      <c r="J567" s="63">
        <v>22.353000000000002</v>
      </c>
      <c r="K567" s="63">
        <v>469.41300000000001</v>
      </c>
      <c r="L567" s="64">
        <v>43544</v>
      </c>
      <c r="M567" s="65">
        <v>0.63055555555555554</v>
      </c>
      <c r="N567" s="60" t="s">
        <v>23</v>
      </c>
      <c r="O567" s="63">
        <v>447.06</v>
      </c>
      <c r="P567" s="66">
        <v>4.7619047620000003</v>
      </c>
      <c r="Q567" s="63">
        <v>22.353000000000002</v>
      </c>
      <c r="R567" s="67">
        <v>5</v>
      </c>
      <c r="S567" s="48">
        <f t="shared" si="157"/>
        <v>22.353000000000009</v>
      </c>
      <c r="T567" s="49">
        <f t="shared" si="158"/>
        <v>1676.4750000000006</v>
      </c>
      <c r="U567" s="49" t="b">
        <f t="shared" si="159"/>
        <v>0</v>
      </c>
      <c r="V567" s="49" t="b">
        <f t="shared" si="160"/>
        <v>1</v>
      </c>
      <c r="W567" s="49" t="str">
        <f t="shared" si="161"/>
        <v>Low Value</v>
      </c>
      <c r="X567" s="157" t="str">
        <f t="shared" si="166"/>
        <v>Value Not maches</v>
      </c>
      <c r="Y567" s="158">
        <f t="shared" si="171"/>
        <v>20</v>
      </c>
      <c r="Z567" s="150">
        <f t="shared" si="162"/>
        <v>3</v>
      </c>
      <c r="AA567" s="151">
        <f t="shared" si="170"/>
        <v>2019</v>
      </c>
      <c r="AB567" s="152" t="str">
        <f t="shared" si="167"/>
        <v>3-2019</v>
      </c>
      <c r="AC567" s="152" t="str">
        <f t="shared" si="164"/>
        <v>20-3-2019</v>
      </c>
      <c r="AD567" s="62">
        <f t="shared" si="172"/>
        <v>1</v>
      </c>
      <c r="AE567" s="62">
        <f t="shared" si="168"/>
        <v>12</v>
      </c>
      <c r="AF567" s="152" t="str">
        <f t="shared" si="165"/>
        <v>2019-12</v>
      </c>
      <c r="AG567" s="62">
        <f t="shared" si="163"/>
        <v>3</v>
      </c>
      <c r="AH567" s="152" t="str">
        <f t="shared" si="169"/>
        <v>Weekdays</v>
      </c>
      <c r="AI567" s="159">
        <f t="shared" si="173"/>
        <v>4</v>
      </c>
    </row>
    <row r="568" spans="2:35" ht="16.5" x14ac:dyDescent="0.3">
      <c r="B568" s="59" t="s">
        <v>600</v>
      </c>
      <c r="C568" s="60" t="s">
        <v>42</v>
      </c>
      <c r="D568" s="59" t="s">
        <v>43</v>
      </c>
      <c r="E568" s="59" t="s">
        <v>27</v>
      </c>
      <c r="F568" s="59" t="s">
        <v>31</v>
      </c>
      <c r="G568" s="59" t="s">
        <v>46</v>
      </c>
      <c r="H568" s="61">
        <v>99.25</v>
      </c>
      <c r="I568" s="62">
        <v>2</v>
      </c>
      <c r="J568" s="63">
        <v>9.9250000000000007</v>
      </c>
      <c r="K568" s="63">
        <v>208.42500000000001</v>
      </c>
      <c r="L568" s="64">
        <v>43544</v>
      </c>
      <c r="M568" s="65">
        <v>0.54305555555555551</v>
      </c>
      <c r="N568" s="60" t="s">
        <v>29</v>
      </c>
      <c r="O568" s="63">
        <v>198.5</v>
      </c>
      <c r="P568" s="66">
        <v>4.7619047620000003</v>
      </c>
      <c r="Q568" s="63">
        <v>9.9250000000000007</v>
      </c>
      <c r="R568" s="68">
        <v>9</v>
      </c>
      <c r="S568" s="48">
        <f t="shared" si="157"/>
        <v>9.9250000000000114</v>
      </c>
      <c r="T568" s="49">
        <f t="shared" si="158"/>
        <v>744.37500000000091</v>
      </c>
      <c r="U568" s="49" t="b">
        <f t="shared" si="159"/>
        <v>0</v>
      </c>
      <c r="V568" s="49" t="b">
        <f t="shared" si="160"/>
        <v>1</v>
      </c>
      <c r="W568" s="49" t="str">
        <f t="shared" si="161"/>
        <v>High Value</v>
      </c>
      <c r="X568" s="157">
        <f t="shared" si="166"/>
        <v>9.9250000000000007</v>
      </c>
      <c r="Y568" s="158">
        <f t="shared" si="171"/>
        <v>20</v>
      </c>
      <c r="Z568" s="150">
        <f t="shared" si="162"/>
        <v>3</v>
      </c>
      <c r="AA568" s="151">
        <f t="shared" si="170"/>
        <v>2019</v>
      </c>
      <c r="AB568" s="152" t="str">
        <f t="shared" si="167"/>
        <v>3-2019</v>
      </c>
      <c r="AC568" s="152" t="str">
        <f t="shared" si="164"/>
        <v>20-3-2019</v>
      </c>
      <c r="AD568" s="62">
        <f t="shared" si="172"/>
        <v>1</v>
      </c>
      <c r="AE568" s="62">
        <f t="shared" si="168"/>
        <v>12</v>
      </c>
      <c r="AF568" s="152" t="str">
        <f t="shared" si="165"/>
        <v>2019-12</v>
      </c>
      <c r="AG568" s="62">
        <f t="shared" si="163"/>
        <v>3</v>
      </c>
      <c r="AH568" s="152" t="str">
        <f t="shared" si="169"/>
        <v>Weekdays</v>
      </c>
      <c r="AI568" s="159">
        <f t="shared" si="173"/>
        <v>4</v>
      </c>
    </row>
    <row r="569" spans="2:35" ht="16.5" x14ac:dyDescent="0.3">
      <c r="B569" s="59" t="s">
        <v>601</v>
      </c>
      <c r="C569" s="60" t="s">
        <v>18</v>
      </c>
      <c r="D569" s="59" t="s">
        <v>19</v>
      </c>
      <c r="E569" s="59" t="s">
        <v>27</v>
      </c>
      <c r="F569" s="59" t="s">
        <v>21</v>
      </c>
      <c r="G569" s="59" t="s">
        <v>44</v>
      </c>
      <c r="H569" s="61">
        <v>81.209999999999994</v>
      </c>
      <c r="I569" s="62">
        <v>10</v>
      </c>
      <c r="J569" s="63">
        <v>40.604999999999997</v>
      </c>
      <c r="K569" s="63">
        <v>852.70500000000004</v>
      </c>
      <c r="L569" s="64">
        <v>43482</v>
      </c>
      <c r="M569" s="65">
        <v>0.54236111111111107</v>
      </c>
      <c r="N569" s="60" t="s">
        <v>33</v>
      </c>
      <c r="O569" s="63">
        <v>812.1</v>
      </c>
      <c r="P569" s="66">
        <v>4.7619047620000003</v>
      </c>
      <c r="Q569" s="63">
        <v>40.604999999999997</v>
      </c>
      <c r="R569" s="67">
        <v>6.3</v>
      </c>
      <c r="S569" s="48">
        <f t="shared" si="157"/>
        <v>40.605000000000018</v>
      </c>
      <c r="T569" s="49">
        <f t="shared" si="158"/>
        <v>3045.3750000000014</v>
      </c>
      <c r="U569" s="49" t="b">
        <f t="shared" si="159"/>
        <v>1</v>
      </c>
      <c r="V569" s="49" t="b">
        <f t="shared" si="160"/>
        <v>1</v>
      </c>
      <c r="W569" s="49" t="str">
        <f t="shared" si="161"/>
        <v>Low Value</v>
      </c>
      <c r="X569" s="157">
        <f t="shared" si="166"/>
        <v>8.1210000000000004</v>
      </c>
      <c r="Y569" s="158">
        <f t="shared" si="171"/>
        <v>17</v>
      </c>
      <c r="Z569" s="150">
        <f t="shared" si="162"/>
        <v>1</v>
      </c>
      <c r="AA569" s="151">
        <f t="shared" si="170"/>
        <v>2019</v>
      </c>
      <c r="AB569" s="152" t="str">
        <f t="shared" si="167"/>
        <v>1-2019</v>
      </c>
      <c r="AC569" s="152" t="str">
        <f t="shared" si="164"/>
        <v>17-1-2019</v>
      </c>
      <c r="AD569" s="62">
        <f t="shared" si="172"/>
        <v>1</v>
      </c>
      <c r="AE569" s="62">
        <f t="shared" si="168"/>
        <v>3</v>
      </c>
      <c r="AF569" s="152" t="str">
        <f t="shared" si="165"/>
        <v>2019-3</v>
      </c>
      <c r="AG569" s="62">
        <f t="shared" si="163"/>
        <v>4</v>
      </c>
      <c r="AH569" s="152" t="str">
        <f t="shared" si="169"/>
        <v>Weekdays</v>
      </c>
      <c r="AI569" s="159">
        <f t="shared" si="173"/>
        <v>5</v>
      </c>
    </row>
    <row r="570" spans="2:35" ht="16.5" x14ac:dyDescent="0.3">
      <c r="B570" s="59" t="s">
        <v>602</v>
      </c>
      <c r="C570" s="60" t="s">
        <v>25</v>
      </c>
      <c r="D570" s="59" t="s">
        <v>26</v>
      </c>
      <c r="E570" s="59" t="s">
        <v>27</v>
      </c>
      <c r="F570" s="59" t="s">
        <v>21</v>
      </c>
      <c r="G570" s="59" t="s">
        <v>36</v>
      </c>
      <c r="H570" s="61">
        <v>49.33</v>
      </c>
      <c r="I570" s="62">
        <v>10</v>
      </c>
      <c r="J570" s="63">
        <v>24.664999999999999</v>
      </c>
      <c r="K570" s="63">
        <v>517.96500000000003</v>
      </c>
      <c r="L570" s="64">
        <v>43499</v>
      </c>
      <c r="M570" s="65">
        <v>0.69444444444444442</v>
      </c>
      <c r="N570" s="60" t="s">
        <v>33</v>
      </c>
      <c r="O570" s="63">
        <v>493.3</v>
      </c>
      <c r="P570" s="66">
        <v>4.7619047620000003</v>
      </c>
      <c r="Q570" s="63">
        <v>24.664999999999999</v>
      </c>
      <c r="R570" s="67">
        <v>9.4</v>
      </c>
      <c r="S570" s="48">
        <f t="shared" si="157"/>
        <v>24.66500000000002</v>
      </c>
      <c r="T570" s="49">
        <f t="shared" si="158"/>
        <v>1849.8750000000016</v>
      </c>
      <c r="U570" s="49" t="b">
        <f t="shared" si="159"/>
        <v>1</v>
      </c>
      <c r="V570" s="49" t="b">
        <f t="shared" si="160"/>
        <v>1</v>
      </c>
      <c r="W570" s="49" t="str">
        <f t="shared" si="161"/>
        <v>High Value</v>
      </c>
      <c r="X570" s="157">
        <f t="shared" si="166"/>
        <v>4.9329999999999998</v>
      </c>
      <c r="Y570" s="158">
        <f t="shared" si="171"/>
        <v>3</v>
      </c>
      <c r="Z570" s="150">
        <f t="shared" si="162"/>
        <v>2</v>
      </c>
      <c r="AA570" s="151">
        <f t="shared" si="170"/>
        <v>2019</v>
      </c>
      <c r="AB570" s="152" t="str">
        <f t="shared" si="167"/>
        <v>2-2019</v>
      </c>
      <c r="AC570" s="152" t="str">
        <f t="shared" si="164"/>
        <v>3-2-2019</v>
      </c>
      <c r="AD570" s="62">
        <f t="shared" si="172"/>
        <v>1</v>
      </c>
      <c r="AE570" s="62">
        <f t="shared" si="168"/>
        <v>5</v>
      </c>
      <c r="AF570" s="152" t="str">
        <f t="shared" si="165"/>
        <v>2019-5</v>
      </c>
      <c r="AG570" s="62">
        <f t="shared" si="163"/>
        <v>7</v>
      </c>
      <c r="AH570" s="152" t="str">
        <f t="shared" si="169"/>
        <v>Weekends</v>
      </c>
      <c r="AI570" s="159">
        <f t="shared" si="173"/>
        <v>1</v>
      </c>
    </row>
    <row r="571" spans="2:35" ht="16.5" x14ac:dyDescent="0.3">
      <c r="B571" s="59" t="s">
        <v>603</v>
      </c>
      <c r="C571" s="60" t="s">
        <v>18</v>
      </c>
      <c r="D571" s="59" t="s">
        <v>19</v>
      </c>
      <c r="E571" s="59" t="s">
        <v>27</v>
      </c>
      <c r="F571" s="59" t="s">
        <v>21</v>
      </c>
      <c r="G571" s="59" t="s">
        <v>46</v>
      </c>
      <c r="H571" s="61">
        <v>65.739999999999995</v>
      </c>
      <c r="I571" s="62">
        <v>9</v>
      </c>
      <c r="J571" s="63">
        <v>29.582999999999998</v>
      </c>
      <c r="K571" s="63">
        <v>621.24300000000005</v>
      </c>
      <c r="L571" s="64">
        <v>43466</v>
      </c>
      <c r="M571" s="65">
        <v>0.57986111111111116</v>
      </c>
      <c r="N571" s="60" t="s">
        <v>29</v>
      </c>
      <c r="O571" s="63">
        <v>591.66</v>
      </c>
      <c r="P571" s="66">
        <v>4.7619047620000003</v>
      </c>
      <c r="Q571" s="63">
        <v>29.582999999999998</v>
      </c>
      <c r="R571" s="67">
        <v>7.7</v>
      </c>
      <c r="S571" s="48">
        <f t="shared" si="157"/>
        <v>29.583000000000084</v>
      </c>
      <c r="T571" s="49">
        <f t="shared" si="158"/>
        <v>2218.7250000000063</v>
      </c>
      <c r="U571" s="49" t="b">
        <f t="shared" si="159"/>
        <v>1</v>
      </c>
      <c r="V571" s="49" t="b">
        <f t="shared" si="160"/>
        <v>1</v>
      </c>
      <c r="W571" s="49" t="str">
        <f t="shared" si="161"/>
        <v>Low Value</v>
      </c>
      <c r="X571" s="157">
        <f t="shared" si="166"/>
        <v>6.5739999999999998</v>
      </c>
      <c r="Y571" s="158">
        <f t="shared" si="171"/>
        <v>1</v>
      </c>
      <c r="Z571" s="150">
        <f t="shared" si="162"/>
        <v>1</v>
      </c>
      <c r="AA571" s="151">
        <f t="shared" si="170"/>
        <v>2019</v>
      </c>
      <c r="AB571" s="152" t="str">
        <f t="shared" si="167"/>
        <v>1-2019</v>
      </c>
      <c r="AC571" s="152" t="str">
        <f t="shared" si="164"/>
        <v>1-1-2019</v>
      </c>
      <c r="AD571" s="62">
        <f t="shared" si="172"/>
        <v>1</v>
      </c>
      <c r="AE571" s="62">
        <f t="shared" si="168"/>
        <v>1</v>
      </c>
      <c r="AF571" s="152" t="str">
        <f t="shared" si="165"/>
        <v>2019-1</v>
      </c>
      <c r="AG571" s="62">
        <f t="shared" si="163"/>
        <v>2</v>
      </c>
      <c r="AH571" s="152" t="str">
        <f t="shared" si="169"/>
        <v>Weekdays</v>
      </c>
      <c r="AI571" s="159">
        <f t="shared" si="173"/>
        <v>3</v>
      </c>
    </row>
    <row r="572" spans="2:35" ht="16.5" x14ac:dyDescent="0.3">
      <c r="B572" s="59" t="s">
        <v>604</v>
      </c>
      <c r="C572" s="60" t="s">
        <v>42</v>
      </c>
      <c r="D572" s="59" t="s">
        <v>43</v>
      </c>
      <c r="E572" s="59" t="s">
        <v>27</v>
      </c>
      <c r="F572" s="59" t="s">
        <v>21</v>
      </c>
      <c r="G572" s="59" t="s">
        <v>46</v>
      </c>
      <c r="H572" s="61">
        <v>79.86</v>
      </c>
      <c r="I572" s="62">
        <v>7</v>
      </c>
      <c r="J572" s="63">
        <v>27.951000000000001</v>
      </c>
      <c r="K572" s="63">
        <v>586.971</v>
      </c>
      <c r="L572" s="64">
        <v>43475</v>
      </c>
      <c r="M572" s="65">
        <v>0.43958333333333333</v>
      </c>
      <c r="N572" s="60" t="s">
        <v>33</v>
      </c>
      <c r="O572" s="63">
        <v>559.02</v>
      </c>
      <c r="P572" s="66">
        <v>4.7619047620000003</v>
      </c>
      <c r="Q572" s="63">
        <v>27.951000000000001</v>
      </c>
      <c r="R572" s="67">
        <v>5.5</v>
      </c>
      <c r="S572" s="48">
        <f t="shared" si="157"/>
        <v>27.951000000000022</v>
      </c>
      <c r="T572" s="49">
        <f t="shared" si="158"/>
        <v>2096.3250000000016</v>
      </c>
      <c r="U572" s="49" t="b">
        <f t="shared" si="159"/>
        <v>1</v>
      </c>
      <c r="V572" s="49" t="b">
        <f t="shared" si="160"/>
        <v>1</v>
      </c>
      <c r="W572" s="49" t="str">
        <f t="shared" si="161"/>
        <v>Low Value</v>
      </c>
      <c r="X572" s="157" t="str">
        <f t="shared" si="166"/>
        <v>Value Not maches</v>
      </c>
      <c r="Y572" s="158">
        <f t="shared" si="171"/>
        <v>10</v>
      </c>
      <c r="Z572" s="150">
        <f t="shared" si="162"/>
        <v>1</v>
      </c>
      <c r="AA572" s="151">
        <f t="shared" si="170"/>
        <v>2019</v>
      </c>
      <c r="AB572" s="152" t="str">
        <f t="shared" si="167"/>
        <v>1-2019</v>
      </c>
      <c r="AC572" s="152" t="str">
        <f t="shared" si="164"/>
        <v>10-1-2019</v>
      </c>
      <c r="AD572" s="62">
        <f t="shared" si="172"/>
        <v>1</v>
      </c>
      <c r="AE572" s="62">
        <f t="shared" si="168"/>
        <v>2</v>
      </c>
      <c r="AF572" s="152" t="str">
        <f t="shared" si="165"/>
        <v>2019-2</v>
      </c>
      <c r="AG572" s="62">
        <f t="shared" si="163"/>
        <v>4</v>
      </c>
      <c r="AH572" s="152" t="str">
        <f t="shared" si="169"/>
        <v>Weekdays</v>
      </c>
      <c r="AI572" s="159">
        <f t="shared" si="173"/>
        <v>5</v>
      </c>
    </row>
    <row r="573" spans="2:35" ht="16.5" x14ac:dyDescent="0.3">
      <c r="B573" s="59" t="s">
        <v>605</v>
      </c>
      <c r="C573" s="60" t="s">
        <v>25</v>
      </c>
      <c r="D573" s="59" t="s">
        <v>26</v>
      </c>
      <c r="E573" s="59" t="s">
        <v>27</v>
      </c>
      <c r="F573" s="59" t="s">
        <v>21</v>
      </c>
      <c r="G573" s="59" t="s">
        <v>36</v>
      </c>
      <c r="H573" s="61">
        <v>73.98</v>
      </c>
      <c r="I573" s="62">
        <v>7</v>
      </c>
      <c r="J573" s="63">
        <v>25.893000000000001</v>
      </c>
      <c r="K573" s="63">
        <v>543.75300000000004</v>
      </c>
      <c r="L573" s="64">
        <v>43526</v>
      </c>
      <c r="M573" s="65">
        <v>0.6958333333333333</v>
      </c>
      <c r="N573" s="60" t="s">
        <v>23</v>
      </c>
      <c r="O573" s="63">
        <v>517.86</v>
      </c>
      <c r="P573" s="66">
        <v>4.7619047620000003</v>
      </c>
      <c r="Q573" s="63">
        <v>25.893000000000001</v>
      </c>
      <c r="R573" s="67">
        <v>4.0999999999999996</v>
      </c>
      <c r="S573" s="48">
        <f t="shared" si="157"/>
        <v>25.893000000000029</v>
      </c>
      <c r="T573" s="49">
        <f t="shared" si="158"/>
        <v>1941.9750000000022</v>
      </c>
      <c r="U573" s="49" t="b">
        <f t="shared" si="159"/>
        <v>1</v>
      </c>
      <c r="V573" s="49" t="b">
        <f t="shared" si="160"/>
        <v>1</v>
      </c>
      <c r="W573" s="49" t="str">
        <f t="shared" si="161"/>
        <v>Low Value</v>
      </c>
      <c r="X573" s="157" t="str">
        <f t="shared" si="166"/>
        <v>Value Not maches</v>
      </c>
      <c r="Y573" s="158">
        <f t="shared" si="171"/>
        <v>2</v>
      </c>
      <c r="Z573" s="150">
        <f t="shared" si="162"/>
        <v>3</v>
      </c>
      <c r="AA573" s="151">
        <f t="shared" si="170"/>
        <v>2019</v>
      </c>
      <c r="AB573" s="152" t="str">
        <f t="shared" si="167"/>
        <v>3-2019</v>
      </c>
      <c r="AC573" s="152" t="str">
        <f t="shared" si="164"/>
        <v>2-3-2019</v>
      </c>
      <c r="AD573" s="62">
        <f t="shared" si="172"/>
        <v>1</v>
      </c>
      <c r="AE573" s="62">
        <f t="shared" si="168"/>
        <v>9</v>
      </c>
      <c r="AF573" s="152" t="str">
        <f t="shared" si="165"/>
        <v>2019-9</v>
      </c>
      <c r="AG573" s="62">
        <f t="shared" si="163"/>
        <v>6</v>
      </c>
      <c r="AH573" s="152" t="str">
        <f t="shared" si="169"/>
        <v>Weekends</v>
      </c>
      <c r="AI573" s="159">
        <f t="shared" si="173"/>
        <v>7</v>
      </c>
    </row>
    <row r="574" spans="2:35" ht="16.5" x14ac:dyDescent="0.3">
      <c r="B574" s="59" t="s">
        <v>606</v>
      </c>
      <c r="C574" s="60" t="s">
        <v>42</v>
      </c>
      <c r="D574" s="59" t="s">
        <v>43</v>
      </c>
      <c r="E574" s="59" t="s">
        <v>20</v>
      </c>
      <c r="F574" s="59" t="s">
        <v>21</v>
      </c>
      <c r="G574" s="59" t="s">
        <v>32</v>
      </c>
      <c r="H574" s="61">
        <v>82.04</v>
      </c>
      <c r="I574" s="62">
        <v>5</v>
      </c>
      <c r="J574" s="63">
        <v>20.51</v>
      </c>
      <c r="K574" s="63">
        <v>430.71</v>
      </c>
      <c r="L574" s="64">
        <v>43521</v>
      </c>
      <c r="M574" s="65">
        <v>0.71944444444444444</v>
      </c>
      <c r="N574" s="60" t="s">
        <v>33</v>
      </c>
      <c r="O574" s="63">
        <v>410.2</v>
      </c>
      <c r="P574" s="66">
        <v>4.7619047620000003</v>
      </c>
      <c r="Q574" s="63">
        <v>20.51</v>
      </c>
      <c r="R574" s="67">
        <v>7.6</v>
      </c>
      <c r="S574" s="48">
        <f t="shared" si="157"/>
        <v>20.509999999999991</v>
      </c>
      <c r="T574" s="49">
        <f t="shared" si="158"/>
        <v>1538.2499999999993</v>
      </c>
      <c r="U574" s="49" t="b">
        <f t="shared" si="159"/>
        <v>0</v>
      </c>
      <c r="V574" s="49" t="b">
        <f t="shared" si="160"/>
        <v>1</v>
      </c>
      <c r="W574" s="49" t="str">
        <f t="shared" si="161"/>
        <v>Low Value</v>
      </c>
      <c r="X574" s="157">
        <f t="shared" si="166"/>
        <v>8.2040000000000006</v>
      </c>
      <c r="Y574" s="158">
        <f t="shared" si="171"/>
        <v>25</v>
      </c>
      <c r="Z574" s="150">
        <f t="shared" si="162"/>
        <v>2</v>
      </c>
      <c r="AA574" s="151">
        <f t="shared" si="170"/>
        <v>2019</v>
      </c>
      <c r="AB574" s="152" t="str">
        <f t="shared" si="167"/>
        <v>2-2019</v>
      </c>
      <c r="AC574" s="152" t="str">
        <f t="shared" si="164"/>
        <v>25-2-2019</v>
      </c>
      <c r="AD574" s="62">
        <f t="shared" si="172"/>
        <v>1</v>
      </c>
      <c r="AE574" s="62">
        <f t="shared" si="168"/>
        <v>9</v>
      </c>
      <c r="AF574" s="152" t="str">
        <f t="shared" si="165"/>
        <v>2019-9</v>
      </c>
      <c r="AG574" s="62">
        <f t="shared" si="163"/>
        <v>1</v>
      </c>
      <c r="AH574" s="152" t="str">
        <f t="shared" si="169"/>
        <v>Weekdays</v>
      </c>
      <c r="AI574" s="159">
        <f t="shared" si="173"/>
        <v>2</v>
      </c>
    </row>
    <row r="575" spans="2:35" ht="16.5" x14ac:dyDescent="0.3">
      <c r="B575" s="59" t="s">
        <v>607</v>
      </c>
      <c r="C575" s="60" t="s">
        <v>42</v>
      </c>
      <c r="D575" s="59" t="s">
        <v>43</v>
      </c>
      <c r="E575" s="59" t="s">
        <v>20</v>
      </c>
      <c r="F575" s="59" t="s">
        <v>31</v>
      </c>
      <c r="G575" s="59" t="s">
        <v>36</v>
      </c>
      <c r="H575" s="61">
        <v>26.67</v>
      </c>
      <c r="I575" s="62">
        <v>10</v>
      </c>
      <c r="J575" s="63">
        <v>13.335000000000001</v>
      </c>
      <c r="K575" s="63">
        <v>280.03500000000003</v>
      </c>
      <c r="L575" s="64">
        <v>43494</v>
      </c>
      <c r="M575" s="65">
        <v>0.49166666666666664</v>
      </c>
      <c r="N575" s="60" t="s">
        <v>29</v>
      </c>
      <c r="O575" s="63">
        <v>266.7</v>
      </c>
      <c r="P575" s="66">
        <v>4.7619047620000003</v>
      </c>
      <c r="Q575" s="63">
        <v>13.335000000000001</v>
      </c>
      <c r="R575" s="68">
        <v>8.6</v>
      </c>
      <c r="S575" s="48">
        <f t="shared" si="157"/>
        <v>13.335000000000036</v>
      </c>
      <c r="T575" s="49">
        <f t="shared" si="158"/>
        <v>1000.1250000000027</v>
      </c>
      <c r="U575" s="49" t="b">
        <f t="shared" si="159"/>
        <v>0</v>
      </c>
      <c r="V575" s="49" t="b">
        <f t="shared" si="160"/>
        <v>1</v>
      </c>
      <c r="W575" s="49" t="str">
        <f t="shared" si="161"/>
        <v>Low Value</v>
      </c>
      <c r="X575" s="157">
        <f t="shared" si="166"/>
        <v>2.6670000000000003</v>
      </c>
      <c r="Y575" s="158">
        <f t="shared" si="171"/>
        <v>29</v>
      </c>
      <c r="Z575" s="150">
        <f t="shared" si="162"/>
        <v>1</v>
      </c>
      <c r="AA575" s="151">
        <f t="shared" si="170"/>
        <v>2019</v>
      </c>
      <c r="AB575" s="152" t="str">
        <f t="shared" si="167"/>
        <v>1-2019</v>
      </c>
      <c r="AC575" s="152" t="str">
        <f t="shared" si="164"/>
        <v>29-1-2019</v>
      </c>
      <c r="AD575" s="62">
        <f t="shared" si="172"/>
        <v>1</v>
      </c>
      <c r="AE575" s="62">
        <f t="shared" si="168"/>
        <v>5</v>
      </c>
      <c r="AF575" s="152" t="str">
        <f t="shared" si="165"/>
        <v>2019-5</v>
      </c>
      <c r="AG575" s="62">
        <f t="shared" si="163"/>
        <v>2</v>
      </c>
      <c r="AH575" s="152" t="str">
        <f t="shared" si="169"/>
        <v>Weekdays</v>
      </c>
      <c r="AI575" s="159">
        <f t="shared" si="173"/>
        <v>3</v>
      </c>
    </row>
    <row r="576" spans="2:35" ht="16.5" x14ac:dyDescent="0.3">
      <c r="B576" s="59" t="s">
        <v>608</v>
      </c>
      <c r="C576" s="60" t="s">
        <v>18</v>
      </c>
      <c r="D576" s="59" t="s">
        <v>19</v>
      </c>
      <c r="E576" s="59" t="s">
        <v>20</v>
      </c>
      <c r="F576" s="59" t="s">
        <v>31</v>
      </c>
      <c r="G576" s="59" t="s">
        <v>44</v>
      </c>
      <c r="H576" s="61">
        <v>10.130000000000001</v>
      </c>
      <c r="I576" s="62">
        <v>7</v>
      </c>
      <c r="J576" s="63">
        <v>3.5455000000000001</v>
      </c>
      <c r="K576" s="63">
        <v>74.455500000000001</v>
      </c>
      <c r="L576" s="64">
        <v>43534</v>
      </c>
      <c r="M576" s="65">
        <v>0.81597222222222221</v>
      </c>
      <c r="N576" s="60" t="s">
        <v>23</v>
      </c>
      <c r="O576" s="63">
        <v>70.91</v>
      </c>
      <c r="P576" s="66">
        <v>4.7619047620000003</v>
      </c>
      <c r="Q576" s="63">
        <v>3.5455000000000001</v>
      </c>
      <c r="R576" s="68">
        <v>8.3000000000000007</v>
      </c>
      <c r="S576" s="48">
        <f t="shared" si="157"/>
        <v>3.5455000000000041</v>
      </c>
      <c r="T576" s="49">
        <f t="shared" si="158"/>
        <v>265.91250000000031</v>
      </c>
      <c r="U576" s="49" t="b">
        <f t="shared" si="159"/>
        <v>0</v>
      </c>
      <c r="V576" s="49" t="b">
        <f t="shared" si="160"/>
        <v>1</v>
      </c>
      <c r="W576" s="49" t="str">
        <f t="shared" si="161"/>
        <v>Low Value</v>
      </c>
      <c r="X576" s="157">
        <f t="shared" si="166"/>
        <v>1.0130000000000001</v>
      </c>
      <c r="Y576" s="158">
        <f t="shared" si="171"/>
        <v>10</v>
      </c>
      <c r="Z576" s="150">
        <f t="shared" si="162"/>
        <v>3</v>
      </c>
      <c r="AA576" s="151">
        <f t="shared" si="170"/>
        <v>2019</v>
      </c>
      <c r="AB576" s="152" t="str">
        <f t="shared" si="167"/>
        <v>3-2019</v>
      </c>
      <c r="AC576" s="152" t="str">
        <f t="shared" si="164"/>
        <v>10-3-2019</v>
      </c>
      <c r="AD576" s="62">
        <f t="shared" si="172"/>
        <v>1</v>
      </c>
      <c r="AE576" s="62">
        <f t="shared" si="168"/>
        <v>10</v>
      </c>
      <c r="AF576" s="152" t="str">
        <f t="shared" si="165"/>
        <v>2019-10</v>
      </c>
      <c r="AG576" s="62">
        <f t="shared" si="163"/>
        <v>7</v>
      </c>
      <c r="AH576" s="152" t="str">
        <f t="shared" si="169"/>
        <v>Weekends</v>
      </c>
      <c r="AI576" s="159">
        <f t="shared" si="173"/>
        <v>1</v>
      </c>
    </row>
    <row r="577" spans="2:35" ht="16.5" x14ac:dyDescent="0.3">
      <c r="B577" s="59" t="s">
        <v>609</v>
      </c>
      <c r="C577" s="60" t="s">
        <v>42</v>
      </c>
      <c r="D577" s="59" t="s">
        <v>43</v>
      </c>
      <c r="E577" s="59" t="s">
        <v>27</v>
      </c>
      <c r="F577" s="59" t="s">
        <v>31</v>
      </c>
      <c r="G577" s="59" t="s">
        <v>44</v>
      </c>
      <c r="H577" s="61">
        <v>72.39</v>
      </c>
      <c r="I577" s="62">
        <v>2</v>
      </c>
      <c r="J577" s="63">
        <v>7.2389999999999999</v>
      </c>
      <c r="K577" s="63">
        <v>152.01900000000001</v>
      </c>
      <c r="L577" s="64">
        <v>43478</v>
      </c>
      <c r="M577" s="65">
        <v>0.82986111111111116</v>
      </c>
      <c r="N577" s="60" t="s">
        <v>33</v>
      </c>
      <c r="O577" s="63">
        <v>144.78</v>
      </c>
      <c r="P577" s="66">
        <v>4.7619047620000003</v>
      </c>
      <c r="Q577" s="63">
        <v>7.2389999999999999</v>
      </c>
      <c r="R577" s="68">
        <v>8.1</v>
      </c>
      <c r="S577" s="48">
        <f t="shared" si="157"/>
        <v>7.2390000000000043</v>
      </c>
      <c r="T577" s="49">
        <f t="shared" si="158"/>
        <v>542.9250000000003</v>
      </c>
      <c r="U577" s="49" t="b">
        <f t="shared" si="159"/>
        <v>0</v>
      </c>
      <c r="V577" s="49" t="b">
        <f t="shared" si="160"/>
        <v>1</v>
      </c>
      <c r="W577" s="49" t="str">
        <f t="shared" si="161"/>
        <v>Low Value</v>
      </c>
      <c r="X577" s="157">
        <f t="shared" si="166"/>
        <v>7.2390000000000008</v>
      </c>
      <c r="Y577" s="158">
        <f t="shared" si="171"/>
        <v>13</v>
      </c>
      <c r="Z577" s="150">
        <f t="shared" si="162"/>
        <v>1</v>
      </c>
      <c r="AA577" s="151">
        <f t="shared" si="170"/>
        <v>2019</v>
      </c>
      <c r="AB577" s="152" t="str">
        <f t="shared" si="167"/>
        <v>1-2019</v>
      </c>
      <c r="AC577" s="152" t="str">
        <f t="shared" si="164"/>
        <v>13-1-2019</v>
      </c>
      <c r="AD577" s="62">
        <f t="shared" si="172"/>
        <v>1</v>
      </c>
      <c r="AE577" s="62">
        <f t="shared" si="168"/>
        <v>2</v>
      </c>
      <c r="AF577" s="152" t="str">
        <f t="shared" si="165"/>
        <v>2019-2</v>
      </c>
      <c r="AG577" s="62">
        <f t="shared" si="163"/>
        <v>7</v>
      </c>
      <c r="AH577" s="152" t="str">
        <f t="shared" si="169"/>
        <v>Weekends</v>
      </c>
      <c r="AI577" s="159">
        <f t="shared" si="173"/>
        <v>1</v>
      </c>
    </row>
    <row r="578" spans="2:35" ht="16.5" x14ac:dyDescent="0.3">
      <c r="B578" s="59" t="s">
        <v>610</v>
      </c>
      <c r="C578" s="60" t="s">
        <v>18</v>
      </c>
      <c r="D578" s="59" t="s">
        <v>19</v>
      </c>
      <c r="E578" s="59" t="s">
        <v>27</v>
      </c>
      <c r="F578" s="59" t="s">
        <v>31</v>
      </c>
      <c r="G578" s="59" t="s">
        <v>36</v>
      </c>
      <c r="H578" s="61">
        <v>85.91</v>
      </c>
      <c r="I578" s="62">
        <v>5</v>
      </c>
      <c r="J578" s="63">
        <v>21.477499999999999</v>
      </c>
      <c r="K578" s="63">
        <v>451.02749999999997</v>
      </c>
      <c r="L578" s="64">
        <v>43546</v>
      </c>
      <c r="M578" s="65">
        <v>0.60624999999999996</v>
      </c>
      <c r="N578" s="60" t="s">
        <v>33</v>
      </c>
      <c r="O578" s="63">
        <v>429.55</v>
      </c>
      <c r="P578" s="66">
        <v>4.7619047620000003</v>
      </c>
      <c r="Q578" s="63">
        <v>21.477499999999999</v>
      </c>
      <c r="R578" s="67">
        <v>8.6</v>
      </c>
      <c r="S578" s="48">
        <f t="shared" si="157"/>
        <v>21.477499999999964</v>
      </c>
      <c r="T578" s="49">
        <f t="shared" si="158"/>
        <v>1610.8124999999973</v>
      </c>
      <c r="U578" s="49" t="b">
        <f t="shared" si="159"/>
        <v>0</v>
      </c>
      <c r="V578" s="49" t="b">
        <f t="shared" si="160"/>
        <v>1</v>
      </c>
      <c r="W578" s="49" t="str">
        <f t="shared" si="161"/>
        <v>Low Value</v>
      </c>
      <c r="X578" s="157">
        <f t="shared" si="166"/>
        <v>8.5909999999999993</v>
      </c>
      <c r="Y578" s="158">
        <f t="shared" si="171"/>
        <v>22</v>
      </c>
      <c r="Z578" s="150">
        <f t="shared" si="162"/>
        <v>3</v>
      </c>
      <c r="AA578" s="151">
        <f t="shared" si="170"/>
        <v>2019</v>
      </c>
      <c r="AB578" s="152" t="str">
        <f t="shared" si="167"/>
        <v>3-2019</v>
      </c>
      <c r="AC578" s="152" t="str">
        <f t="shared" si="164"/>
        <v>22-3-2019</v>
      </c>
      <c r="AD578" s="62">
        <f t="shared" si="172"/>
        <v>1</v>
      </c>
      <c r="AE578" s="62">
        <f t="shared" si="168"/>
        <v>12</v>
      </c>
      <c r="AF578" s="152" t="str">
        <f t="shared" si="165"/>
        <v>2019-12</v>
      </c>
      <c r="AG578" s="62">
        <f t="shared" si="163"/>
        <v>5</v>
      </c>
      <c r="AH578" s="152" t="str">
        <f t="shared" si="169"/>
        <v>Weekdays</v>
      </c>
      <c r="AI578" s="159">
        <f t="shared" si="173"/>
        <v>6</v>
      </c>
    </row>
    <row r="579" spans="2:35" ht="16.5" x14ac:dyDescent="0.3">
      <c r="B579" s="59" t="s">
        <v>611</v>
      </c>
      <c r="C579" s="60" t="s">
        <v>42</v>
      </c>
      <c r="D579" s="59" t="s">
        <v>43</v>
      </c>
      <c r="E579" s="59" t="s">
        <v>20</v>
      </c>
      <c r="F579" s="59" t="s">
        <v>31</v>
      </c>
      <c r="G579" s="59" t="s">
        <v>46</v>
      </c>
      <c r="H579" s="61">
        <v>81.31</v>
      </c>
      <c r="I579" s="62">
        <v>7</v>
      </c>
      <c r="J579" s="63">
        <v>28.458500000000001</v>
      </c>
      <c r="K579" s="63">
        <v>597.62850000000003</v>
      </c>
      <c r="L579" s="64">
        <v>43525</v>
      </c>
      <c r="M579" s="65">
        <v>0.8256944444444444</v>
      </c>
      <c r="N579" s="60" t="s">
        <v>23</v>
      </c>
      <c r="O579" s="63">
        <v>569.16999999999996</v>
      </c>
      <c r="P579" s="66">
        <v>4.7619047620000003</v>
      </c>
      <c r="Q579" s="63">
        <v>28.458500000000001</v>
      </c>
      <c r="R579" s="67">
        <v>6.3</v>
      </c>
      <c r="S579" s="48">
        <f t="shared" si="157"/>
        <v>28.458500000000072</v>
      </c>
      <c r="T579" s="49">
        <f t="shared" si="158"/>
        <v>2134.3875000000053</v>
      </c>
      <c r="U579" s="49" t="b">
        <f t="shared" si="159"/>
        <v>1</v>
      </c>
      <c r="V579" s="49" t="b">
        <f t="shared" si="160"/>
        <v>1</v>
      </c>
      <c r="W579" s="49" t="str">
        <f t="shared" si="161"/>
        <v>Low Value</v>
      </c>
      <c r="X579" s="157">
        <f t="shared" si="166"/>
        <v>8.1310000000000002</v>
      </c>
      <c r="Y579" s="158">
        <f t="shared" si="171"/>
        <v>1</v>
      </c>
      <c r="Z579" s="150">
        <f t="shared" si="162"/>
        <v>3</v>
      </c>
      <c r="AA579" s="151">
        <f t="shared" si="170"/>
        <v>2019</v>
      </c>
      <c r="AB579" s="152" t="str">
        <f t="shared" si="167"/>
        <v>3-2019</v>
      </c>
      <c r="AC579" s="152" t="str">
        <f t="shared" si="164"/>
        <v>1-3-2019</v>
      </c>
      <c r="AD579" s="62">
        <f t="shared" si="172"/>
        <v>1</v>
      </c>
      <c r="AE579" s="62">
        <f t="shared" si="168"/>
        <v>9</v>
      </c>
      <c r="AF579" s="152" t="str">
        <f t="shared" si="165"/>
        <v>2019-9</v>
      </c>
      <c r="AG579" s="62">
        <f t="shared" si="163"/>
        <v>5</v>
      </c>
      <c r="AH579" s="152" t="str">
        <f t="shared" si="169"/>
        <v>Weekdays</v>
      </c>
      <c r="AI579" s="159">
        <f t="shared" si="173"/>
        <v>6</v>
      </c>
    </row>
    <row r="580" spans="2:35" ht="16.5" x14ac:dyDescent="0.3">
      <c r="B580" s="59" t="s">
        <v>612</v>
      </c>
      <c r="C580" s="60" t="s">
        <v>42</v>
      </c>
      <c r="D580" s="59" t="s">
        <v>43</v>
      </c>
      <c r="E580" s="59" t="s">
        <v>27</v>
      </c>
      <c r="F580" s="59" t="s">
        <v>31</v>
      </c>
      <c r="G580" s="59" t="s">
        <v>44</v>
      </c>
      <c r="H580" s="61">
        <v>60.3</v>
      </c>
      <c r="I580" s="62">
        <v>4</v>
      </c>
      <c r="J580" s="63">
        <v>12.06</v>
      </c>
      <c r="K580" s="63">
        <v>253.26</v>
      </c>
      <c r="L580" s="64">
        <v>43516</v>
      </c>
      <c r="M580" s="65">
        <v>0.77986111111111112</v>
      </c>
      <c r="N580" s="60" t="s">
        <v>29</v>
      </c>
      <c r="O580" s="63">
        <v>241.2</v>
      </c>
      <c r="P580" s="66">
        <v>4.7619047620000003</v>
      </c>
      <c r="Q580" s="63">
        <v>12.06</v>
      </c>
      <c r="R580" s="68">
        <v>5.8</v>
      </c>
      <c r="S580" s="48">
        <f t="shared" ref="S580:S643" si="174">K580-O580</f>
        <v>12.060000000000002</v>
      </c>
      <c r="T580" s="49">
        <f t="shared" ref="T580:T643" si="175">$S580*$S$2</f>
        <v>904.50000000000023</v>
      </c>
      <c r="U580" s="49" t="b">
        <f t="shared" si="159"/>
        <v>0</v>
      </c>
      <c r="V580" s="49" t="b">
        <f t="shared" si="160"/>
        <v>1</v>
      </c>
      <c r="W580" s="49" t="str">
        <f t="shared" si="161"/>
        <v>Low Value</v>
      </c>
      <c r="X580" s="157" t="str">
        <f t="shared" si="166"/>
        <v>Value Not maches</v>
      </c>
      <c r="Y580" s="158">
        <f t="shared" si="171"/>
        <v>20</v>
      </c>
      <c r="Z580" s="150">
        <f t="shared" si="162"/>
        <v>2</v>
      </c>
      <c r="AA580" s="151">
        <f t="shared" si="170"/>
        <v>2019</v>
      </c>
      <c r="AB580" s="152" t="str">
        <f t="shared" si="167"/>
        <v>2-2019</v>
      </c>
      <c r="AC580" s="152" t="str">
        <f t="shared" si="164"/>
        <v>20-2-2019</v>
      </c>
      <c r="AD580" s="62">
        <f t="shared" si="172"/>
        <v>1</v>
      </c>
      <c r="AE580" s="62">
        <f t="shared" si="168"/>
        <v>8</v>
      </c>
      <c r="AF580" s="152" t="str">
        <f t="shared" si="165"/>
        <v>2019-8</v>
      </c>
      <c r="AG580" s="62">
        <f t="shared" si="163"/>
        <v>3</v>
      </c>
      <c r="AH580" s="152" t="str">
        <f t="shared" si="169"/>
        <v>Weekdays</v>
      </c>
      <c r="AI580" s="159">
        <f t="shared" si="173"/>
        <v>4</v>
      </c>
    </row>
    <row r="581" spans="2:35" ht="16.5" x14ac:dyDescent="0.3">
      <c r="B581" s="59" t="s">
        <v>613</v>
      </c>
      <c r="C581" s="60" t="s">
        <v>25</v>
      </c>
      <c r="D581" s="59" t="s">
        <v>26</v>
      </c>
      <c r="E581" s="59" t="s">
        <v>27</v>
      </c>
      <c r="F581" s="59" t="s">
        <v>31</v>
      </c>
      <c r="G581" s="59" t="s">
        <v>44</v>
      </c>
      <c r="H581" s="61">
        <v>31.77</v>
      </c>
      <c r="I581" s="62">
        <v>4</v>
      </c>
      <c r="J581" s="63">
        <v>6.3540000000000001</v>
      </c>
      <c r="K581" s="63">
        <v>133.434</v>
      </c>
      <c r="L581" s="64">
        <v>43479</v>
      </c>
      <c r="M581" s="65">
        <v>0.61319444444444449</v>
      </c>
      <c r="N581" s="60" t="s">
        <v>23</v>
      </c>
      <c r="O581" s="63">
        <v>127.08</v>
      </c>
      <c r="P581" s="66">
        <v>4.7619047620000003</v>
      </c>
      <c r="Q581" s="63">
        <v>6.3540000000000001</v>
      </c>
      <c r="R581" s="68">
        <v>6.2</v>
      </c>
      <c r="S581" s="48">
        <f t="shared" si="174"/>
        <v>6.3539999999999992</v>
      </c>
      <c r="T581" s="49">
        <f t="shared" si="175"/>
        <v>476.54999999999995</v>
      </c>
      <c r="U581" s="49" t="b">
        <f t="shared" ref="U581:U644" si="176">AND(S581&gt;8,O581&gt;480)</f>
        <v>0</v>
      </c>
      <c r="V581" s="49" t="b">
        <f t="shared" ref="V581:V644" si="177">OR(R$4&gt;8.4,$Q581&gt;67)</f>
        <v>1</v>
      </c>
      <c r="W581" s="49" t="str">
        <f t="shared" ref="W581:W644" si="178">IF(R581&gt;8.6,"High Value", "Low Value")</f>
        <v>Low Value</v>
      </c>
      <c r="X581" s="157">
        <f t="shared" si="166"/>
        <v>3.177</v>
      </c>
      <c r="Y581" s="158">
        <f t="shared" si="171"/>
        <v>14</v>
      </c>
      <c r="Z581" s="150">
        <f t="shared" ref="Z581:Z644" si="179">MONTH(L581)</f>
        <v>1</v>
      </c>
      <c r="AA581" s="151">
        <f t="shared" si="170"/>
        <v>2019</v>
      </c>
      <c r="AB581" s="152" t="str">
        <f t="shared" si="167"/>
        <v>1-2019</v>
      </c>
      <c r="AC581" s="152" t="str">
        <f t="shared" si="164"/>
        <v>14-1-2019</v>
      </c>
      <c r="AD581" s="62">
        <f t="shared" si="172"/>
        <v>1</v>
      </c>
      <c r="AE581" s="62">
        <f t="shared" si="168"/>
        <v>3</v>
      </c>
      <c r="AF581" s="152" t="str">
        <f t="shared" si="165"/>
        <v>2019-3</v>
      </c>
      <c r="AG581" s="62">
        <f t="shared" si="163"/>
        <v>1</v>
      </c>
      <c r="AH581" s="152" t="str">
        <f t="shared" si="169"/>
        <v>Weekdays</v>
      </c>
      <c r="AI581" s="159">
        <f t="shared" si="173"/>
        <v>2</v>
      </c>
    </row>
    <row r="582" spans="2:35" ht="16.5" x14ac:dyDescent="0.3">
      <c r="B582" s="59" t="s">
        <v>614</v>
      </c>
      <c r="C582" s="60" t="s">
        <v>18</v>
      </c>
      <c r="D582" s="59" t="s">
        <v>19</v>
      </c>
      <c r="E582" s="59" t="s">
        <v>27</v>
      </c>
      <c r="F582" s="59" t="s">
        <v>21</v>
      </c>
      <c r="G582" s="59" t="s">
        <v>22</v>
      </c>
      <c r="H582" s="61">
        <v>64.27</v>
      </c>
      <c r="I582" s="62">
        <v>4</v>
      </c>
      <c r="J582" s="63">
        <v>12.853999999999999</v>
      </c>
      <c r="K582" s="63">
        <v>269.93400000000003</v>
      </c>
      <c r="L582" s="64">
        <v>43550</v>
      </c>
      <c r="M582" s="65">
        <v>0.57916666666666672</v>
      </c>
      <c r="N582" s="60" t="s">
        <v>29</v>
      </c>
      <c r="O582" s="63">
        <v>257.08</v>
      </c>
      <c r="P582" s="66">
        <v>4.7619047620000003</v>
      </c>
      <c r="Q582" s="63">
        <v>12.853999999999999</v>
      </c>
      <c r="R582" s="68">
        <v>7.7</v>
      </c>
      <c r="S582" s="48">
        <f t="shared" si="174"/>
        <v>12.854000000000042</v>
      </c>
      <c r="T582" s="49">
        <f t="shared" si="175"/>
        <v>964.05000000000314</v>
      </c>
      <c r="U582" s="49" t="b">
        <f t="shared" si="176"/>
        <v>0</v>
      </c>
      <c r="V582" s="49" t="b">
        <f t="shared" si="177"/>
        <v>1</v>
      </c>
      <c r="W582" s="49" t="str">
        <f t="shared" si="178"/>
        <v>Low Value</v>
      </c>
      <c r="X582" s="157">
        <f t="shared" si="166"/>
        <v>6.4269999999999996</v>
      </c>
      <c r="Y582" s="158">
        <f t="shared" si="171"/>
        <v>26</v>
      </c>
      <c r="Z582" s="150">
        <f t="shared" si="179"/>
        <v>3</v>
      </c>
      <c r="AA582" s="151">
        <f t="shared" si="170"/>
        <v>2019</v>
      </c>
      <c r="AB582" s="152" t="str">
        <f t="shared" si="167"/>
        <v>3-2019</v>
      </c>
      <c r="AC582" s="152" t="str">
        <f t="shared" si="164"/>
        <v>26-3-2019</v>
      </c>
      <c r="AD582" s="62">
        <f t="shared" si="172"/>
        <v>1</v>
      </c>
      <c r="AE582" s="62">
        <f t="shared" si="168"/>
        <v>13</v>
      </c>
      <c r="AF582" s="152" t="str">
        <f t="shared" si="165"/>
        <v>2019-13</v>
      </c>
      <c r="AG582" s="62">
        <f t="shared" ref="AG582:AG645" si="180">WEEKDAY(L582,2)</f>
        <v>2</v>
      </c>
      <c r="AH582" s="152" t="str">
        <f t="shared" si="169"/>
        <v>Weekdays</v>
      </c>
      <c r="AI582" s="159">
        <f t="shared" si="173"/>
        <v>3</v>
      </c>
    </row>
    <row r="583" spans="2:35" ht="16.5" x14ac:dyDescent="0.3">
      <c r="B583" s="59" t="s">
        <v>615</v>
      </c>
      <c r="C583" s="60" t="s">
        <v>42</v>
      </c>
      <c r="D583" s="59" t="s">
        <v>43</v>
      </c>
      <c r="E583" s="59" t="s">
        <v>27</v>
      </c>
      <c r="F583" s="59" t="s">
        <v>31</v>
      </c>
      <c r="G583" s="59" t="s">
        <v>22</v>
      </c>
      <c r="H583" s="61">
        <v>69.510000000000005</v>
      </c>
      <c r="I583" s="62">
        <v>2</v>
      </c>
      <c r="J583" s="63">
        <v>6.9509999999999996</v>
      </c>
      <c r="K583" s="63">
        <v>145.971</v>
      </c>
      <c r="L583" s="64">
        <v>43525</v>
      </c>
      <c r="M583" s="65">
        <v>0.51041666666666663</v>
      </c>
      <c r="N583" s="60" t="s">
        <v>23</v>
      </c>
      <c r="O583" s="63">
        <v>139.02000000000001</v>
      </c>
      <c r="P583" s="66">
        <v>4.7619047620000003</v>
      </c>
      <c r="Q583" s="63">
        <v>6.9509999999999996</v>
      </c>
      <c r="R583" s="68">
        <v>8.1</v>
      </c>
      <c r="S583" s="48">
        <f t="shared" si="174"/>
        <v>6.9509999999999934</v>
      </c>
      <c r="T583" s="49">
        <f t="shared" si="175"/>
        <v>521.32499999999948</v>
      </c>
      <c r="U583" s="49" t="b">
        <f t="shared" si="176"/>
        <v>0</v>
      </c>
      <c r="V583" s="49" t="b">
        <f t="shared" si="177"/>
        <v>1</v>
      </c>
      <c r="W583" s="49" t="str">
        <f t="shared" si="178"/>
        <v>Low Value</v>
      </c>
      <c r="X583" s="157">
        <f t="shared" si="166"/>
        <v>6.9510000000000005</v>
      </c>
      <c r="Y583" s="158">
        <f t="shared" si="171"/>
        <v>1</v>
      </c>
      <c r="Z583" s="150">
        <f t="shared" si="179"/>
        <v>3</v>
      </c>
      <c r="AA583" s="151">
        <f t="shared" si="170"/>
        <v>2019</v>
      </c>
      <c r="AB583" s="152" t="str">
        <f t="shared" si="167"/>
        <v>3-2019</v>
      </c>
      <c r="AC583" s="152" t="str">
        <f t="shared" si="164"/>
        <v>1-3-2019</v>
      </c>
      <c r="AD583" s="62">
        <f t="shared" si="172"/>
        <v>1</v>
      </c>
      <c r="AE583" s="62">
        <f t="shared" si="168"/>
        <v>9</v>
      </c>
      <c r="AF583" s="152" t="str">
        <f t="shared" si="165"/>
        <v>2019-9</v>
      </c>
      <c r="AG583" s="62">
        <f t="shared" si="180"/>
        <v>5</v>
      </c>
      <c r="AH583" s="152" t="str">
        <f t="shared" si="169"/>
        <v>Weekdays</v>
      </c>
      <c r="AI583" s="159">
        <f t="shared" si="173"/>
        <v>6</v>
      </c>
    </row>
    <row r="584" spans="2:35" ht="16.5" x14ac:dyDescent="0.3">
      <c r="B584" s="59" t="s">
        <v>616</v>
      </c>
      <c r="C584" s="60" t="s">
        <v>25</v>
      </c>
      <c r="D584" s="59" t="s">
        <v>26</v>
      </c>
      <c r="E584" s="59" t="s">
        <v>27</v>
      </c>
      <c r="F584" s="59" t="s">
        <v>31</v>
      </c>
      <c r="G584" s="59" t="s">
        <v>44</v>
      </c>
      <c r="H584" s="61">
        <v>27.22</v>
      </c>
      <c r="I584" s="62">
        <v>3</v>
      </c>
      <c r="J584" s="63">
        <v>4.0830000000000002</v>
      </c>
      <c r="K584" s="63">
        <v>85.742999999999995</v>
      </c>
      <c r="L584" s="64">
        <v>43472</v>
      </c>
      <c r="M584" s="65">
        <v>0.52569444444444446</v>
      </c>
      <c r="N584" s="60" t="s">
        <v>29</v>
      </c>
      <c r="O584" s="63">
        <v>81.66</v>
      </c>
      <c r="P584" s="66">
        <v>4.7619047620000003</v>
      </c>
      <c r="Q584" s="63">
        <v>4.0830000000000002</v>
      </c>
      <c r="R584" s="68">
        <v>7.3</v>
      </c>
      <c r="S584" s="48">
        <f t="shared" si="174"/>
        <v>4.0829999999999984</v>
      </c>
      <c r="T584" s="49">
        <f t="shared" si="175"/>
        <v>306.22499999999991</v>
      </c>
      <c r="U584" s="49" t="b">
        <f t="shared" si="176"/>
        <v>0</v>
      </c>
      <c r="V584" s="49" t="b">
        <f t="shared" si="177"/>
        <v>1</v>
      </c>
      <c r="W584" s="49" t="str">
        <f t="shared" si="178"/>
        <v>Low Value</v>
      </c>
      <c r="X584" s="157">
        <f t="shared" si="166"/>
        <v>2.722</v>
      </c>
      <c r="Y584" s="158">
        <f t="shared" si="171"/>
        <v>7</v>
      </c>
      <c r="Z584" s="150">
        <f t="shared" si="179"/>
        <v>1</v>
      </c>
      <c r="AA584" s="151">
        <f t="shared" si="170"/>
        <v>2019</v>
      </c>
      <c r="AB584" s="152" t="str">
        <f t="shared" si="167"/>
        <v>1-2019</v>
      </c>
      <c r="AC584" s="152" t="str">
        <f t="shared" si="164"/>
        <v>7-1-2019</v>
      </c>
      <c r="AD584" s="62">
        <f t="shared" si="172"/>
        <v>1</v>
      </c>
      <c r="AE584" s="62">
        <f t="shared" si="168"/>
        <v>2</v>
      </c>
      <c r="AF584" s="152" t="str">
        <f t="shared" si="165"/>
        <v>2019-2</v>
      </c>
      <c r="AG584" s="62">
        <f t="shared" si="180"/>
        <v>1</v>
      </c>
      <c r="AH584" s="152" t="str">
        <f t="shared" si="169"/>
        <v>Weekdays</v>
      </c>
      <c r="AI584" s="159">
        <f t="shared" si="173"/>
        <v>2</v>
      </c>
    </row>
    <row r="585" spans="2:35" ht="16.5" x14ac:dyDescent="0.3">
      <c r="B585" s="59" t="s">
        <v>617</v>
      </c>
      <c r="C585" s="60" t="s">
        <v>18</v>
      </c>
      <c r="D585" s="59" t="s">
        <v>19</v>
      </c>
      <c r="E585" s="59" t="s">
        <v>20</v>
      </c>
      <c r="F585" s="59" t="s">
        <v>21</v>
      </c>
      <c r="G585" s="59" t="s">
        <v>22</v>
      </c>
      <c r="H585" s="61">
        <v>77.680000000000007</v>
      </c>
      <c r="I585" s="62">
        <v>4</v>
      </c>
      <c r="J585" s="63">
        <v>15.536</v>
      </c>
      <c r="K585" s="63">
        <v>326.25599999999997</v>
      </c>
      <c r="L585" s="64">
        <v>43497</v>
      </c>
      <c r="M585" s="65">
        <v>0.82916666666666672</v>
      </c>
      <c r="N585" s="60" t="s">
        <v>29</v>
      </c>
      <c r="O585" s="63">
        <v>310.72000000000003</v>
      </c>
      <c r="P585" s="66">
        <v>4.7619047620000003</v>
      </c>
      <c r="Q585" s="63">
        <v>15.536</v>
      </c>
      <c r="R585" s="67">
        <v>8.4</v>
      </c>
      <c r="S585" s="48">
        <f t="shared" si="174"/>
        <v>15.535999999999945</v>
      </c>
      <c r="T585" s="49">
        <f t="shared" si="175"/>
        <v>1165.1999999999957</v>
      </c>
      <c r="U585" s="49" t="b">
        <f t="shared" si="176"/>
        <v>0</v>
      </c>
      <c r="V585" s="49" t="b">
        <f t="shared" si="177"/>
        <v>1</v>
      </c>
      <c r="W585" s="49" t="str">
        <f t="shared" si="178"/>
        <v>Low Value</v>
      </c>
      <c r="X585" s="157">
        <f t="shared" si="166"/>
        <v>7.7680000000000007</v>
      </c>
      <c r="Y585" s="158">
        <f t="shared" si="171"/>
        <v>1</v>
      </c>
      <c r="Z585" s="150">
        <f t="shared" si="179"/>
        <v>2</v>
      </c>
      <c r="AA585" s="151">
        <f t="shared" si="170"/>
        <v>2019</v>
      </c>
      <c r="AB585" s="152" t="str">
        <f t="shared" si="167"/>
        <v>2-2019</v>
      </c>
      <c r="AC585" s="152" t="str">
        <f t="shared" si="164"/>
        <v>1-2-2019</v>
      </c>
      <c r="AD585" s="62">
        <f t="shared" si="172"/>
        <v>1</v>
      </c>
      <c r="AE585" s="62">
        <f t="shared" si="168"/>
        <v>5</v>
      </c>
      <c r="AF585" s="152" t="str">
        <f t="shared" si="165"/>
        <v>2019-5</v>
      </c>
      <c r="AG585" s="62">
        <f t="shared" si="180"/>
        <v>5</v>
      </c>
      <c r="AH585" s="152" t="str">
        <f t="shared" si="169"/>
        <v>Weekdays</v>
      </c>
      <c r="AI585" s="159">
        <f t="shared" si="173"/>
        <v>6</v>
      </c>
    </row>
    <row r="586" spans="2:35" ht="16.5" x14ac:dyDescent="0.3">
      <c r="B586" s="59" t="s">
        <v>618</v>
      </c>
      <c r="C586" s="60" t="s">
        <v>25</v>
      </c>
      <c r="D586" s="59" t="s">
        <v>26</v>
      </c>
      <c r="E586" s="59" t="s">
        <v>20</v>
      </c>
      <c r="F586" s="59" t="s">
        <v>21</v>
      </c>
      <c r="G586" s="59" t="s">
        <v>46</v>
      </c>
      <c r="H586" s="61">
        <v>92.98</v>
      </c>
      <c r="I586" s="62">
        <v>2</v>
      </c>
      <c r="J586" s="63">
        <v>9.298</v>
      </c>
      <c r="K586" s="63">
        <v>195.25800000000001</v>
      </c>
      <c r="L586" s="64">
        <v>43509</v>
      </c>
      <c r="M586" s="65">
        <v>0.62916666666666665</v>
      </c>
      <c r="N586" s="60" t="s">
        <v>33</v>
      </c>
      <c r="O586" s="63">
        <v>185.96</v>
      </c>
      <c r="P586" s="66">
        <v>4.7619047620000003</v>
      </c>
      <c r="Q586" s="63">
        <v>9.298</v>
      </c>
      <c r="R586" s="68">
        <v>8</v>
      </c>
      <c r="S586" s="48">
        <f t="shared" si="174"/>
        <v>9.2980000000000018</v>
      </c>
      <c r="T586" s="49">
        <f t="shared" si="175"/>
        <v>697.35000000000014</v>
      </c>
      <c r="U586" s="49" t="b">
        <f t="shared" si="176"/>
        <v>0</v>
      </c>
      <c r="V586" s="49" t="b">
        <f t="shared" si="177"/>
        <v>1</v>
      </c>
      <c r="W586" s="49" t="str">
        <f t="shared" si="178"/>
        <v>Low Value</v>
      </c>
      <c r="X586" s="157">
        <f t="shared" si="166"/>
        <v>9.298</v>
      </c>
      <c r="Y586" s="158">
        <f t="shared" si="171"/>
        <v>13</v>
      </c>
      <c r="Z586" s="150">
        <f t="shared" si="179"/>
        <v>2</v>
      </c>
      <c r="AA586" s="151">
        <f t="shared" si="170"/>
        <v>2019</v>
      </c>
      <c r="AB586" s="152" t="str">
        <f t="shared" si="167"/>
        <v>2-2019</v>
      </c>
      <c r="AC586" s="152" t="str">
        <f t="shared" si="164"/>
        <v>13-2-2019</v>
      </c>
      <c r="AD586" s="62">
        <f t="shared" si="172"/>
        <v>1</v>
      </c>
      <c r="AE586" s="62">
        <f t="shared" si="168"/>
        <v>7</v>
      </c>
      <c r="AF586" s="152" t="str">
        <f t="shared" si="165"/>
        <v>2019-7</v>
      </c>
      <c r="AG586" s="62">
        <f t="shared" si="180"/>
        <v>3</v>
      </c>
      <c r="AH586" s="152" t="str">
        <f t="shared" si="169"/>
        <v>Weekdays</v>
      </c>
      <c r="AI586" s="159">
        <f t="shared" si="173"/>
        <v>4</v>
      </c>
    </row>
    <row r="587" spans="2:35" ht="16.5" x14ac:dyDescent="0.3">
      <c r="B587" s="59" t="s">
        <v>619</v>
      </c>
      <c r="C587" s="60" t="s">
        <v>42</v>
      </c>
      <c r="D587" s="59" t="s">
        <v>43</v>
      </c>
      <c r="E587" s="59" t="s">
        <v>20</v>
      </c>
      <c r="F587" s="59" t="s">
        <v>21</v>
      </c>
      <c r="G587" s="59" t="s">
        <v>46</v>
      </c>
      <c r="H587" s="61">
        <v>18.079999999999998</v>
      </c>
      <c r="I587" s="62">
        <v>4</v>
      </c>
      <c r="J587" s="63">
        <v>3.6160000000000001</v>
      </c>
      <c r="K587" s="63">
        <v>75.936000000000007</v>
      </c>
      <c r="L587" s="64">
        <v>43479</v>
      </c>
      <c r="M587" s="65">
        <v>0.75208333333333333</v>
      </c>
      <c r="N587" s="60" t="s">
        <v>33</v>
      </c>
      <c r="O587" s="63">
        <v>72.319999999999993</v>
      </c>
      <c r="P587" s="66">
        <v>4.7619047620000003</v>
      </c>
      <c r="Q587" s="63">
        <v>3.6160000000000001</v>
      </c>
      <c r="R587" s="68">
        <v>9.5</v>
      </c>
      <c r="S587" s="48">
        <f t="shared" si="174"/>
        <v>3.6160000000000139</v>
      </c>
      <c r="T587" s="49">
        <f t="shared" si="175"/>
        <v>271.20000000000107</v>
      </c>
      <c r="U587" s="49" t="b">
        <f t="shared" si="176"/>
        <v>0</v>
      </c>
      <c r="V587" s="49" t="b">
        <f t="shared" si="177"/>
        <v>1</v>
      </c>
      <c r="W587" s="49" t="str">
        <f t="shared" si="178"/>
        <v>High Value</v>
      </c>
      <c r="X587" s="157">
        <f t="shared" si="166"/>
        <v>1.8079999999999998</v>
      </c>
      <c r="Y587" s="158">
        <f t="shared" si="171"/>
        <v>14</v>
      </c>
      <c r="Z587" s="150">
        <f t="shared" si="179"/>
        <v>1</v>
      </c>
      <c r="AA587" s="151">
        <f t="shared" si="170"/>
        <v>2019</v>
      </c>
      <c r="AB587" s="152" t="str">
        <f t="shared" si="167"/>
        <v>1-2019</v>
      </c>
      <c r="AC587" s="152" t="str">
        <f t="shared" si="164"/>
        <v>14-1-2019</v>
      </c>
      <c r="AD587" s="62">
        <f t="shared" si="172"/>
        <v>1</v>
      </c>
      <c r="AE587" s="62">
        <f t="shared" si="168"/>
        <v>3</v>
      </c>
      <c r="AF587" s="152" t="str">
        <f t="shared" si="165"/>
        <v>2019-3</v>
      </c>
      <c r="AG587" s="62">
        <f t="shared" si="180"/>
        <v>1</v>
      </c>
      <c r="AH587" s="152" t="str">
        <f t="shared" si="169"/>
        <v>Weekdays</v>
      </c>
      <c r="AI587" s="159">
        <f t="shared" si="173"/>
        <v>2</v>
      </c>
    </row>
    <row r="588" spans="2:35" ht="16.5" x14ac:dyDescent="0.3">
      <c r="B588" s="59" t="s">
        <v>620</v>
      </c>
      <c r="C588" s="60" t="s">
        <v>42</v>
      </c>
      <c r="D588" s="59" t="s">
        <v>43</v>
      </c>
      <c r="E588" s="59" t="s">
        <v>27</v>
      </c>
      <c r="F588" s="59" t="s">
        <v>31</v>
      </c>
      <c r="G588" s="59" t="s">
        <v>36</v>
      </c>
      <c r="H588" s="61">
        <v>63.06</v>
      </c>
      <c r="I588" s="62">
        <v>3</v>
      </c>
      <c r="J588" s="63">
        <v>9.4589999999999996</v>
      </c>
      <c r="K588" s="63">
        <v>198.63900000000001</v>
      </c>
      <c r="L588" s="64">
        <v>43484</v>
      </c>
      <c r="M588" s="65">
        <v>0.66527777777777775</v>
      </c>
      <c r="N588" s="60" t="s">
        <v>23</v>
      </c>
      <c r="O588" s="63">
        <v>189.18</v>
      </c>
      <c r="P588" s="66">
        <v>4.7619047620000003</v>
      </c>
      <c r="Q588" s="63">
        <v>9.4589999999999996</v>
      </c>
      <c r="R588" s="68">
        <v>7</v>
      </c>
      <c r="S588" s="48">
        <f t="shared" si="174"/>
        <v>9.4590000000000032</v>
      </c>
      <c r="T588" s="49">
        <f t="shared" si="175"/>
        <v>709.42500000000018</v>
      </c>
      <c r="U588" s="49" t="b">
        <f t="shared" si="176"/>
        <v>0</v>
      </c>
      <c r="V588" s="49" t="b">
        <f t="shared" si="177"/>
        <v>1</v>
      </c>
      <c r="W588" s="49" t="str">
        <f t="shared" si="178"/>
        <v>Low Value</v>
      </c>
      <c r="X588" s="157">
        <f t="shared" si="166"/>
        <v>6.3060000000000009</v>
      </c>
      <c r="Y588" s="158">
        <f t="shared" si="171"/>
        <v>19</v>
      </c>
      <c r="Z588" s="150">
        <f t="shared" si="179"/>
        <v>1</v>
      </c>
      <c r="AA588" s="151">
        <f t="shared" si="170"/>
        <v>2019</v>
      </c>
      <c r="AB588" s="152" t="str">
        <f t="shared" si="167"/>
        <v>1-2019</v>
      </c>
      <c r="AC588" s="152" t="str">
        <f t="shared" si="164"/>
        <v>19-1-2019</v>
      </c>
      <c r="AD588" s="62">
        <f t="shared" si="172"/>
        <v>1</v>
      </c>
      <c r="AE588" s="62">
        <f t="shared" si="168"/>
        <v>3</v>
      </c>
      <c r="AF588" s="152" t="str">
        <f t="shared" si="165"/>
        <v>2019-3</v>
      </c>
      <c r="AG588" s="62">
        <f t="shared" si="180"/>
        <v>6</v>
      </c>
      <c r="AH588" s="152" t="str">
        <f t="shared" si="169"/>
        <v>Weekends</v>
      </c>
      <c r="AI588" s="159">
        <f t="shared" si="173"/>
        <v>7</v>
      </c>
    </row>
    <row r="589" spans="2:35" ht="16.5" x14ac:dyDescent="0.3">
      <c r="B589" s="59" t="s">
        <v>621</v>
      </c>
      <c r="C589" s="60" t="s">
        <v>18</v>
      </c>
      <c r="D589" s="59" t="s">
        <v>19</v>
      </c>
      <c r="E589" s="59" t="s">
        <v>27</v>
      </c>
      <c r="F589" s="59" t="s">
        <v>31</v>
      </c>
      <c r="G589" s="59" t="s">
        <v>22</v>
      </c>
      <c r="H589" s="61">
        <v>51.71</v>
      </c>
      <c r="I589" s="62">
        <v>4</v>
      </c>
      <c r="J589" s="63">
        <v>10.342000000000001</v>
      </c>
      <c r="K589" s="63">
        <v>217.18199999999999</v>
      </c>
      <c r="L589" s="64">
        <v>43533</v>
      </c>
      <c r="M589" s="65">
        <v>0.57847222222222228</v>
      </c>
      <c r="N589" s="60" t="s">
        <v>33</v>
      </c>
      <c r="O589" s="63">
        <v>206.84</v>
      </c>
      <c r="P589" s="66">
        <v>4.7619047620000003</v>
      </c>
      <c r="Q589" s="63">
        <v>10.342000000000001</v>
      </c>
      <c r="R589" s="68">
        <v>9.8000000000000007</v>
      </c>
      <c r="S589" s="48">
        <f t="shared" si="174"/>
        <v>10.341999999999985</v>
      </c>
      <c r="T589" s="49">
        <f t="shared" si="175"/>
        <v>775.64999999999884</v>
      </c>
      <c r="U589" s="49" t="b">
        <f t="shared" si="176"/>
        <v>0</v>
      </c>
      <c r="V589" s="49" t="b">
        <f t="shared" si="177"/>
        <v>1</v>
      </c>
      <c r="W589" s="49" t="str">
        <f t="shared" si="178"/>
        <v>High Value</v>
      </c>
      <c r="X589" s="157">
        <f t="shared" si="166"/>
        <v>5.1710000000000003</v>
      </c>
      <c r="Y589" s="158">
        <f t="shared" si="171"/>
        <v>9</v>
      </c>
      <c r="Z589" s="150">
        <f t="shared" si="179"/>
        <v>3</v>
      </c>
      <c r="AA589" s="151">
        <f t="shared" si="170"/>
        <v>2019</v>
      </c>
      <c r="AB589" s="152" t="str">
        <f t="shared" si="167"/>
        <v>3-2019</v>
      </c>
      <c r="AC589" s="152" t="str">
        <f t="shared" si="164"/>
        <v>9-3-2019</v>
      </c>
      <c r="AD589" s="62">
        <f t="shared" si="172"/>
        <v>1</v>
      </c>
      <c r="AE589" s="62">
        <f t="shared" si="168"/>
        <v>10</v>
      </c>
      <c r="AF589" s="152" t="str">
        <f t="shared" si="165"/>
        <v>2019-10</v>
      </c>
      <c r="AG589" s="62">
        <f t="shared" si="180"/>
        <v>6</v>
      </c>
      <c r="AH589" s="152" t="str">
        <f t="shared" si="169"/>
        <v>Weekends</v>
      </c>
      <c r="AI589" s="159">
        <f t="shared" si="173"/>
        <v>7</v>
      </c>
    </row>
    <row r="590" spans="2:35" ht="16.5" x14ac:dyDescent="0.3">
      <c r="B590" s="59" t="s">
        <v>622</v>
      </c>
      <c r="C590" s="60" t="s">
        <v>18</v>
      </c>
      <c r="D590" s="59" t="s">
        <v>19</v>
      </c>
      <c r="E590" s="59" t="s">
        <v>27</v>
      </c>
      <c r="F590" s="59" t="s">
        <v>21</v>
      </c>
      <c r="G590" s="59" t="s">
        <v>44</v>
      </c>
      <c r="H590" s="61">
        <v>52.34</v>
      </c>
      <c r="I590" s="62">
        <v>3</v>
      </c>
      <c r="J590" s="63">
        <v>7.851</v>
      </c>
      <c r="K590" s="63">
        <v>164.87100000000001</v>
      </c>
      <c r="L590" s="64">
        <v>43551</v>
      </c>
      <c r="M590" s="65">
        <v>0.5854166666666667</v>
      </c>
      <c r="N590" s="60" t="s">
        <v>29</v>
      </c>
      <c r="O590" s="63">
        <v>157.02000000000001</v>
      </c>
      <c r="P590" s="66">
        <v>4.7619047620000003</v>
      </c>
      <c r="Q590" s="63">
        <v>7.851</v>
      </c>
      <c r="R590" s="68">
        <v>9.1999999999999993</v>
      </c>
      <c r="S590" s="48">
        <f t="shared" si="174"/>
        <v>7.8509999999999991</v>
      </c>
      <c r="T590" s="49">
        <f t="shared" si="175"/>
        <v>588.82499999999993</v>
      </c>
      <c r="U590" s="49" t="b">
        <f t="shared" si="176"/>
        <v>0</v>
      </c>
      <c r="V590" s="49" t="b">
        <f t="shared" si="177"/>
        <v>1</v>
      </c>
      <c r="W590" s="49" t="str">
        <f t="shared" si="178"/>
        <v>High Value</v>
      </c>
      <c r="X590" s="157">
        <f t="shared" si="166"/>
        <v>5.2340000000000009</v>
      </c>
      <c r="Y590" s="158">
        <f t="shared" si="171"/>
        <v>27</v>
      </c>
      <c r="Z590" s="150">
        <f t="shared" si="179"/>
        <v>3</v>
      </c>
      <c r="AA590" s="151">
        <f t="shared" si="170"/>
        <v>2019</v>
      </c>
      <c r="AB590" s="152" t="str">
        <f t="shared" si="167"/>
        <v>3-2019</v>
      </c>
      <c r="AC590" s="152" t="str">
        <f t="shared" si="164"/>
        <v>27-3-2019</v>
      </c>
      <c r="AD590" s="62">
        <f t="shared" si="172"/>
        <v>1</v>
      </c>
      <c r="AE590" s="62">
        <f t="shared" si="168"/>
        <v>13</v>
      </c>
      <c r="AF590" s="152" t="str">
        <f t="shared" si="165"/>
        <v>2019-13</v>
      </c>
      <c r="AG590" s="62">
        <f t="shared" si="180"/>
        <v>3</v>
      </c>
      <c r="AH590" s="152" t="str">
        <f t="shared" si="169"/>
        <v>Weekdays</v>
      </c>
      <c r="AI590" s="159">
        <f t="shared" si="173"/>
        <v>4</v>
      </c>
    </row>
    <row r="591" spans="2:35" ht="16.5" x14ac:dyDescent="0.3">
      <c r="B591" s="59" t="s">
        <v>623</v>
      </c>
      <c r="C591" s="60" t="s">
        <v>18</v>
      </c>
      <c r="D591" s="59" t="s">
        <v>19</v>
      </c>
      <c r="E591" s="59" t="s">
        <v>27</v>
      </c>
      <c r="F591" s="59" t="s">
        <v>21</v>
      </c>
      <c r="G591" s="59" t="s">
        <v>36</v>
      </c>
      <c r="H591" s="61">
        <v>43.06</v>
      </c>
      <c r="I591" s="62">
        <v>5</v>
      </c>
      <c r="J591" s="63">
        <v>10.765000000000001</v>
      </c>
      <c r="K591" s="63">
        <v>226.065</v>
      </c>
      <c r="L591" s="64">
        <v>43500</v>
      </c>
      <c r="M591" s="65">
        <v>0.69305555555555554</v>
      </c>
      <c r="N591" s="60" t="s">
        <v>23</v>
      </c>
      <c r="O591" s="63">
        <v>215.3</v>
      </c>
      <c r="P591" s="66">
        <v>4.7619047620000003</v>
      </c>
      <c r="Q591" s="63">
        <v>10.765000000000001</v>
      </c>
      <c r="R591" s="68">
        <v>7.7</v>
      </c>
      <c r="S591" s="48">
        <f t="shared" si="174"/>
        <v>10.764999999999986</v>
      </c>
      <c r="T591" s="49">
        <f t="shared" si="175"/>
        <v>807.37499999999898</v>
      </c>
      <c r="U591" s="49" t="b">
        <f t="shared" si="176"/>
        <v>0</v>
      </c>
      <c r="V591" s="49" t="b">
        <f t="shared" si="177"/>
        <v>1</v>
      </c>
      <c r="W591" s="49" t="str">
        <f t="shared" si="178"/>
        <v>Low Value</v>
      </c>
      <c r="X591" s="157">
        <f t="shared" si="166"/>
        <v>4.306</v>
      </c>
      <c r="Y591" s="158">
        <f t="shared" si="171"/>
        <v>4</v>
      </c>
      <c r="Z591" s="150">
        <f t="shared" si="179"/>
        <v>2</v>
      </c>
      <c r="AA591" s="151">
        <f t="shared" si="170"/>
        <v>2019</v>
      </c>
      <c r="AB591" s="152" t="str">
        <f t="shared" si="167"/>
        <v>2-2019</v>
      </c>
      <c r="AC591" s="152" t="str">
        <f t="shared" si="164"/>
        <v>4-2-2019</v>
      </c>
      <c r="AD591" s="62">
        <f t="shared" si="172"/>
        <v>1</v>
      </c>
      <c r="AE591" s="62">
        <f t="shared" si="168"/>
        <v>6</v>
      </c>
      <c r="AF591" s="152" t="str">
        <f t="shared" si="165"/>
        <v>2019-6</v>
      </c>
      <c r="AG591" s="62">
        <f t="shared" si="180"/>
        <v>1</v>
      </c>
      <c r="AH591" s="152" t="str">
        <f t="shared" si="169"/>
        <v>Weekdays</v>
      </c>
      <c r="AI591" s="159">
        <f t="shared" si="173"/>
        <v>2</v>
      </c>
    </row>
    <row r="592" spans="2:35" ht="16.5" x14ac:dyDescent="0.3">
      <c r="B592" s="59" t="s">
        <v>624</v>
      </c>
      <c r="C592" s="60" t="s">
        <v>25</v>
      </c>
      <c r="D592" s="59" t="s">
        <v>26</v>
      </c>
      <c r="E592" s="59" t="s">
        <v>27</v>
      </c>
      <c r="F592" s="59" t="s">
        <v>31</v>
      </c>
      <c r="G592" s="59" t="s">
        <v>46</v>
      </c>
      <c r="H592" s="61">
        <v>59.61</v>
      </c>
      <c r="I592" s="62">
        <v>10</v>
      </c>
      <c r="J592" s="63">
        <v>29.805</v>
      </c>
      <c r="K592" s="63">
        <v>625.90499999999997</v>
      </c>
      <c r="L592" s="64">
        <v>43538</v>
      </c>
      <c r="M592" s="65">
        <v>0.46319444444444446</v>
      </c>
      <c r="N592" s="60" t="s">
        <v>29</v>
      </c>
      <c r="O592" s="63">
        <v>596.1</v>
      </c>
      <c r="P592" s="66">
        <v>4.7619047620000003</v>
      </c>
      <c r="Q592" s="63">
        <v>29.805</v>
      </c>
      <c r="R592" s="67">
        <v>5.3</v>
      </c>
      <c r="S592" s="48">
        <f t="shared" si="174"/>
        <v>29.80499999999995</v>
      </c>
      <c r="T592" s="49">
        <f t="shared" si="175"/>
        <v>2235.3749999999964</v>
      </c>
      <c r="U592" s="49" t="b">
        <f t="shared" si="176"/>
        <v>1</v>
      </c>
      <c r="V592" s="49" t="b">
        <f t="shared" si="177"/>
        <v>1</v>
      </c>
      <c r="W592" s="49" t="str">
        <f t="shared" si="178"/>
        <v>Low Value</v>
      </c>
      <c r="X592" s="157" t="str">
        <f t="shared" si="166"/>
        <v>Value Not maches</v>
      </c>
      <c r="Y592" s="158">
        <f t="shared" si="171"/>
        <v>14</v>
      </c>
      <c r="Z592" s="150">
        <f t="shared" si="179"/>
        <v>3</v>
      </c>
      <c r="AA592" s="151">
        <f t="shared" si="170"/>
        <v>2019</v>
      </c>
      <c r="AB592" s="152" t="str">
        <f t="shared" si="167"/>
        <v>3-2019</v>
      </c>
      <c r="AC592" s="152" t="str">
        <f t="shared" si="164"/>
        <v>14-3-2019</v>
      </c>
      <c r="AD592" s="62">
        <f t="shared" si="172"/>
        <v>1</v>
      </c>
      <c r="AE592" s="62">
        <f t="shared" si="168"/>
        <v>11</v>
      </c>
      <c r="AF592" s="152" t="str">
        <f t="shared" si="165"/>
        <v>2019-11</v>
      </c>
      <c r="AG592" s="62">
        <f t="shared" si="180"/>
        <v>4</v>
      </c>
      <c r="AH592" s="152" t="str">
        <f t="shared" si="169"/>
        <v>Weekdays</v>
      </c>
      <c r="AI592" s="159">
        <f t="shared" si="173"/>
        <v>5</v>
      </c>
    </row>
    <row r="593" spans="2:35" ht="16.5" x14ac:dyDescent="0.3">
      <c r="B593" s="59" t="s">
        <v>625</v>
      </c>
      <c r="C593" s="60" t="s">
        <v>18</v>
      </c>
      <c r="D593" s="59" t="s">
        <v>19</v>
      </c>
      <c r="E593" s="59" t="s">
        <v>27</v>
      </c>
      <c r="F593" s="59" t="s">
        <v>31</v>
      </c>
      <c r="G593" s="59" t="s">
        <v>22</v>
      </c>
      <c r="H593" s="61">
        <v>14.62</v>
      </c>
      <c r="I593" s="62">
        <v>5</v>
      </c>
      <c r="J593" s="63">
        <v>3.6549999999999998</v>
      </c>
      <c r="K593" s="63">
        <v>76.754999999999995</v>
      </c>
      <c r="L593" s="64">
        <v>43528</v>
      </c>
      <c r="M593" s="65">
        <v>0.51597222222222228</v>
      </c>
      <c r="N593" s="60" t="s">
        <v>29</v>
      </c>
      <c r="O593" s="63">
        <v>73.099999999999994</v>
      </c>
      <c r="P593" s="66">
        <v>4.7619047620000003</v>
      </c>
      <c r="Q593" s="63">
        <v>3.6549999999999998</v>
      </c>
      <c r="R593" s="68">
        <v>4.4000000000000004</v>
      </c>
      <c r="S593" s="48">
        <f t="shared" si="174"/>
        <v>3.6550000000000011</v>
      </c>
      <c r="T593" s="49">
        <f t="shared" si="175"/>
        <v>274.12500000000011</v>
      </c>
      <c r="U593" s="49" t="b">
        <f t="shared" si="176"/>
        <v>0</v>
      </c>
      <c r="V593" s="49" t="b">
        <f t="shared" si="177"/>
        <v>1</v>
      </c>
      <c r="W593" s="49" t="str">
        <f t="shared" si="178"/>
        <v>Low Value</v>
      </c>
      <c r="X593" s="157" t="str">
        <f t="shared" si="166"/>
        <v>Value Not maches</v>
      </c>
      <c r="Y593" s="158">
        <f t="shared" si="171"/>
        <v>4</v>
      </c>
      <c r="Z593" s="150">
        <f t="shared" si="179"/>
        <v>3</v>
      </c>
      <c r="AA593" s="151">
        <f t="shared" si="170"/>
        <v>2019</v>
      </c>
      <c r="AB593" s="152" t="str">
        <f t="shared" si="167"/>
        <v>3-2019</v>
      </c>
      <c r="AC593" s="152" t="str">
        <f t="shared" si="164"/>
        <v>4-3-2019</v>
      </c>
      <c r="AD593" s="62">
        <f t="shared" si="172"/>
        <v>1</v>
      </c>
      <c r="AE593" s="62">
        <f t="shared" si="168"/>
        <v>10</v>
      </c>
      <c r="AF593" s="152" t="str">
        <f t="shared" si="165"/>
        <v>2019-10</v>
      </c>
      <c r="AG593" s="62">
        <f t="shared" si="180"/>
        <v>1</v>
      </c>
      <c r="AH593" s="152" t="str">
        <f t="shared" si="169"/>
        <v>Weekdays</v>
      </c>
      <c r="AI593" s="159">
        <f t="shared" si="173"/>
        <v>2</v>
      </c>
    </row>
    <row r="594" spans="2:35" ht="16.5" x14ac:dyDescent="0.3">
      <c r="B594" s="59" t="s">
        <v>626</v>
      </c>
      <c r="C594" s="60" t="s">
        <v>25</v>
      </c>
      <c r="D594" s="59" t="s">
        <v>26</v>
      </c>
      <c r="E594" s="59" t="s">
        <v>20</v>
      </c>
      <c r="F594" s="59" t="s">
        <v>31</v>
      </c>
      <c r="G594" s="59" t="s">
        <v>22</v>
      </c>
      <c r="H594" s="61">
        <v>46.53</v>
      </c>
      <c r="I594" s="62">
        <v>6</v>
      </c>
      <c r="J594" s="63">
        <v>13.959</v>
      </c>
      <c r="K594" s="63">
        <v>293.13900000000001</v>
      </c>
      <c r="L594" s="64">
        <v>43527</v>
      </c>
      <c r="M594" s="65">
        <v>0.45416666666666666</v>
      </c>
      <c r="N594" s="60" t="s">
        <v>33</v>
      </c>
      <c r="O594" s="63">
        <v>279.18</v>
      </c>
      <c r="P594" s="66">
        <v>4.7619047620000003</v>
      </c>
      <c r="Q594" s="63">
        <v>13.959</v>
      </c>
      <c r="R594" s="68">
        <v>4.3</v>
      </c>
      <c r="S594" s="48">
        <f t="shared" si="174"/>
        <v>13.959000000000003</v>
      </c>
      <c r="T594" s="49">
        <f t="shared" si="175"/>
        <v>1046.9250000000002</v>
      </c>
      <c r="U594" s="49" t="b">
        <f t="shared" si="176"/>
        <v>0</v>
      </c>
      <c r="V594" s="49" t="b">
        <f t="shared" si="177"/>
        <v>1</v>
      </c>
      <c r="W594" s="49" t="str">
        <f t="shared" si="178"/>
        <v>Low Value</v>
      </c>
      <c r="X594" s="157" t="str">
        <f t="shared" si="166"/>
        <v>Value Not maches</v>
      </c>
      <c r="Y594" s="158">
        <f t="shared" si="171"/>
        <v>3</v>
      </c>
      <c r="Z594" s="150">
        <f t="shared" si="179"/>
        <v>3</v>
      </c>
      <c r="AA594" s="151">
        <f t="shared" si="170"/>
        <v>2019</v>
      </c>
      <c r="AB594" s="152" t="str">
        <f t="shared" si="167"/>
        <v>3-2019</v>
      </c>
      <c r="AC594" s="152" t="str">
        <f t="shared" si="164"/>
        <v>3-3-2019</v>
      </c>
      <c r="AD594" s="62">
        <f t="shared" si="172"/>
        <v>1</v>
      </c>
      <c r="AE594" s="62">
        <f t="shared" si="168"/>
        <v>9</v>
      </c>
      <c r="AF594" s="152" t="str">
        <f t="shared" si="165"/>
        <v>2019-9</v>
      </c>
      <c r="AG594" s="62">
        <f t="shared" si="180"/>
        <v>7</v>
      </c>
      <c r="AH594" s="152" t="str">
        <f t="shared" si="169"/>
        <v>Weekends</v>
      </c>
      <c r="AI594" s="159">
        <f t="shared" si="173"/>
        <v>1</v>
      </c>
    </row>
    <row r="595" spans="2:35" ht="16.5" x14ac:dyDescent="0.3">
      <c r="B595" s="59" t="s">
        <v>627</v>
      </c>
      <c r="C595" s="60" t="s">
        <v>25</v>
      </c>
      <c r="D595" s="59" t="s">
        <v>26</v>
      </c>
      <c r="E595" s="59" t="s">
        <v>20</v>
      </c>
      <c r="F595" s="59" t="s">
        <v>21</v>
      </c>
      <c r="G595" s="59" t="s">
        <v>32</v>
      </c>
      <c r="H595" s="61">
        <v>24.24</v>
      </c>
      <c r="I595" s="62">
        <v>7</v>
      </c>
      <c r="J595" s="63">
        <v>8.484</v>
      </c>
      <c r="K595" s="63">
        <v>178.16399999999999</v>
      </c>
      <c r="L595" s="64">
        <v>43492</v>
      </c>
      <c r="M595" s="65">
        <v>0.73472222222222228</v>
      </c>
      <c r="N595" s="60" t="s">
        <v>23</v>
      </c>
      <c r="O595" s="63">
        <v>169.68</v>
      </c>
      <c r="P595" s="66">
        <v>4.7619047620000003</v>
      </c>
      <c r="Q595" s="63">
        <v>8.484</v>
      </c>
      <c r="R595" s="68">
        <v>9.4</v>
      </c>
      <c r="S595" s="48">
        <f t="shared" si="174"/>
        <v>8.4839999999999804</v>
      </c>
      <c r="T595" s="49">
        <f t="shared" si="175"/>
        <v>636.29999999999859</v>
      </c>
      <c r="U595" s="49" t="b">
        <f t="shared" si="176"/>
        <v>0</v>
      </c>
      <c r="V595" s="49" t="b">
        <f t="shared" si="177"/>
        <v>1</v>
      </c>
      <c r="W595" s="49" t="str">
        <f t="shared" si="178"/>
        <v>High Value</v>
      </c>
      <c r="X595" s="157">
        <f t="shared" si="166"/>
        <v>2.4239999999999999</v>
      </c>
      <c r="Y595" s="158">
        <f t="shared" si="171"/>
        <v>27</v>
      </c>
      <c r="Z595" s="150">
        <f t="shared" si="179"/>
        <v>1</v>
      </c>
      <c r="AA595" s="151">
        <f t="shared" si="170"/>
        <v>2019</v>
      </c>
      <c r="AB595" s="152" t="str">
        <f t="shared" si="167"/>
        <v>1-2019</v>
      </c>
      <c r="AC595" s="152" t="str">
        <f t="shared" si="164"/>
        <v>27-1-2019</v>
      </c>
      <c r="AD595" s="62">
        <f t="shared" si="172"/>
        <v>1</v>
      </c>
      <c r="AE595" s="62">
        <f t="shared" si="168"/>
        <v>4</v>
      </c>
      <c r="AF595" s="152" t="str">
        <f t="shared" si="165"/>
        <v>2019-4</v>
      </c>
      <c r="AG595" s="62">
        <f t="shared" si="180"/>
        <v>7</v>
      </c>
      <c r="AH595" s="152" t="str">
        <f t="shared" si="169"/>
        <v>Weekends</v>
      </c>
      <c r="AI595" s="159">
        <f t="shared" si="173"/>
        <v>1</v>
      </c>
    </row>
    <row r="596" spans="2:35" ht="16.5" x14ac:dyDescent="0.3">
      <c r="B596" s="59" t="s">
        <v>628</v>
      </c>
      <c r="C596" s="60" t="s">
        <v>18</v>
      </c>
      <c r="D596" s="59" t="s">
        <v>19</v>
      </c>
      <c r="E596" s="59" t="s">
        <v>20</v>
      </c>
      <c r="F596" s="59" t="s">
        <v>21</v>
      </c>
      <c r="G596" s="59" t="s">
        <v>36</v>
      </c>
      <c r="H596" s="61">
        <v>45.58</v>
      </c>
      <c r="I596" s="62">
        <v>1</v>
      </c>
      <c r="J596" s="63">
        <v>2.2789999999999999</v>
      </c>
      <c r="K596" s="63">
        <v>47.859000000000002</v>
      </c>
      <c r="L596" s="64">
        <v>43503</v>
      </c>
      <c r="M596" s="65">
        <v>0.59236111111111112</v>
      </c>
      <c r="N596" s="60" t="s">
        <v>29</v>
      </c>
      <c r="O596" s="63">
        <v>45.58</v>
      </c>
      <c r="P596" s="66">
        <v>4.7619047620000003</v>
      </c>
      <c r="Q596" s="63">
        <v>2.2789999999999999</v>
      </c>
      <c r="R596" s="68">
        <v>9.8000000000000007</v>
      </c>
      <c r="S596" s="48">
        <f t="shared" si="174"/>
        <v>2.2790000000000035</v>
      </c>
      <c r="T596" s="49">
        <f t="shared" si="175"/>
        <v>170.92500000000027</v>
      </c>
      <c r="U596" s="49" t="b">
        <f t="shared" si="176"/>
        <v>0</v>
      </c>
      <c r="V596" s="49" t="b">
        <f t="shared" si="177"/>
        <v>1</v>
      </c>
      <c r="W596" s="49" t="str">
        <f t="shared" si="178"/>
        <v>High Value</v>
      </c>
      <c r="X596" s="157">
        <f t="shared" si="166"/>
        <v>4.5579999999999998</v>
      </c>
      <c r="Y596" s="158">
        <f t="shared" si="171"/>
        <v>7</v>
      </c>
      <c r="Z596" s="150">
        <f t="shared" si="179"/>
        <v>2</v>
      </c>
      <c r="AA596" s="151">
        <f t="shared" si="170"/>
        <v>2019</v>
      </c>
      <c r="AB596" s="152" t="str">
        <f t="shared" si="167"/>
        <v>2-2019</v>
      </c>
      <c r="AC596" s="152" t="str">
        <f t="shared" ref="AC596:AC659" si="181">CONCATENATE(Y596,"-",Z596,"-",AA596)</f>
        <v>7-2-2019</v>
      </c>
      <c r="AD596" s="62">
        <f t="shared" si="172"/>
        <v>1</v>
      </c>
      <c r="AE596" s="62">
        <f t="shared" si="168"/>
        <v>6</v>
      </c>
      <c r="AF596" s="152" t="str">
        <f t="shared" ref="AF596:AF659" si="182">_xlfn.CONCAT(AA596,"-",AE596)</f>
        <v>2019-6</v>
      </c>
      <c r="AG596" s="62">
        <f t="shared" si="180"/>
        <v>4</v>
      </c>
      <c r="AH596" s="152" t="str">
        <f t="shared" si="169"/>
        <v>Weekdays</v>
      </c>
      <c r="AI596" s="159">
        <f t="shared" si="173"/>
        <v>5</v>
      </c>
    </row>
    <row r="597" spans="2:35" ht="16.5" x14ac:dyDescent="0.3">
      <c r="B597" s="59" t="s">
        <v>629</v>
      </c>
      <c r="C597" s="60" t="s">
        <v>18</v>
      </c>
      <c r="D597" s="59" t="s">
        <v>19</v>
      </c>
      <c r="E597" s="59" t="s">
        <v>20</v>
      </c>
      <c r="F597" s="59" t="s">
        <v>21</v>
      </c>
      <c r="G597" s="59" t="s">
        <v>36</v>
      </c>
      <c r="H597" s="61">
        <v>75.2</v>
      </c>
      <c r="I597" s="62">
        <v>3</v>
      </c>
      <c r="J597" s="63">
        <v>11.28</v>
      </c>
      <c r="K597" s="63">
        <v>236.88</v>
      </c>
      <c r="L597" s="64">
        <v>43501</v>
      </c>
      <c r="M597" s="65">
        <v>0.49375000000000002</v>
      </c>
      <c r="N597" s="60" t="s">
        <v>23</v>
      </c>
      <c r="O597" s="63">
        <v>225.6</v>
      </c>
      <c r="P597" s="66">
        <v>4.7619047620000003</v>
      </c>
      <c r="Q597" s="63">
        <v>11.28</v>
      </c>
      <c r="R597" s="68">
        <v>4.8</v>
      </c>
      <c r="S597" s="48">
        <f t="shared" si="174"/>
        <v>11.280000000000001</v>
      </c>
      <c r="T597" s="49">
        <f t="shared" si="175"/>
        <v>846.00000000000011</v>
      </c>
      <c r="U597" s="49" t="b">
        <f t="shared" si="176"/>
        <v>0</v>
      </c>
      <c r="V597" s="49" t="b">
        <f t="shared" si="177"/>
        <v>1</v>
      </c>
      <c r="W597" s="49" t="str">
        <f t="shared" si="178"/>
        <v>Low Value</v>
      </c>
      <c r="X597" s="157" t="str">
        <f t="shared" ref="X597:X660" si="183">IF(R597&gt;6.1,H597*0.1,"Value Not maches")</f>
        <v>Value Not maches</v>
      </c>
      <c r="Y597" s="158">
        <f t="shared" si="171"/>
        <v>5</v>
      </c>
      <c r="Z597" s="150">
        <f t="shared" si="179"/>
        <v>2</v>
      </c>
      <c r="AA597" s="151">
        <f t="shared" si="170"/>
        <v>2019</v>
      </c>
      <c r="AB597" s="152" t="str">
        <f t="shared" si="167"/>
        <v>2-2019</v>
      </c>
      <c r="AC597" s="152" t="str">
        <f t="shared" si="181"/>
        <v>5-2-2019</v>
      </c>
      <c r="AD597" s="62">
        <f t="shared" si="172"/>
        <v>1</v>
      </c>
      <c r="AE597" s="62">
        <f t="shared" si="168"/>
        <v>6</v>
      </c>
      <c r="AF597" s="152" t="str">
        <f t="shared" si="182"/>
        <v>2019-6</v>
      </c>
      <c r="AG597" s="62">
        <f t="shared" si="180"/>
        <v>2</v>
      </c>
      <c r="AH597" s="152" t="str">
        <f t="shared" si="169"/>
        <v>Weekdays</v>
      </c>
      <c r="AI597" s="159">
        <f t="shared" si="173"/>
        <v>3</v>
      </c>
    </row>
    <row r="598" spans="2:35" ht="16.5" x14ac:dyDescent="0.3">
      <c r="B598" s="59" t="s">
        <v>630</v>
      </c>
      <c r="C598" s="60" t="s">
        <v>42</v>
      </c>
      <c r="D598" s="59" t="s">
        <v>43</v>
      </c>
      <c r="E598" s="59" t="s">
        <v>20</v>
      </c>
      <c r="F598" s="59" t="s">
        <v>31</v>
      </c>
      <c r="G598" s="59" t="s">
        <v>36</v>
      </c>
      <c r="H598" s="61">
        <v>96.8</v>
      </c>
      <c r="I598" s="62">
        <v>3</v>
      </c>
      <c r="J598" s="63">
        <v>14.52</v>
      </c>
      <c r="K598" s="63">
        <v>304.92</v>
      </c>
      <c r="L598" s="64">
        <v>43539</v>
      </c>
      <c r="M598" s="65">
        <v>0.54513888888888884</v>
      </c>
      <c r="N598" s="60" t="s">
        <v>29</v>
      </c>
      <c r="O598" s="63">
        <v>290.39999999999998</v>
      </c>
      <c r="P598" s="66">
        <v>4.7619047620000003</v>
      </c>
      <c r="Q598" s="63">
        <v>14.52</v>
      </c>
      <c r="R598" s="68">
        <v>5.3</v>
      </c>
      <c r="S598" s="48">
        <f t="shared" si="174"/>
        <v>14.520000000000039</v>
      </c>
      <c r="T598" s="49">
        <f t="shared" si="175"/>
        <v>1089.000000000003</v>
      </c>
      <c r="U598" s="49" t="b">
        <f t="shared" si="176"/>
        <v>0</v>
      </c>
      <c r="V598" s="49" t="b">
        <f t="shared" si="177"/>
        <v>1</v>
      </c>
      <c r="W598" s="49" t="str">
        <f t="shared" si="178"/>
        <v>Low Value</v>
      </c>
      <c r="X598" s="157" t="str">
        <f t="shared" si="183"/>
        <v>Value Not maches</v>
      </c>
      <c r="Y598" s="158">
        <f t="shared" si="171"/>
        <v>15</v>
      </c>
      <c r="Z598" s="150">
        <f t="shared" si="179"/>
        <v>3</v>
      </c>
      <c r="AA598" s="151">
        <f t="shared" si="170"/>
        <v>2019</v>
      </c>
      <c r="AB598" s="152" t="str">
        <f t="shared" ref="AB598:AB661" si="184">CONCATENATE(Z598,"-",AA598)</f>
        <v>3-2019</v>
      </c>
      <c r="AC598" s="152" t="str">
        <f t="shared" si="181"/>
        <v>15-3-2019</v>
      </c>
      <c r="AD598" s="62">
        <f t="shared" si="172"/>
        <v>1</v>
      </c>
      <c r="AE598" s="62">
        <f t="shared" si="168"/>
        <v>11</v>
      </c>
      <c r="AF598" s="152" t="str">
        <f t="shared" si="182"/>
        <v>2019-11</v>
      </c>
      <c r="AG598" s="62">
        <f t="shared" si="180"/>
        <v>5</v>
      </c>
      <c r="AH598" s="152" t="str">
        <f t="shared" si="169"/>
        <v>Weekdays</v>
      </c>
      <c r="AI598" s="159">
        <f t="shared" si="173"/>
        <v>6</v>
      </c>
    </row>
    <row r="599" spans="2:35" ht="16.5" x14ac:dyDescent="0.3">
      <c r="B599" s="59" t="s">
        <v>631</v>
      </c>
      <c r="C599" s="60" t="s">
        <v>42</v>
      </c>
      <c r="D599" s="59" t="s">
        <v>43</v>
      </c>
      <c r="E599" s="59" t="s">
        <v>27</v>
      </c>
      <c r="F599" s="59" t="s">
        <v>31</v>
      </c>
      <c r="G599" s="59" t="s">
        <v>22</v>
      </c>
      <c r="H599" s="61">
        <v>14.82</v>
      </c>
      <c r="I599" s="62">
        <v>3</v>
      </c>
      <c r="J599" s="63">
        <v>2.2229999999999999</v>
      </c>
      <c r="K599" s="63">
        <v>46.683</v>
      </c>
      <c r="L599" s="64">
        <v>43525</v>
      </c>
      <c r="M599" s="65">
        <v>0.47916666666666669</v>
      </c>
      <c r="N599" s="60" t="s">
        <v>33</v>
      </c>
      <c r="O599" s="63">
        <v>44.46</v>
      </c>
      <c r="P599" s="66">
        <v>4.7619047620000003</v>
      </c>
      <c r="Q599" s="63">
        <v>2.2229999999999999</v>
      </c>
      <c r="R599" s="68">
        <v>8.6999999999999993</v>
      </c>
      <c r="S599" s="48">
        <f t="shared" si="174"/>
        <v>2.222999999999999</v>
      </c>
      <c r="T599" s="49">
        <f t="shared" si="175"/>
        <v>166.72499999999991</v>
      </c>
      <c r="U599" s="49" t="b">
        <f t="shared" si="176"/>
        <v>0</v>
      </c>
      <c r="V599" s="49" t="b">
        <f t="shared" si="177"/>
        <v>1</v>
      </c>
      <c r="W599" s="49" t="str">
        <f t="shared" si="178"/>
        <v>High Value</v>
      </c>
      <c r="X599" s="157">
        <f t="shared" si="183"/>
        <v>1.4820000000000002</v>
      </c>
      <c r="Y599" s="158">
        <f t="shared" si="171"/>
        <v>1</v>
      </c>
      <c r="Z599" s="150">
        <f t="shared" si="179"/>
        <v>3</v>
      </c>
      <c r="AA599" s="151">
        <f t="shared" si="170"/>
        <v>2019</v>
      </c>
      <c r="AB599" s="152" t="str">
        <f t="shared" si="184"/>
        <v>3-2019</v>
      </c>
      <c r="AC599" s="152" t="str">
        <f t="shared" si="181"/>
        <v>1-3-2019</v>
      </c>
      <c r="AD599" s="62">
        <f t="shared" si="172"/>
        <v>1</v>
      </c>
      <c r="AE599" s="62">
        <f t="shared" ref="AE599:AE662" si="185">WEEKNUM(L599,2)</f>
        <v>9</v>
      </c>
      <c r="AF599" s="152" t="str">
        <f t="shared" si="182"/>
        <v>2019-9</v>
      </c>
      <c r="AG599" s="62">
        <f t="shared" si="180"/>
        <v>5</v>
      </c>
      <c r="AH599" s="152" t="str">
        <f t="shared" ref="AH599:AH662" si="186">IF(AG599&gt;=6,"Weekends","Weekdays")</f>
        <v>Weekdays</v>
      </c>
      <c r="AI599" s="159">
        <f t="shared" si="173"/>
        <v>6</v>
      </c>
    </row>
    <row r="600" spans="2:35" ht="16.5" x14ac:dyDescent="0.3">
      <c r="B600" s="59" t="s">
        <v>632</v>
      </c>
      <c r="C600" s="60" t="s">
        <v>18</v>
      </c>
      <c r="D600" s="59" t="s">
        <v>19</v>
      </c>
      <c r="E600" s="59" t="s">
        <v>27</v>
      </c>
      <c r="F600" s="59" t="s">
        <v>31</v>
      </c>
      <c r="G600" s="59" t="s">
        <v>44</v>
      </c>
      <c r="H600" s="61">
        <v>52.2</v>
      </c>
      <c r="I600" s="62">
        <v>3</v>
      </c>
      <c r="J600" s="63">
        <v>7.83</v>
      </c>
      <c r="K600" s="63">
        <v>164.43</v>
      </c>
      <c r="L600" s="64">
        <v>43511</v>
      </c>
      <c r="M600" s="65">
        <v>0.5625</v>
      </c>
      <c r="N600" s="60" t="s">
        <v>33</v>
      </c>
      <c r="O600" s="63">
        <v>156.6</v>
      </c>
      <c r="P600" s="66">
        <v>4.7619047620000003</v>
      </c>
      <c r="Q600" s="63">
        <v>7.83</v>
      </c>
      <c r="R600" s="68">
        <v>9.5</v>
      </c>
      <c r="S600" s="48">
        <f t="shared" si="174"/>
        <v>7.8300000000000125</v>
      </c>
      <c r="T600" s="49">
        <f t="shared" si="175"/>
        <v>587.25000000000091</v>
      </c>
      <c r="U600" s="49" t="b">
        <f t="shared" si="176"/>
        <v>0</v>
      </c>
      <c r="V600" s="49" t="b">
        <f t="shared" si="177"/>
        <v>1</v>
      </c>
      <c r="W600" s="49" t="str">
        <f t="shared" si="178"/>
        <v>High Value</v>
      </c>
      <c r="X600" s="157">
        <f t="shared" si="183"/>
        <v>5.2200000000000006</v>
      </c>
      <c r="Y600" s="158">
        <f t="shared" si="171"/>
        <v>15</v>
      </c>
      <c r="Z600" s="150">
        <f t="shared" si="179"/>
        <v>2</v>
      </c>
      <c r="AA600" s="151">
        <f t="shared" si="170"/>
        <v>2019</v>
      </c>
      <c r="AB600" s="152" t="str">
        <f t="shared" si="184"/>
        <v>2-2019</v>
      </c>
      <c r="AC600" s="152" t="str">
        <f t="shared" si="181"/>
        <v>15-2-2019</v>
      </c>
      <c r="AD600" s="62">
        <f t="shared" si="172"/>
        <v>1</v>
      </c>
      <c r="AE600" s="62">
        <f t="shared" si="185"/>
        <v>7</v>
      </c>
      <c r="AF600" s="152" t="str">
        <f t="shared" si="182"/>
        <v>2019-7</v>
      </c>
      <c r="AG600" s="62">
        <f t="shared" si="180"/>
        <v>5</v>
      </c>
      <c r="AH600" s="152" t="str">
        <f t="shared" si="186"/>
        <v>Weekdays</v>
      </c>
      <c r="AI600" s="159">
        <f t="shared" si="173"/>
        <v>6</v>
      </c>
    </row>
    <row r="601" spans="2:35" ht="16.5" x14ac:dyDescent="0.3">
      <c r="B601" s="59" t="s">
        <v>633</v>
      </c>
      <c r="C601" s="60" t="s">
        <v>25</v>
      </c>
      <c r="D601" s="59" t="s">
        <v>26</v>
      </c>
      <c r="E601" s="59" t="s">
        <v>27</v>
      </c>
      <c r="F601" s="59" t="s">
        <v>21</v>
      </c>
      <c r="G601" s="59" t="s">
        <v>36</v>
      </c>
      <c r="H601" s="61">
        <v>46.66</v>
      </c>
      <c r="I601" s="62">
        <v>9</v>
      </c>
      <c r="J601" s="63">
        <v>20.997</v>
      </c>
      <c r="K601" s="63">
        <v>440.93700000000001</v>
      </c>
      <c r="L601" s="64">
        <v>43513</v>
      </c>
      <c r="M601" s="65">
        <v>0.7993055555555556</v>
      </c>
      <c r="N601" s="60" t="s">
        <v>23</v>
      </c>
      <c r="O601" s="63">
        <v>419.94</v>
      </c>
      <c r="P601" s="66">
        <v>4.7619047620000003</v>
      </c>
      <c r="Q601" s="63">
        <v>20.997</v>
      </c>
      <c r="R601" s="67">
        <v>5.3</v>
      </c>
      <c r="S601" s="48">
        <f t="shared" si="174"/>
        <v>20.997000000000014</v>
      </c>
      <c r="T601" s="49">
        <f t="shared" si="175"/>
        <v>1574.775000000001</v>
      </c>
      <c r="U601" s="49" t="b">
        <f t="shared" si="176"/>
        <v>0</v>
      </c>
      <c r="V601" s="49" t="b">
        <f t="shared" si="177"/>
        <v>1</v>
      </c>
      <c r="W601" s="49" t="str">
        <f t="shared" si="178"/>
        <v>Low Value</v>
      </c>
      <c r="X601" s="157" t="str">
        <f t="shared" si="183"/>
        <v>Value Not maches</v>
      </c>
      <c r="Y601" s="158">
        <f t="shared" si="171"/>
        <v>17</v>
      </c>
      <c r="Z601" s="150">
        <f t="shared" si="179"/>
        <v>2</v>
      </c>
      <c r="AA601" s="151">
        <f t="shared" si="170"/>
        <v>2019</v>
      </c>
      <c r="AB601" s="152" t="str">
        <f t="shared" si="184"/>
        <v>2-2019</v>
      </c>
      <c r="AC601" s="152" t="str">
        <f t="shared" si="181"/>
        <v>17-2-2019</v>
      </c>
      <c r="AD601" s="62">
        <f t="shared" si="172"/>
        <v>1</v>
      </c>
      <c r="AE601" s="62">
        <f t="shared" si="185"/>
        <v>7</v>
      </c>
      <c r="AF601" s="152" t="str">
        <f t="shared" si="182"/>
        <v>2019-7</v>
      </c>
      <c r="AG601" s="62">
        <f t="shared" si="180"/>
        <v>7</v>
      </c>
      <c r="AH601" s="152" t="str">
        <f t="shared" si="186"/>
        <v>Weekends</v>
      </c>
      <c r="AI601" s="159">
        <f t="shared" si="173"/>
        <v>1</v>
      </c>
    </row>
    <row r="602" spans="2:35" ht="16.5" x14ac:dyDescent="0.3">
      <c r="B602" s="59" t="s">
        <v>634</v>
      </c>
      <c r="C602" s="60" t="s">
        <v>25</v>
      </c>
      <c r="D602" s="59" t="s">
        <v>26</v>
      </c>
      <c r="E602" s="59" t="s">
        <v>27</v>
      </c>
      <c r="F602" s="59" t="s">
        <v>21</v>
      </c>
      <c r="G602" s="59" t="s">
        <v>46</v>
      </c>
      <c r="H602" s="61">
        <v>36.85</v>
      </c>
      <c r="I602" s="62">
        <v>5</v>
      </c>
      <c r="J602" s="63">
        <v>9.2125000000000004</v>
      </c>
      <c r="K602" s="63">
        <v>193.46250000000001</v>
      </c>
      <c r="L602" s="64">
        <v>43491</v>
      </c>
      <c r="M602" s="65">
        <v>0.78680555555555554</v>
      </c>
      <c r="N602" s="60" t="s">
        <v>29</v>
      </c>
      <c r="O602" s="63">
        <v>184.25</v>
      </c>
      <c r="P602" s="66">
        <v>4.7619047620000003</v>
      </c>
      <c r="Q602" s="63">
        <v>9.2125000000000004</v>
      </c>
      <c r="R602" s="68">
        <v>9.1999999999999993</v>
      </c>
      <c r="S602" s="48">
        <f t="shared" si="174"/>
        <v>9.2125000000000057</v>
      </c>
      <c r="T602" s="49">
        <f t="shared" si="175"/>
        <v>690.93750000000045</v>
      </c>
      <c r="U602" s="49" t="b">
        <f t="shared" si="176"/>
        <v>0</v>
      </c>
      <c r="V602" s="49" t="b">
        <f t="shared" si="177"/>
        <v>1</v>
      </c>
      <c r="W602" s="49" t="str">
        <f t="shared" si="178"/>
        <v>High Value</v>
      </c>
      <c r="X602" s="157">
        <f t="shared" si="183"/>
        <v>3.6850000000000005</v>
      </c>
      <c r="Y602" s="158">
        <f t="shared" si="171"/>
        <v>26</v>
      </c>
      <c r="Z602" s="150">
        <f t="shared" si="179"/>
        <v>1</v>
      </c>
      <c r="AA602" s="151">
        <f t="shared" si="170"/>
        <v>2019</v>
      </c>
      <c r="AB602" s="152" t="str">
        <f t="shared" si="184"/>
        <v>1-2019</v>
      </c>
      <c r="AC602" s="152" t="str">
        <f t="shared" si="181"/>
        <v>26-1-2019</v>
      </c>
      <c r="AD602" s="62">
        <f t="shared" si="172"/>
        <v>1</v>
      </c>
      <c r="AE602" s="62">
        <f t="shared" si="185"/>
        <v>4</v>
      </c>
      <c r="AF602" s="152" t="str">
        <f t="shared" si="182"/>
        <v>2019-4</v>
      </c>
      <c r="AG602" s="62">
        <f t="shared" si="180"/>
        <v>6</v>
      </c>
      <c r="AH602" s="152" t="str">
        <f t="shared" si="186"/>
        <v>Weekends</v>
      </c>
      <c r="AI602" s="159">
        <f t="shared" si="173"/>
        <v>7</v>
      </c>
    </row>
    <row r="603" spans="2:35" ht="16.5" x14ac:dyDescent="0.3">
      <c r="B603" s="59" t="s">
        <v>635</v>
      </c>
      <c r="C603" s="60" t="s">
        <v>18</v>
      </c>
      <c r="D603" s="59" t="s">
        <v>19</v>
      </c>
      <c r="E603" s="59" t="s">
        <v>20</v>
      </c>
      <c r="F603" s="59" t="s">
        <v>21</v>
      </c>
      <c r="G603" s="59" t="s">
        <v>32</v>
      </c>
      <c r="H603" s="61">
        <v>70.319999999999993</v>
      </c>
      <c r="I603" s="62">
        <v>2</v>
      </c>
      <c r="J603" s="63">
        <v>7.032</v>
      </c>
      <c r="K603" s="63">
        <v>147.672</v>
      </c>
      <c r="L603" s="64">
        <v>43548</v>
      </c>
      <c r="M603" s="65">
        <v>0.59861111111111109</v>
      </c>
      <c r="N603" s="60" t="s">
        <v>23</v>
      </c>
      <c r="O603" s="63">
        <v>140.63999999999999</v>
      </c>
      <c r="P603" s="66">
        <v>4.7619047620000003</v>
      </c>
      <c r="Q603" s="63">
        <v>7.032</v>
      </c>
      <c r="R603" s="68">
        <v>9.6</v>
      </c>
      <c r="S603" s="48">
        <f t="shared" si="174"/>
        <v>7.0320000000000107</v>
      </c>
      <c r="T603" s="49">
        <f t="shared" si="175"/>
        <v>527.40000000000077</v>
      </c>
      <c r="U603" s="49" t="b">
        <f t="shared" si="176"/>
        <v>0</v>
      </c>
      <c r="V603" s="49" t="b">
        <f t="shared" si="177"/>
        <v>1</v>
      </c>
      <c r="W603" s="49" t="str">
        <f t="shared" si="178"/>
        <v>High Value</v>
      </c>
      <c r="X603" s="157">
        <f t="shared" si="183"/>
        <v>7.032</v>
      </c>
      <c r="Y603" s="158">
        <f t="shared" si="171"/>
        <v>24</v>
      </c>
      <c r="Z603" s="150">
        <f t="shared" si="179"/>
        <v>3</v>
      </c>
      <c r="AA603" s="151">
        <f t="shared" ref="AA603:AA666" si="187">YEAR(L603)</f>
        <v>2019</v>
      </c>
      <c r="AB603" s="152" t="str">
        <f t="shared" si="184"/>
        <v>3-2019</v>
      </c>
      <c r="AC603" s="152" t="str">
        <f t="shared" si="181"/>
        <v>24-3-2019</v>
      </c>
      <c r="AD603" s="62">
        <f t="shared" si="172"/>
        <v>1</v>
      </c>
      <c r="AE603" s="62">
        <f t="shared" si="185"/>
        <v>12</v>
      </c>
      <c r="AF603" s="152" t="str">
        <f t="shared" si="182"/>
        <v>2019-12</v>
      </c>
      <c r="AG603" s="62">
        <f t="shared" si="180"/>
        <v>7</v>
      </c>
      <c r="AH603" s="152" t="str">
        <f t="shared" si="186"/>
        <v>Weekends</v>
      </c>
      <c r="AI603" s="159">
        <f t="shared" si="173"/>
        <v>1</v>
      </c>
    </row>
    <row r="604" spans="2:35" ht="16.5" x14ac:dyDescent="0.3">
      <c r="B604" s="59" t="s">
        <v>636</v>
      </c>
      <c r="C604" s="60" t="s">
        <v>25</v>
      </c>
      <c r="D604" s="59" t="s">
        <v>26</v>
      </c>
      <c r="E604" s="59" t="s">
        <v>27</v>
      </c>
      <c r="F604" s="59" t="s">
        <v>31</v>
      </c>
      <c r="G604" s="59" t="s">
        <v>28</v>
      </c>
      <c r="H604" s="61">
        <v>83.08</v>
      </c>
      <c r="I604" s="62">
        <v>1</v>
      </c>
      <c r="J604" s="63">
        <v>4.1539999999999999</v>
      </c>
      <c r="K604" s="63">
        <v>87.233999999999995</v>
      </c>
      <c r="L604" s="64">
        <v>43488</v>
      </c>
      <c r="M604" s="65">
        <v>0.71944444444444444</v>
      </c>
      <c r="N604" s="60" t="s">
        <v>23</v>
      </c>
      <c r="O604" s="63">
        <v>83.08</v>
      </c>
      <c r="P604" s="66">
        <v>4.7619047620000003</v>
      </c>
      <c r="Q604" s="63">
        <v>4.1539999999999999</v>
      </c>
      <c r="R604" s="68">
        <v>6.4</v>
      </c>
      <c r="S604" s="48">
        <f t="shared" si="174"/>
        <v>4.1539999999999964</v>
      </c>
      <c r="T604" s="49">
        <f t="shared" si="175"/>
        <v>311.54999999999973</v>
      </c>
      <c r="U604" s="49" t="b">
        <f t="shared" si="176"/>
        <v>0</v>
      </c>
      <c r="V604" s="49" t="b">
        <f t="shared" si="177"/>
        <v>1</v>
      </c>
      <c r="W604" s="49" t="str">
        <f t="shared" si="178"/>
        <v>Low Value</v>
      </c>
      <c r="X604" s="157">
        <f t="shared" si="183"/>
        <v>8.3079999999999998</v>
      </c>
      <c r="Y604" s="158">
        <f t="shared" si="171"/>
        <v>23</v>
      </c>
      <c r="Z604" s="150">
        <f t="shared" si="179"/>
        <v>1</v>
      </c>
      <c r="AA604" s="151">
        <f t="shared" si="187"/>
        <v>2019</v>
      </c>
      <c r="AB604" s="152" t="str">
        <f t="shared" si="184"/>
        <v>1-2019</v>
      </c>
      <c r="AC604" s="152" t="str">
        <f t="shared" si="181"/>
        <v>23-1-2019</v>
      </c>
      <c r="AD604" s="62">
        <f t="shared" si="172"/>
        <v>1</v>
      </c>
      <c r="AE604" s="62">
        <f t="shared" si="185"/>
        <v>4</v>
      </c>
      <c r="AF604" s="152" t="str">
        <f t="shared" si="182"/>
        <v>2019-4</v>
      </c>
      <c r="AG604" s="62">
        <f t="shared" si="180"/>
        <v>3</v>
      </c>
      <c r="AH604" s="152" t="str">
        <f t="shared" si="186"/>
        <v>Weekdays</v>
      </c>
      <c r="AI604" s="159">
        <f t="shared" si="173"/>
        <v>4</v>
      </c>
    </row>
    <row r="605" spans="2:35" ht="16.5" x14ac:dyDescent="0.3">
      <c r="B605" s="59" t="s">
        <v>637</v>
      </c>
      <c r="C605" s="60" t="s">
        <v>25</v>
      </c>
      <c r="D605" s="59" t="s">
        <v>26</v>
      </c>
      <c r="E605" s="59" t="s">
        <v>27</v>
      </c>
      <c r="F605" s="59" t="s">
        <v>21</v>
      </c>
      <c r="G605" s="59" t="s">
        <v>46</v>
      </c>
      <c r="H605" s="61">
        <v>64.989999999999995</v>
      </c>
      <c r="I605" s="62">
        <v>1</v>
      </c>
      <c r="J605" s="63">
        <v>3.2494999999999998</v>
      </c>
      <c r="K605" s="63">
        <v>68.239500000000007</v>
      </c>
      <c r="L605" s="64">
        <v>43491</v>
      </c>
      <c r="M605" s="65">
        <v>0.42083333333333334</v>
      </c>
      <c r="N605" s="60" t="s">
        <v>33</v>
      </c>
      <c r="O605" s="63">
        <v>64.989999999999995</v>
      </c>
      <c r="P605" s="66">
        <v>4.7619047620000003</v>
      </c>
      <c r="Q605" s="63">
        <v>3.2494999999999998</v>
      </c>
      <c r="R605" s="68">
        <v>4.5</v>
      </c>
      <c r="S605" s="48">
        <f t="shared" si="174"/>
        <v>3.2495000000000118</v>
      </c>
      <c r="T605" s="49">
        <f t="shared" si="175"/>
        <v>243.71250000000089</v>
      </c>
      <c r="U605" s="49" t="b">
        <f t="shared" si="176"/>
        <v>0</v>
      </c>
      <c r="V605" s="49" t="b">
        <f t="shared" si="177"/>
        <v>1</v>
      </c>
      <c r="W605" s="49" t="str">
        <f t="shared" si="178"/>
        <v>Low Value</v>
      </c>
      <c r="X605" s="157" t="str">
        <f t="shared" si="183"/>
        <v>Value Not maches</v>
      </c>
      <c r="Y605" s="158">
        <f t="shared" si="171"/>
        <v>26</v>
      </c>
      <c r="Z605" s="150">
        <f t="shared" si="179"/>
        <v>1</v>
      </c>
      <c r="AA605" s="151">
        <f t="shared" si="187"/>
        <v>2019</v>
      </c>
      <c r="AB605" s="152" t="str">
        <f t="shared" si="184"/>
        <v>1-2019</v>
      </c>
      <c r="AC605" s="152" t="str">
        <f t="shared" si="181"/>
        <v>26-1-2019</v>
      </c>
      <c r="AD605" s="62">
        <f t="shared" si="172"/>
        <v>1</v>
      </c>
      <c r="AE605" s="62">
        <f t="shared" si="185"/>
        <v>4</v>
      </c>
      <c r="AF605" s="152" t="str">
        <f t="shared" si="182"/>
        <v>2019-4</v>
      </c>
      <c r="AG605" s="62">
        <f t="shared" si="180"/>
        <v>6</v>
      </c>
      <c r="AH605" s="152" t="str">
        <f t="shared" si="186"/>
        <v>Weekends</v>
      </c>
      <c r="AI605" s="159">
        <f t="shared" si="173"/>
        <v>7</v>
      </c>
    </row>
    <row r="606" spans="2:35" ht="16.5" x14ac:dyDescent="0.3">
      <c r="B606" s="59" t="s">
        <v>638</v>
      </c>
      <c r="C606" s="60" t="s">
        <v>25</v>
      </c>
      <c r="D606" s="59" t="s">
        <v>26</v>
      </c>
      <c r="E606" s="59" t="s">
        <v>27</v>
      </c>
      <c r="F606" s="59" t="s">
        <v>31</v>
      </c>
      <c r="G606" s="59" t="s">
        <v>44</v>
      </c>
      <c r="H606" s="61">
        <v>77.56</v>
      </c>
      <c r="I606" s="62">
        <v>10</v>
      </c>
      <c r="J606" s="63">
        <v>38.78</v>
      </c>
      <c r="K606" s="63">
        <v>814.38</v>
      </c>
      <c r="L606" s="64">
        <v>43538</v>
      </c>
      <c r="M606" s="65">
        <v>0.85763888888888884</v>
      </c>
      <c r="N606" s="60" t="s">
        <v>23</v>
      </c>
      <c r="O606" s="63">
        <v>775.6</v>
      </c>
      <c r="P606" s="66">
        <v>4.7619047620000003</v>
      </c>
      <c r="Q606" s="63">
        <v>38.78</v>
      </c>
      <c r="R606" s="67">
        <v>6.9</v>
      </c>
      <c r="S606" s="48">
        <f t="shared" si="174"/>
        <v>38.779999999999973</v>
      </c>
      <c r="T606" s="49">
        <f t="shared" si="175"/>
        <v>2908.4999999999982</v>
      </c>
      <c r="U606" s="49" t="b">
        <f t="shared" si="176"/>
        <v>1</v>
      </c>
      <c r="V606" s="49" t="b">
        <f t="shared" si="177"/>
        <v>1</v>
      </c>
      <c r="W606" s="49" t="str">
        <f t="shared" si="178"/>
        <v>Low Value</v>
      </c>
      <c r="X606" s="157">
        <f t="shared" si="183"/>
        <v>7.7560000000000002</v>
      </c>
      <c r="Y606" s="158">
        <f t="shared" si="171"/>
        <v>14</v>
      </c>
      <c r="Z606" s="150">
        <f t="shared" si="179"/>
        <v>3</v>
      </c>
      <c r="AA606" s="151">
        <f t="shared" si="187"/>
        <v>2019</v>
      </c>
      <c r="AB606" s="152" t="str">
        <f t="shared" si="184"/>
        <v>3-2019</v>
      </c>
      <c r="AC606" s="152" t="str">
        <f t="shared" si="181"/>
        <v>14-3-2019</v>
      </c>
      <c r="AD606" s="62">
        <f t="shared" si="172"/>
        <v>1</v>
      </c>
      <c r="AE606" s="62">
        <f t="shared" si="185"/>
        <v>11</v>
      </c>
      <c r="AF606" s="152" t="str">
        <f t="shared" si="182"/>
        <v>2019-11</v>
      </c>
      <c r="AG606" s="62">
        <f t="shared" si="180"/>
        <v>4</v>
      </c>
      <c r="AH606" s="152" t="str">
        <f t="shared" si="186"/>
        <v>Weekdays</v>
      </c>
      <c r="AI606" s="159">
        <f t="shared" si="173"/>
        <v>5</v>
      </c>
    </row>
    <row r="607" spans="2:35" ht="16.5" x14ac:dyDescent="0.3">
      <c r="B607" s="59" t="s">
        <v>639</v>
      </c>
      <c r="C607" s="60" t="s">
        <v>42</v>
      </c>
      <c r="D607" s="59" t="s">
        <v>43</v>
      </c>
      <c r="E607" s="59" t="s">
        <v>27</v>
      </c>
      <c r="F607" s="59" t="s">
        <v>21</v>
      </c>
      <c r="G607" s="59" t="s">
        <v>36</v>
      </c>
      <c r="H607" s="61">
        <v>54.51</v>
      </c>
      <c r="I607" s="62">
        <v>6</v>
      </c>
      <c r="J607" s="63">
        <v>16.353000000000002</v>
      </c>
      <c r="K607" s="63">
        <v>343.41300000000001</v>
      </c>
      <c r="L607" s="64">
        <v>43541</v>
      </c>
      <c r="M607" s="65">
        <v>0.57916666666666672</v>
      </c>
      <c r="N607" s="60" t="s">
        <v>23</v>
      </c>
      <c r="O607" s="63">
        <v>327.06</v>
      </c>
      <c r="P607" s="66">
        <v>4.7619047620000003</v>
      </c>
      <c r="Q607" s="63">
        <v>16.353000000000002</v>
      </c>
      <c r="R607" s="67">
        <v>7.8</v>
      </c>
      <c r="S607" s="48">
        <f t="shared" si="174"/>
        <v>16.353000000000009</v>
      </c>
      <c r="T607" s="49">
        <f t="shared" si="175"/>
        <v>1226.4750000000006</v>
      </c>
      <c r="U607" s="49" t="b">
        <f t="shared" si="176"/>
        <v>0</v>
      </c>
      <c r="V607" s="49" t="b">
        <f t="shared" si="177"/>
        <v>1</v>
      </c>
      <c r="W607" s="49" t="str">
        <f t="shared" si="178"/>
        <v>Low Value</v>
      </c>
      <c r="X607" s="157">
        <f t="shared" si="183"/>
        <v>5.4510000000000005</v>
      </c>
      <c r="Y607" s="158">
        <f t="shared" si="171"/>
        <v>17</v>
      </c>
      <c r="Z607" s="150">
        <f t="shared" si="179"/>
        <v>3</v>
      </c>
      <c r="AA607" s="151">
        <f t="shared" si="187"/>
        <v>2019</v>
      </c>
      <c r="AB607" s="152" t="str">
        <f t="shared" si="184"/>
        <v>3-2019</v>
      </c>
      <c r="AC607" s="152" t="str">
        <f t="shared" si="181"/>
        <v>17-3-2019</v>
      </c>
      <c r="AD607" s="62">
        <f t="shared" si="172"/>
        <v>1</v>
      </c>
      <c r="AE607" s="62">
        <f t="shared" si="185"/>
        <v>11</v>
      </c>
      <c r="AF607" s="152" t="str">
        <f t="shared" si="182"/>
        <v>2019-11</v>
      </c>
      <c r="AG607" s="62">
        <f t="shared" si="180"/>
        <v>7</v>
      </c>
      <c r="AH607" s="152" t="str">
        <f t="shared" si="186"/>
        <v>Weekends</v>
      </c>
      <c r="AI607" s="159">
        <f t="shared" si="173"/>
        <v>1</v>
      </c>
    </row>
    <row r="608" spans="2:35" ht="16.5" x14ac:dyDescent="0.3">
      <c r="B608" s="59" t="s">
        <v>640</v>
      </c>
      <c r="C608" s="60" t="s">
        <v>25</v>
      </c>
      <c r="D608" s="59" t="s">
        <v>26</v>
      </c>
      <c r="E608" s="59" t="s">
        <v>20</v>
      </c>
      <c r="F608" s="59" t="s">
        <v>21</v>
      </c>
      <c r="G608" s="59" t="s">
        <v>46</v>
      </c>
      <c r="H608" s="61">
        <v>51.89</v>
      </c>
      <c r="I608" s="62">
        <v>7</v>
      </c>
      <c r="J608" s="63">
        <v>18.1615</v>
      </c>
      <c r="K608" s="63">
        <v>381.39150000000001</v>
      </c>
      <c r="L608" s="64">
        <v>43473</v>
      </c>
      <c r="M608" s="65">
        <v>0.83888888888888891</v>
      </c>
      <c r="N608" s="60" t="s">
        <v>29</v>
      </c>
      <c r="O608" s="63">
        <v>363.23</v>
      </c>
      <c r="P608" s="66">
        <v>4.7619047620000003</v>
      </c>
      <c r="Q608" s="63">
        <v>18.1615</v>
      </c>
      <c r="R608" s="67">
        <v>4.5</v>
      </c>
      <c r="S608" s="48">
        <f t="shared" si="174"/>
        <v>18.16149999999999</v>
      </c>
      <c r="T608" s="49">
        <f t="shared" si="175"/>
        <v>1362.1124999999993</v>
      </c>
      <c r="U608" s="49" t="b">
        <f t="shared" si="176"/>
        <v>0</v>
      </c>
      <c r="V608" s="49" t="b">
        <f t="shared" si="177"/>
        <v>1</v>
      </c>
      <c r="W608" s="49" t="str">
        <f t="shared" si="178"/>
        <v>Low Value</v>
      </c>
      <c r="X608" s="157" t="str">
        <f t="shared" si="183"/>
        <v>Value Not maches</v>
      </c>
      <c r="Y608" s="158">
        <f t="shared" si="171"/>
        <v>8</v>
      </c>
      <c r="Z608" s="150">
        <f t="shared" si="179"/>
        <v>1</v>
      </c>
      <c r="AA608" s="151">
        <f t="shared" si="187"/>
        <v>2019</v>
      </c>
      <c r="AB608" s="152" t="str">
        <f t="shared" si="184"/>
        <v>1-2019</v>
      </c>
      <c r="AC608" s="152" t="str">
        <f t="shared" si="181"/>
        <v>8-1-2019</v>
      </c>
      <c r="AD608" s="62">
        <f t="shared" si="172"/>
        <v>1</v>
      </c>
      <c r="AE608" s="62">
        <f t="shared" si="185"/>
        <v>2</v>
      </c>
      <c r="AF608" s="152" t="str">
        <f t="shared" si="182"/>
        <v>2019-2</v>
      </c>
      <c r="AG608" s="62">
        <f t="shared" si="180"/>
        <v>2</v>
      </c>
      <c r="AH608" s="152" t="str">
        <f t="shared" si="186"/>
        <v>Weekdays</v>
      </c>
      <c r="AI608" s="159">
        <f t="shared" si="173"/>
        <v>3</v>
      </c>
    </row>
    <row r="609" spans="2:35" ht="16.5" x14ac:dyDescent="0.3">
      <c r="B609" s="59" t="s">
        <v>641</v>
      </c>
      <c r="C609" s="60" t="s">
        <v>42</v>
      </c>
      <c r="D609" s="59" t="s">
        <v>43</v>
      </c>
      <c r="E609" s="59" t="s">
        <v>27</v>
      </c>
      <c r="F609" s="59" t="s">
        <v>31</v>
      </c>
      <c r="G609" s="59" t="s">
        <v>32</v>
      </c>
      <c r="H609" s="61">
        <v>31.75</v>
      </c>
      <c r="I609" s="62">
        <v>4</v>
      </c>
      <c r="J609" s="63">
        <v>6.35</v>
      </c>
      <c r="K609" s="63">
        <v>133.35</v>
      </c>
      <c r="L609" s="64">
        <v>43504</v>
      </c>
      <c r="M609" s="65">
        <v>0.6430555555555556</v>
      </c>
      <c r="N609" s="60" t="s">
        <v>29</v>
      </c>
      <c r="O609" s="63">
        <v>127</v>
      </c>
      <c r="P609" s="66">
        <v>4.7619047620000003</v>
      </c>
      <c r="Q609" s="63">
        <v>6.35</v>
      </c>
      <c r="R609" s="68">
        <v>8.6</v>
      </c>
      <c r="S609" s="48">
        <f t="shared" si="174"/>
        <v>6.3499999999999943</v>
      </c>
      <c r="T609" s="49">
        <f t="shared" si="175"/>
        <v>476.24999999999955</v>
      </c>
      <c r="U609" s="49" t="b">
        <f t="shared" si="176"/>
        <v>0</v>
      </c>
      <c r="V609" s="49" t="b">
        <f t="shared" si="177"/>
        <v>1</v>
      </c>
      <c r="W609" s="49" t="str">
        <f t="shared" si="178"/>
        <v>Low Value</v>
      </c>
      <c r="X609" s="157">
        <f t="shared" si="183"/>
        <v>3.1750000000000003</v>
      </c>
      <c r="Y609" s="158">
        <f t="shared" ref="Y609:Y672" si="188">DAY(L609)</f>
        <v>8</v>
      </c>
      <c r="Z609" s="150">
        <f t="shared" si="179"/>
        <v>2</v>
      </c>
      <c r="AA609" s="151">
        <f t="shared" si="187"/>
        <v>2019</v>
      </c>
      <c r="AB609" s="152" t="str">
        <f t="shared" si="184"/>
        <v>2-2019</v>
      </c>
      <c r="AC609" s="152" t="str">
        <f t="shared" si="181"/>
        <v>8-2-2019</v>
      </c>
      <c r="AD609" s="62">
        <f t="shared" si="172"/>
        <v>1</v>
      </c>
      <c r="AE609" s="62">
        <f t="shared" si="185"/>
        <v>6</v>
      </c>
      <c r="AF609" s="152" t="str">
        <f t="shared" si="182"/>
        <v>2019-6</v>
      </c>
      <c r="AG609" s="62">
        <f t="shared" si="180"/>
        <v>5</v>
      </c>
      <c r="AH609" s="152" t="str">
        <f t="shared" si="186"/>
        <v>Weekdays</v>
      </c>
      <c r="AI609" s="159">
        <f t="shared" si="173"/>
        <v>6</v>
      </c>
    </row>
    <row r="610" spans="2:35" ht="16.5" x14ac:dyDescent="0.3">
      <c r="B610" s="59" t="s">
        <v>642</v>
      </c>
      <c r="C610" s="60" t="s">
        <v>18</v>
      </c>
      <c r="D610" s="59" t="s">
        <v>19</v>
      </c>
      <c r="E610" s="59" t="s">
        <v>20</v>
      </c>
      <c r="F610" s="59" t="s">
        <v>21</v>
      </c>
      <c r="G610" s="59" t="s">
        <v>46</v>
      </c>
      <c r="H610" s="61">
        <v>53.65</v>
      </c>
      <c r="I610" s="62">
        <v>7</v>
      </c>
      <c r="J610" s="63">
        <v>18.7775</v>
      </c>
      <c r="K610" s="63">
        <v>394.32749999999999</v>
      </c>
      <c r="L610" s="64">
        <v>43506</v>
      </c>
      <c r="M610" s="65">
        <v>0.53888888888888886</v>
      </c>
      <c r="N610" s="60" t="s">
        <v>23</v>
      </c>
      <c r="O610" s="63">
        <v>375.55</v>
      </c>
      <c r="P610" s="66">
        <v>4.7619047620000003</v>
      </c>
      <c r="Q610" s="63">
        <v>18.7775</v>
      </c>
      <c r="R610" s="67">
        <v>5.2</v>
      </c>
      <c r="S610" s="48">
        <f t="shared" si="174"/>
        <v>18.777499999999975</v>
      </c>
      <c r="T610" s="49">
        <f t="shared" si="175"/>
        <v>1408.3124999999982</v>
      </c>
      <c r="U610" s="49" t="b">
        <f t="shared" si="176"/>
        <v>0</v>
      </c>
      <c r="V610" s="49" t="b">
        <f t="shared" si="177"/>
        <v>1</v>
      </c>
      <c r="W610" s="49" t="str">
        <f t="shared" si="178"/>
        <v>Low Value</v>
      </c>
      <c r="X610" s="157" t="str">
        <f t="shared" si="183"/>
        <v>Value Not maches</v>
      </c>
      <c r="Y610" s="158">
        <f t="shared" si="188"/>
        <v>10</v>
      </c>
      <c r="Z610" s="150">
        <f t="shared" si="179"/>
        <v>2</v>
      </c>
      <c r="AA610" s="151">
        <f t="shared" si="187"/>
        <v>2019</v>
      </c>
      <c r="AB610" s="152" t="str">
        <f t="shared" si="184"/>
        <v>2-2019</v>
      </c>
      <c r="AC610" s="152" t="str">
        <f t="shared" si="181"/>
        <v>10-2-2019</v>
      </c>
      <c r="AD610" s="62">
        <f t="shared" si="172"/>
        <v>1</v>
      </c>
      <c r="AE610" s="62">
        <f t="shared" si="185"/>
        <v>6</v>
      </c>
      <c r="AF610" s="152" t="str">
        <f t="shared" si="182"/>
        <v>2019-6</v>
      </c>
      <c r="AG610" s="62">
        <f t="shared" si="180"/>
        <v>7</v>
      </c>
      <c r="AH610" s="152" t="str">
        <f t="shared" si="186"/>
        <v>Weekends</v>
      </c>
      <c r="AI610" s="159">
        <f t="shared" si="173"/>
        <v>1</v>
      </c>
    </row>
    <row r="611" spans="2:35" ht="16.5" x14ac:dyDescent="0.3">
      <c r="B611" s="59" t="s">
        <v>643</v>
      </c>
      <c r="C611" s="60" t="s">
        <v>25</v>
      </c>
      <c r="D611" s="59" t="s">
        <v>26</v>
      </c>
      <c r="E611" s="59" t="s">
        <v>20</v>
      </c>
      <c r="F611" s="59" t="s">
        <v>21</v>
      </c>
      <c r="G611" s="59" t="s">
        <v>44</v>
      </c>
      <c r="H611" s="61">
        <v>49.79</v>
      </c>
      <c r="I611" s="62">
        <v>4</v>
      </c>
      <c r="J611" s="63">
        <v>9.9580000000000002</v>
      </c>
      <c r="K611" s="63">
        <v>209.11799999999999</v>
      </c>
      <c r="L611" s="64">
        <v>43552</v>
      </c>
      <c r="M611" s="65">
        <v>0.80277777777777781</v>
      </c>
      <c r="N611" s="60" t="s">
        <v>33</v>
      </c>
      <c r="O611" s="63">
        <v>199.16</v>
      </c>
      <c r="P611" s="66">
        <v>4.7619047620000003</v>
      </c>
      <c r="Q611" s="63">
        <v>9.9580000000000002</v>
      </c>
      <c r="R611" s="68">
        <v>6.4</v>
      </c>
      <c r="S611" s="48">
        <f t="shared" si="174"/>
        <v>9.9579999999999984</v>
      </c>
      <c r="T611" s="49">
        <f t="shared" si="175"/>
        <v>746.84999999999991</v>
      </c>
      <c r="U611" s="49" t="b">
        <f t="shared" si="176"/>
        <v>0</v>
      </c>
      <c r="V611" s="49" t="b">
        <f t="shared" si="177"/>
        <v>1</v>
      </c>
      <c r="W611" s="49" t="str">
        <f t="shared" si="178"/>
        <v>Low Value</v>
      </c>
      <c r="X611" s="157">
        <f t="shared" si="183"/>
        <v>4.9790000000000001</v>
      </c>
      <c r="Y611" s="158">
        <f t="shared" si="188"/>
        <v>28</v>
      </c>
      <c r="Z611" s="150">
        <f t="shared" si="179"/>
        <v>3</v>
      </c>
      <c r="AA611" s="151">
        <f t="shared" si="187"/>
        <v>2019</v>
      </c>
      <c r="AB611" s="152" t="str">
        <f t="shared" si="184"/>
        <v>3-2019</v>
      </c>
      <c r="AC611" s="152" t="str">
        <f t="shared" si="181"/>
        <v>28-3-2019</v>
      </c>
      <c r="AD611" s="62">
        <f t="shared" si="172"/>
        <v>1</v>
      </c>
      <c r="AE611" s="62">
        <f t="shared" si="185"/>
        <v>13</v>
      </c>
      <c r="AF611" s="152" t="str">
        <f t="shared" si="182"/>
        <v>2019-13</v>
      </c>
      <c r="AG611" s="62">
        <f t="shared" si="180"/>
        <v>4</v>
      </c>
      <c r="AH611" s="152" t="str">
        <f t="shared" si="186"/>
        <v>Weekdays</v>
      </c>
      <c r="AI611" s="159">
        <f t="shared" si="173"/>
        <v>5</v>
      </c>
    </row>
    <row r="612" spans="2:35" ht="16.5" x14ac:dyDescent="0.3">
      <c r="B612" s="59" t="s">
        <v>644</v>
      </c>
      <c r="C612" s="60" t="s">
        <v>18</v>
      </c>
      <c r="D612" s="59" t="s">
        <v>19</v>
      </c>
      <c r="E612" s="59" t="s">
        <v>27</v>
      </c>
      <c r="F612" s="59" t="s">
        <v>31</v>
      </c>
      <c r="G612" s="59" t="s">
        <v>46</v>
      </c>
      <c r="H612" s="61">
        <v>30.61</v>
      </c>
      <c r="I612" s="62">
        <v>1</v>
      </c>
      <c r="J612" s="63">
        <v>1.5305</v>
      </c>
      <c r="K612" s="63">
        <v>32.140500000000003</v>
      </c>
      <c r="L612" s="64">
        <v>43488</v>
      </c>
      <c r="M612" s="65">
        <v>0.51388888888888884</v>
      </c>
      <c r="N612" s="60" t="s">
        <v>23</v>
      </c>
      <c r="O612" s="63">
        <v>30.61</v>
      </c>
      <c r="P612" s="66">
        <v>4.7619047620000003</v>
      </c>
      <c r="Q612" s="63">
        <v>1.5305</v>
      </c>
      <c r="R612" s="68">
        <v>5.2</v>
      </c>
      <c r="S612" s="48">
        <f t="shared" si="174"/>
        <v>1.5305000000000035</v>
      </c>
      <c r="T612" s="49">
        <f t="shared" si="175"/>
        <v>114.78750000000026</v>
      </c>
      <c r="U612" s="49" t="b">
        <f t="shared" si="176"/>
        <v>0</v>
      </c>
      <c r="V612" s="49" t="b">
        <f t="shared" si="177"/>
        <v>1</v>
      </c>
      <c r="W612" s="49" t="str">
        <f t="shared" si="178"/>
        <v>Low Value</v>
      </c>
      <c r="X612" s="157" t="str">
        <f t="shared" si="183"/>
        <v>Value Not maches</v>
      </c>
      <c r="Y612" s="158">
        <f t="shared" si="188"/>
        <v>23</v>
      </c>
      <c r="Z612" s="150">
        <f t="shared" si="179"/>
        <v>1</v>
      </c>
      <c r="AA612" s="151">
        <f t="shared" si="187"/>
        <v>2019</v>
      </c>
      <c r="AB612" s="152" t="str">
        <f t="shared" si="184"/>
        <v>1-2019</v>
      </c>
      <c r="AC612" s="152" t="str">
        <f t="shared" si="181"/>
        <v>23-1-2019</v>
      </c>
      <c r="AD612" s="62">
        <f t="shared" si="172"/>
        <v>1</v>
      </c>
      <c r="AE612" s="62">
        <f t="shared" si="185"/>
        <v>4</v>
      </c>
      <c r="AF612" s="152" t="str">
        <f t="shared" si="182"/>
        <v>2019-4</v>
      </c>
      <c r="AG612" s="62">
        <f t="shared" si="180"/>
        <v>3</v>
      </c>
      <c r="AH612" s="152" t="str">
        <f t="shared" si="186"/>
        <v>Weekdays</v>
      </c>
      <c r="AI612" s="159">
        <f t="shared" si="173"/>
        <v>4</v>
      </c>
    </row>
    <row r="613" spans="2:35" ht="16.5" x14ac:dyDescent="0.3">
      <c r="B613" s="59" t="s">
        <v>645</v>
      </c>
      <c r="C613" s="60" t="s">
        <v>42</v>
      </c>
      <c r="D613" s="59" t="s">
        <v>43</v>
      </c>
      <c r="E613" s="59" t="s">
        <v>20</v>
      </c>
      <c r="F613" s="59" t="s">
        <v>31</v>
      </c>
      <c r="G613" s="59" t="s">
        <v>44</v>
      </c>
      <c r="H613" s="61">
        <v>57.89</v>
      </c>
      <c r="I613" s="62">
        <v>2</v>
      </c>
      <c r="J613" s="63">
        <v>5.7889999999999997</v>
      </c>
      <c r="K613" s="63">
        <v>121.569</v>
      </c>
      <c r="L613" s="64">
        <v>43482</v>
      </c>
      <c r="M613" s="65">
        <v>0.44236111111111109</v>
      </c>
      <c r="N613" s="60" t="s">
        <v>23</v>
      </c>
      <c r="O613" s="63">
        <v>115.78</v>
      </c>
      <c r="P613" s="66">
        <v>4.7619047620000003</v>
      </c>
      <c r="Q613" s="63">
        <v>5.7889999999999997</v>
      </c>
      <c r="R613" s="68">
        <v>8.9</v>
      </c>
      <c r="S613" s="48">
        <f t="shared" si="174"/>
        <v>5.7890000000000015</v>
      </c>
      <c r="T613" s="49">
        <f t="shared" si="175"/>
        <v>434.17500000000013</v>
      </c>
      <c r="U613" s="49" t="b">
        <f t="shared" si="176"/>
        <v>0</v>
      </c>
      <c r="V613" s="49" t="b">
        <f t="shared" si="177"/>
        <v>1</v>
      </c>
      <c r="W613" s="49" t="str">
        <f t="shared" si="178"/>
        <v>High Value</v>
      </c>
      <c r="X613" s="157">
        <f t="shared" si="183"/>
        <v>5.7890000000000006</v>
      </c>
      <c r="Y613" s="158">
        <f t="shared" si="188"/>
        <v>17</v>
      </c>
      <c r="Z613" s="150">
        <f t="shared" si="179"/>
        <v>1</v>
      </c>
      <c r="AA613" s="151">
        <f t="shared" si="187"/>
        <v>2019</v>
      </c>
      <c r="AB613" s="152" t="str">
        <f t="shared" si="184"/>
        <v>1-2019</v>
      </c>
      <c r="AC613" s="152" t="str">
        <f t="shared" si="181"/>
        <v>17-1-2019</v>
      </c>
      <c r="AD613" s="62">
        <f t="shared" ref="AD613:AD676" si="189">ROUNDUP(Z613/3,0)</f>
        <v>1</v>
      </c>
      <c r="AE613" s="62">
        <f t="shared" si="185"/>
        <v>3</v>
      </c>
      <c r="AF613" s="152" t="str">
        <f t="shared" si="182"/>
        <v>2019-3</v>
      </c>
      <c r="AG613" s="62">
        <f t="shared" si="180"/>
        <v>4</v>
      </c>
      <c r="AH613" s="152" t="str">
        <f t="shared" si="186"/>
        <v>Weekdays</v>
      </c>
      <c r="AI613" s="159">
        <f t="shared" si="173"/>
        <v>5</v>
      </c>
    </row>
    <row r="614" spans="2:35" ht="16.5" x14ac:dyDescent="0.3">
      <c r="B614" s="59" t="s">
        <v>646</v>
      </c>
      <c r="C614" s="60" t="s">
        <v>18</v>
      </c>
      <c r="D614" s="59" t="s">
        <v>19</v>
      </c>
      <c r="E614" s="59" t="s">
        <v>27</v>
      </c>
      <c r="F614" s="59" t="s">
        <v>21</v>
      </c>
      <c r="G614" s="59" t="s">
        <v>28</v>
      </c>
      <c r="H614" s="61">
        <v>28.96</v>
      </c>
      <c r="I614" s="62">
        <v>1</v>
      </c>
      <c r="J614" s="63">
        <v>1.448</v>
      </c>
      <c r="K614" s="63">
        <v>30.408000000000001</v>
      </c>
      <c r="L614" s="64">
        <v>43503</v>
      </c>
      <c r="M614" s="65">
        <v>0.42916666666666664</v>
      </c>
      <c r="N614" s="60" t="s">
        <v>33</v>
      </c>
      <c r="O614" s="63">
        <v>28.96</v>
      </c>
      <c r="P614" s="66">
        <v>4.7619047620000003</v>
      </c>
      <c r="Q614" s="63">
        <v>1.448</v>
      </c>
      <c r="R614" s="68">
        <v>6.2</v>
      </c>
      <c r="S614" s="48">
        <f t="shared" si="174"/>
        <v>1.4480000000000004</v>
      </c>
      <c r="T614" s="49">
        <f t="shared" si="175"/>
        <v>108.60000000000002</v>
      </c>
      <c r="U614" s="49" t="b">
        <f t="shared" si="176"/>
        <v>0</v>
      </c>
      <c r="V614" s="49" t="b">
        <f t="shared" si="177"/>
        <v>1</v>
      </c>
      <c r="W614" s="49" t="str">
        <f t="shared" si="178"/>
        <v>Low Value</v>
      </c>
      <c r="X614" s="157">
        <f t="shared" si="183"/>
        <v>2.8960000000000004</v>
      </c>
      <c r="Y614" s="158">
        <f t="shared" si="188"/>
        <v>7</v>
      </c>
      <c r="Z614" s="150">
        <f t="shared" si="179"/>
        <v>2</v>
      </c>
      <c r="AA614" s="151">
        <f t="shared" si="187"/>
        <v>2019</v>
      </c>
      <c r="AB614" s="152" t="str">
        <f t="shared" si="184"/>
        <v>2-2019</v>
      </c>
      <c r="AC614" s="152" t="str">
        <f t="shared" si="181"/>
        <v>7-2-2019</v>
      </c>
      <c r="AD614" s="62">
        <f t="shared" si="189"/>
        <v>1</v>
      </c>
      <c r="AE614" s="62">
        <f t="shared" si="185"/>
        <v>6</v>
      </c>
      <c r="AF614" s="152" t="str">
        <f t="shared" si="182"/>
        <v>2019-6</v>
      </c>
      <c r="AG614" s="62">
        <f t="shared" si="180"/>
        <v>4</v>
      </c>
      <c r="AH614" s="152" t="str">
        <f t="shared" si="186"/>
        <v>Weekdays</v>
      </c>
      <c r="AI614" s="159">
        <f t="shared" ref="AI614:AI677" si="190">WEEKDAY(L614,1)</f>
        <v>5</v>
      </c>
    </row>
    <row r="615" spans="2:35" ht="16.5" x14ac:dyDescent="0.3">
      <c r="B615" s="59" t="s">
        <v>647</v>
      </c>
      <c r="C615" s="60" t="s">
        <v>25</v>
      </c>
      <c r="D615" s="59" t="s">
        <v>26</v>
      </c>
      <c r="E615" s="59" t="s">
        <v>20</v>
      </c>
      <c r="F615" s="59" t="s">
        <v>21</v>
      </c>
      <c r="G615" s="59" t="s">
        <v>44</v>
      </c>
      <c r="H615" s="61">
        <v>98.97</v>
      </c>
      <c r="I615" s="62">
        <v>9</v>
      </c>
      <c r="J615" s="63">
        <v>44.536499999999997</v>
      </c>
      <c r="K615" s="63">
        <v>935.26649999999995</v>
      </c>
      <c r="L615" s="64">
        <v>43533</v>
      </c>
      <c r="M615" s="65">
        <v>0.47430555555555554</v>
      </c>
      <c r="N615" s="60" t="s">
        <v>29</v>
      </c>
      <c r="O615" s="63">
        <v>890.73</v>
      </c>
      <c r="P615" s="66">
        <v>4.7619047620000003</v>
      </c>
      <c r="Q615" s="63">
        <v>44.536499999999997</v>
      </c>
      <c r="R615" s="67">
        <v>6.7</v>
      </c>
      <c r="S615" s="48">
        <f t="shared" si="174"/>
        <v>44.536499999999933</v>
      </c>
      <c r="T615" s="49">
        <f t="shared" si="175"/>
        <v>3340.2374999999947</v>
      </c>
      <c r="U615" s="49" t="b">
        <f t="shared" si="176"/>
        <v>1</v>
      </c>
      <c r="V615" s="49" t="b">
        <f t="shared" si="177"/>
        <v>1</v>
      </c>
      <c r="W615" s="49" t="str">
        <f t="shared" si="178"/>
        <v>Low Value</v>
      </c>
      <c r="X615" s="157">
        <f t="shared" si="183"/>
        <v>9.8970000000000002</v>
      </c>
      <c r="Y615" s="158">
        <f t="shared" si="188"/>
        <v>9</v>
      </c>
      <c r="Z615" s="150">
        <f t="shared" si="179"/>
        <v>3</v>
      </c>
      <c r="AA615" s="151">
        <f t="shared" si="187"/>
        <v>2019</v>
      </c>
      <c r="AB615" s="152" t="str">
        <f t="shared" si="184"/>
        <v>3-2019</v>
      </c>
      <c r="AC615" s="152" t="str">
        <f t="shared" si="181"/>
        <v>9-3-2019</v>
      </c>
      <c r="AD615" s="62">
        <f t="shared" si="189"/>
        <v>1</v>
      </c>
      <c r="AE615" s="62">
        <f t="shared" si="185"/>
        <v>10</v>
      </c>
      <c r="AF615" s="152" t="str">
        <f t="shared" si="182"/>
        <v>2019-10</v>
      </c>
      <c r="AG615" s="62">
        <f t="shared" si="180"/>
        <v>6</v>
      </c>
      <c r="AH615" s="152" t="str">
        <f t="shared" si="186"/>
        <v>Weekends</v>
      </c>
      <c r="AI615" s="159">
        <f t="shared" si="190"/>
        <v>7</v>
      </c>
    </row>
    <row r="616" spans="2:35" ht="16.5" x14ac:dyDescent="0.3">
      <c r="B616" s="59" t="s">
        <v>648</v>
      </c>
      <c r="C616" s="60" t="s">
        <v>42</v>
      </c>
      <c r="D616" s="59" t="s">
        <v>43</v>
      </c>
      <c r="E616" s="59" t="s">
        <v>20</v>
      </c>
      <c r="F616" s="59" t="s">
        <v>31</v>
      </c>
      <c r="G616" s="59" t="s">
        <v>46</v>
      </c>
      <c r="H616" s="61">
        <v>93.22</v>
      </c>
      <c r="I616" s="62">
        <v>3</v>
      </c>
      <c r="J616" s="63">
        <v>13.983000000000001</v>
      </c>
      <c r="K616" s="63">
        <v>293.64299999999997</v>
      </c>
      <c r="L616" s="64">
        <v>43489</v>
      </c>
      <c r="M616" s="65">
        <v>0.48958333333333331</v>
      </c>
      <c r="N616" s="60" t="s">
        <v>29</v>
      </c>
      <c r="O616" s="63">
        <v>279.66000000000003</v>
      </c>
      <c r="P616" s="66">
        <v>4.7619047620000003</v>
      </c>
      <c r="Q616" s="63">
        <v>13.983000000000001</v>
      </c>
      <c r="R616" s="68">
        <v>7.2</v>
      </c>
      <c r="S616" s="48">
        <f t="shared" si="174"/>
        <v>13.982999999999947</v>
      </c>
      <c r="T616" s="49">
        <f t="shared" si="175"/>
        <v>1048.724999999996</v>
      </c>
      <c r="U616" s="49" t="b">
        <f t="shared" si="176"/>
        <v>0</v>
      </c>
      <c r="V616" s="49" t="b">
        <f t="shared" si="177"/>
        <v>1</v>
      </c>
      <c r="W616" s="49" t="str">
        <f t="shared" si="178"/>
        <v>Low Value</v>
      </c>
      <c r="X616" s="157">
        <f t="shared" si="183"/>
        <v>9.322000000000001</v>
      </c>
      <c r="Y616" s="158">
        <f t="shared" si="188"/>
        <v>24</v>
      </c>
      <c r="Z616" s="150">
        <f t="shared" si="179"/>
        <v>1</v>
      </c>
      <c r="AA616" s="151">
        <f t="shared" si="187"/>
        <v>2019</v>
      </c>
      <c r="AB616" s="152" t="str">
        <f t="shared" si="184"/>
        <v>1-2019</v>
      </c>
      <c r="AC616" s="152" t="str">
        <f t="shared" si="181"/>
        <v>24-1-2019</v>
      </c>
      <c r="AD616" s="62">
        <f t="shared" si="189"/>
        <v>1</v>
      </c>
      <c r="AE616" s="62">
        <f t="shared" si="185"/>
        <v>4</v>
      </c>
      <c r="AF616" s="152" t="str">
        <f t="shared" si="182"/>
        <v>2019-4</v>
      </c>
      <c r="AG616" s="62">
        <f t="shared" si="180"/>
        <v>4</v>
      </c>
      <c r="AH616" s="152" t="str">
        <f t="shared" si="186"/>
        <v>Weekdays</v>
      </c>
      <c r="AI616" s="159">
        <f t="shared" si="190"/>
        <v>5</v>
      </c>
    </row>
    <row r="617" spans="2:35" ht="16.5" x14ac:dyDescent="0.3">
      <c r="B617" s="59" t="s">
        <v>649</v>
      </c>
      <c r="C617" s="60" t="s">
        <v>25</v>
      </c>
      <c r="D617" s="59" t="s">
        <v>26</v>
      </c>
      <c r="E617" s="59" t="s">
        <v>20</v>
      </c>
      <c r="F617" s="59" t="s">
        <v>31</v>
      </c>
      <c r="G617" s="59" t="s">
        <v>36</v>
      </c>
      <c r="H617" s="61">
        <v>80.930000000000007</v>
      </c>
      <c r="I617" s="62">
        <v>1</v>
      </c>
      <c r="J617" s="63">
        <v>4.0465</v>
      </c>
      <c r="K617" s="63">
        <v>84.976500000000001</v>
      </c>
      <c r="L617" s="64">
        <v>43484</v>
      </c>
      <c r="M617" s="65">
        <v>0.67222222222222228</v>
      </c>
      <c r="N617" s="60" t="s">
        <v>33</v>
      </c>
      <c r="O617" s="63">
        <v>80.930000000000007</v>
      </c>
      <c r="P617" s="66">
        <v>4.7619047620000003</v>
      </c>
      <c r="Q617" s="63">
        <v>4.0465</v>
      </c>
      <c r="R617" s="68">
        <v>9</v>
      </c>
      <c r="S617" s="48">
        <f t="shared" si="174"/>
        <v>4.0464999999999947</v>
      </c>
      <c r="T617" s="49">
        <f t="shared" si="175"/>
        <v>303.48749999999961</v>
      </c>
      <c r="U617" s="49" t="b">
        <f t="shared" si="176"/>
        <v>0</v>
      </c>
      <c r="V617" s="49" t="b">
        <f t="shared" si="177"/>
        <v>1</v>
      </c>
      <c r="W617" s="49" t="str">
        <f t="shared" si="178"/>
        <v>High Value</v>
      </c>
      <c r="X617" s="157">
        <f t="shared" si="183"/>
        <v>8.0930000000000017</v>
      </c>
      <c r="Y617" s="158">
        <f t="shared" si="188"/>
        <v>19</v>
      </c>
      <c r="Z617" s="150">
        <f t="shared" si="179"/>
        <v>1</v>
      </c>
      <c r="AA617" s="151">
        <f t="shared" si="187"/>
        <v>2019</v>
      </c>
      <c r="AB617" s="152" t="str">
        <f t="shared" si="184"/>
        <v>1-2019</v>
      </c>
      <c r="AC617" s="152" t="str">
        <f t="shared" si="181"/>
        <v>19-1-2019</v>
      </c>
      <c r="AD617" s="62">
        <f t="shared" si="189"/>
        <v>1</v>
      </c>
      <c r="AE617" s="62">
        <f t="shared" si="185"/>
        <v>3</v>
      </c>
      <c r="AF617" s="152" t="str">
        <f t="shared" si="182"/>
        <v>2019-3</v>
      </c>
      <c r="AG617" s="62">
        <f t="shared" si="180"/>
        <v>6</v>
      </c>
      <c r="AH617" s="152" t="str">
        <f t="shared" si="186"/>
        <v>Weekends</v>
      </c>
      <c r="AI617" s="159">
        <f t="shared" si="190"/>
        <v>7</v>
      </c>
    </row>
    <row r="618" spans="2:35" ht="16.5" x14ac:dyDescent="0.3">
      <c r="B618" s="59" t="s">
        <v>650</v>
      </c>
      <c r="C618" s="60" t="s">
        <v>18</v>
      </c>
      <c r="D618" s="59" t="s">
        <v>19</v>
      </c>
      <c r="E618" s="59" t="s">
        <v>20</v>
      </c>
      <c r="F618" s="59" t="s">
        <v>31</v>
      </c>
      <c r="G618" s="59" t="s">
        <v>44</v>
      </c>
      <c r="H618" s="61">
        <v>67.45</v>
      </c>
      <c r="I618" s="62">
        <v>10</v>
      </c>
      <c r="J618" s="63">
        <v>33.725000000000001</v>
      </c>
      <c r="K618" s="63">
        <v>708.22500000000002</v>
      </c>
      <c r="L618" s="64">
        <v>43499</v>
      </c>
      <c r="M618" s="65">
        <v>0.47569444444444442</v>
      </c>
      <c r="N618" s="60" t="s">
        <v>23</v>
      </c>
      <c r="O618" s="63">
        <v>674.5</v>
      </c>
      <c r="P618" s="66">
        <v>4.7619047620000003</v>
      </c>
      <c r="Q618" s="63">
        <v>33.725000000000001</v>
      </c>
      <c r="R618" s="67">
        <v>4.2</v>
      </c>
      <c r="S618" s="48">
        <f t="shared" si="174"/>
        <v>33.725000000000023</v>
      </c>
      <c r="T618" s="49">
        <f t="shared" si="175"/>
        <v>2529.3750000000018</v>
      </c>
      <c r="U618" s="49" t="b">
        <f t="shared" si="176"/>
        <v>1</v>
      </c>
      <c r="V618" s="49" t="b">
        <f t="shared" si="177"/>
        <v>1</v>
      </c>
      <c r="W618" s="49" t="str">
        <f t="shared" si="178"/>
        <v>Low Value</v>
      </c>
      <c r="X618" s="157" t="str">
        <f t="shared" si="183"/>
        <v>Value Not maches</v>
      </c>
      <c r="Y618" s="158">
        <f t="shared" si="188"/>
        <v>3</v>
      </c>
      <c r="Z618" s="150">
        <f t="shared" si="179"/>
        <v>2</v>
      </c>
      <c r="AA618" s="151">
        <f t="shared" si="187"/>
        <v>2019</v>
      </c>
      <c r="AB618" s="152" t="str">
        <f t="shared" si="184"/>
        <v>2-2019</v>
      </c>
      <c r="AC618" s="152" t="str">
        <f t="shared" si="181"/>
        <v>3-2-2019</v>
      </c>
      <c r="AD618" s="62">
        <f t="shared" si="189"/>
        <v>1</v>
      </c>
      <c r="AE618" s="62">
        <f t="shared" si="185"/>
        <v>5</v>
      </c>
      <c r="AF618" s="152" t="str">
        <f t="shared" si="182"/>
        <v>2019-5</v>
      </c>
      <c r="AG618" s="62">
        <f t="shared" si="180"/>
        <v>7</v>
      </c>
      <c r="AH618" s="152" t="str">
        <f t="shared" si="186"/>
        <v>Weekends</v>
      </c>
      <c r="AI618" s="159">
        <f t="shared" si="190"/>
        <v>1</v>
      </c>
    </row>
    <row r="619" spans="2:35" ht="16.5" x14ac:dyDescent="0.3">
      <c r="B619" s="59" t="s">
        <v>651</v>
      </c>
      <c r="C619" s="60" t="s">
        <v>18</v>
      </c>
      <c r="D619" s="59" t="s">
        <v>19</v>
      </c>
      <c r="E619" s="59" t="s">
        <v>20</v>
      </c>
      <c r="F619" s="59" t="s">
        <v>21</v>
      </c>
      <c r="G619" s="59" t="s">
        <v>36</v>
      </c>
      <c r="H619" s="61">
        <v>38.72</v>
      </c>
      <c r="I619" s="62">
        <v>9</v>
      </c>
      <c r="J619" s="63">
        <v>17.423999999999999</v>
      </c>
      <c r="K619" s="63">
        <v>365.904</v>
      </c>
      <c r="L619" s="64">
        <v>43544</v>
      </c>
      <c r="M619" s="65">
        <v>0.51666666666666672</v>
      </c>
      <c r="N619" s="60" t="s">
        <v>23</v>
      </c>
      <c r="O619" s="63">
        <v>348.48</v>
      </c>
      <c r="P619" s="66">
        <v>4.7619047620000003</v>
      </c>
      <c r="Q619" s="63">
        <v>17.423999999999999</v>
      </c>
      <c r="R619" s="67">
        <v>4.2</v>
      </c>
      <c r="S619" s="48">
        <f t="shared" si="174"/>
        <v>17.423999999999978</v>
      </c>
      <c r="T619" s="49">
        <f t="shared" si="175"/>
        <v>1306.7999999999984</v>
      </c>
      <c r="U619" s="49" t="b">
        <f t="shared" si="176"/>
        <v>0</v>
      </c>
      <c r="V619" s="49" t="b">
        <f t="shared" si="177"/>
        <v>1</v>
      </c>
      <c r="W619" s="49" t="str">
        <f t="shared" si="178"/>
        <v>Low Value</v>
      </c>
      <c r="X619" s="157" t="str">
        <f t="shared" si="183"/>
        <v>Value Not maches</v>
      </c>
      <c r="Y619" s="158">
        <f t="shared" si="188"/>
        <v>20</v>
      </c>
      <c r="Z619" s="150">
        <f t="shared" si="179"/>
        <v>3</v>
      </c>
      <c r="AA619" s="151">
        <f t="shared" si="187"/>
        <v>2019</v>
      </c>
      <c r="AB619" s="152" t="str">
        <f t="shared" si="184"/>
        <v>3-2019</v>
      </c>
      <c r="AC619" s="152" t="str">
        <f t="shared" si="181"/>
        <v>20-3-2019</v>
      </c>
      <c r="AD619" s="62">
        <f t="shared" si="189"/>
        <v>1</v>
      </c>
      <c r="AE619" s="62">
        <f t="shared" si="185"/>
        <v>12</v>
      </c>
      <c r="AF619" s="152" t="str">
        <f t="shared" si="182"/>
        <v>2019-12</v>
      </c>
      <c r="AG619" s="62">
        <f t="shared" si="180"/>
        <v>3</v>
      </c>
      <c r="AH619" s="152" t="str">
        <f t="shared" si="186"/>
        <v>Weekdays</v>
      </c>
      <c r="AI619" s="159">
        <f t="shared" si="190"/>
        <v>4</v>
      </c>
    </row>
    <row r="620" spans="2:35" ht="16.5" x14ac:dyDescent="0.3">
      <c r="B620" s="59" t="s">
        <v>652</v>
      </c>
      <c r="C620" s="60" t="s">
        <v>42</v>
      </c>
      <c r="D620" s="59" t="s">
        <v>43</v>
      </c>
      <c r="E620" s="59" t="s">
        <v>20</v>
      </c>
      <c r="F620" s="59" t="s">
        <v>31</v>
      </c>
      <c r="G620" s="59" t="s">
        <v>36</v>
      </c>
      <c r="H620" s="61">
        <v>72.599999999999994</v>
      </c>
      <c r="I620" s="62">
        <v>6</v>
      </c>
      <c r="J620" s="63">
        <v>21.78</v>
      </c>
      <c r="K620" s="63">
        <v>457.38</v>
      </c>
      <c r="L620" s="64">
        <v>43478</v>
      </c>
      <c r="M620" s="65">
        <v>0.82708333333333328</v>
      </c>
      <c r="N620" s="60" t="s">
        <v>29</v>
      </c>
      <c r="O620" s="63">
        <v>435.6</v>
      </c>
      <c r="P620" s="66">
        <v>4.7619047620000003</v>
      </c>
      <c r="Q620" s="63">
        <v>21.78</v>
      </c>
      <c r="R620" s="67">
        <v>6.9</v>
      </c>
      <c r="S620" s="48">
        <f t="shared" si="174"/>
        <v>21.779999999999973</v>
      </c>
      <c r="T620" s="49">
        <f t="shared" si="175"/>
        <v>1633.499999999998</v>
      </c>
      <c r="U620" s="49" t="b">
        <f t="shared" si="176"/>
        <v>0</v>
      </c>
      <c r="V620" s="49" t="b">
        <f t="shared" si="177"/>
        <v>1</v>
      </c>
      <c r="W620" s="49" t="str">
        <f t="shared" si="178"/>
        <v>Low Value</v>
      </c>
      <c r="X620" s="157">
        <f t="shared" si="183"/>
        <v>7.26</v>
      </c>
      <c r="Y620" s="158">
        <f t="shared" si="188"/>
        <v>13</v>
      </c>
      <c r="Z620" s="150">
        <f t="shared" si="179"/>
        <v>1</v>
      </c>
      <c r="AA620" s="151">
        <f t="shared" si="187"/>
        <v>2019</v>
      </c>
      <c r="AB620" s="152" t="str">
        <f t="shared" si="184"/>
        <v>1-2019</v>
      </c>
      <c r="AC620" s="152" t="str">
        <f t="shared" si="181"/>
        <v>13-1-2019</v>
      </c>
      <c r="AD620" s="62">
        <f t="shared" si="189"/>
        <v>1</v>
      </c>
      <c r="AE620" s="62">
        <f t="shared" si="185"/>
        <v>2</v>
      </c>
      <c r="AF620" s="152" t="str">
        <f t="shared" si="182"/>
        <v>2019-2</v>
      </c>
      <c r="AG620" s="62">
        <f t="shared" si="180"/>
        <v>7</v>
      </c>
      <c r="AH620" s="152" t="str">
        <f t="shared" si="186"/>
        <v>Weekends</v>
      </c>
      <c r="AI620" s="159">
        <f t="shared" si="190"/>
        <v>1</v>
      </c>
    </row>
    <row r="621" spans="2:35" ht="16.5" x14ac:dyDescent="0.3">
      <c r="B621" s="59" t="s">
        <v>653</v>
      </c>
      <c r="C621" s="60" t="s">
        <v>25</v>
      </c>
      <c r="D621" s="59" t="s">
        <v>26</v>
      </c>
      <c r="E621" s="59" t="s">
        <v>20</v>
      </c>
      <c r="F621" s="59" t="s">
        <v>31</v>
      </c>
      <c r="G621" s="59" t="s">
        <v>28</v>
      </c>
      <c r="H621" s="61">
        <v>87.91</v>
      </c>
      <c r="I621" s="62">
        <v>5</v>
      </c>
      <c r="J621" s="63">
        <v>21.977499999999999</v>
      </c>
      <c r="K621" s="63">
        <v>461.52749999999997</v>
      </c>
      <c r="L621" s="64">
        <v>43538</v>
      </c>
      <c r="M621" s="65">
        <v>0.75694444444444442</v>
      </c>
      <c r="N621" s="60" t="s">
        <v>23</v>
      </c>
      <c r="O621" s="63">
        <v>439.55</v>
      </c>
      <c r="P621" s="66">
        <v>4.7619047620000003</v>
      </c>
      <c r="Q621" s="63">
        <v>21.977499999999999</v>
      </c>
      <c r="R621" s="67">
        <v>4.4000000000000004</v>
      </c>
      <c r="S621" s="48">
        <f t="shared" si="174"/>
        <v>21.977499999999964</v>
      </c>
      <c r="T621" s="49">
        <f t="shared" si="175"/>
        <v>1648.3124999999973</v>
      </c>
      <c r="U621" s="49" t="b">
        <f t="shared" si="176"/>
        <v>0</v>
      </c>
      <c r="V621" s="49" t="b">
        <f t="shared" si="177"/>
        <v>1</v>
      </c>
      <c r="W621" s="49" t="str">
        <f t="shared" si="178"/>
        <v>Low Value</v>
      </c>
      <c r="X621" s="157" t="str">
        <f t="shared" si="183"/>
        <v>Value Not maches</v>
      </c>
      <c r="Y621" s="158">
        <f t="shared" si="188"/>
        <v>14</v>
      </c>
      <c r="Z621" s="150">
        <f t="shared" si="179"/>
        <v>3</v>
      </c>
      <c r="AA621" s="151">
        <f t="shared" si="187"/>
        <v>2019</v>
      </c>
      <c r="AB621" s="152" t="str">
        <f t="shared" si="184"/>
        <v>3-2019</v>
      </c>
      <c r="AC621" s="152" t="str">
        <f t="shared" si="181"/>
        <v>14-3-2019</v>
      </c>
      <c r="AD621" s="62">
        <f t="shared" si="189"/>
        <v>1</v>
      </c>
      <c r="AE621" s="62">
        <f t="shared" si="185"/>
        <v>11</v>
      </c>
      <c r="AF621" s="152" t="str">
        <f t="shared" si="182"/>
        <v>2019-11</v>
      </c>
      <c r="AG621" s="62">
        <f t="shared" si="180"/>
        <v>4</v>
      </c>
      <c r="AH621" s="152" t="str">
        <f t="shared" si="186"/>
        <v>Weekdays</v>
      </c>
      <c r="AI621" s="159">
        <f t="shared" si="190"/>
        <v>5</v>
      </c>
    </row>
    <row r="622" spans="2:35" ht="16.5" x14ac:dyDescent="0.3">
      <c r="B622" s="59" t="s">
        <v>654</v>
      </c>
      <c r="C622" s="60" t="s">
        <v>18</v>
      </c>
      <c r="D622" s="59" t="s">
        <v>19</v>
      </c>
      <c r="E622" s="59" t="s">
        <v>20</v>
      </c>
      <c r="F622" s="59" t="s">
        <v>31</v>
      </c>
      <c r="G622" s="59" t="s">
        <v>44</v>
      </c>
      <c r="H622" s="61">
        <v>98.53</v>
      </c>
      <c r="I622" s="62">
        <v>6</v>
      </c>
      <c r="J622" s="63">
        <v>29.559000000000001</v>
      </c>
      <c r="K622" s="63">
        <v>620.73900000000003</v>
      </c>
      <c r="L622" s="64">
        <v>43488</v>
      </c>
      <c r="M622" s="65">
        <v>0.47361111111111109</v>
      </c>
      <c r="N622" s="60" t="s">
        <v>33</v>
      </c>
      <c r="O622" s="63">
        <v>591.17999999999995</v>
      </c>
      <c r="P622" s="66">
        <v>4.7619047620000003</v>
      </c>
      <c r="Q622" s="63">
        <v>29.559000000000001</v>
      </c>
      <c r="R622" s="67">
        <v>4</v>
      </c>
      <c r="S622" s="48">
        <f t="shared" si="174"/>
        <v>29.559000000000083</v>
      </c>
      <c r="T622" s="49">
        <f t="shared" si="175"/>
        <v>2216.9250000000061</v>
      </c>
      <c r="U622" s="49" t="b">
        <f t="shared" si="176"/>
        <v>1</v>
      </c>
      <c r="V622" s="49" t="b">
        <f t="shared" si="177"/>
        <v>1</v>
      </c>
      <c r="W622" s="49" t="str">
        <f t="shared" si="178"/>
        <v>Low Value</v>
      </c>
      <c r="X622" s="157" t="str">
        <f t="shared" si="183"/>
        <v>Value Not maches</v>
      </c>
      <c r="Y622" s="158">
        <f t="shared" si="188"/>
        <v>23</v>
      </c>
      <c r="Z622" s="150">
        <f t="shared" si="179"/>
        <v>1</v>
      </c>
      <c r="AA622" s="151">
        <f t="shared" si="187"/>
        <v>2019</v>
      </c>
      <c r="AB622" s="152" t="str">
        <f t="shared" si="184"/>
        <v>1-2019</v>
      </c>
      <c r="AC622" s="152" t="str">
        <f t="shared" si="181"/>
        <v>23-1-2019</v>
      </c>
      <c r="AD622" s="62">
        <f t="shared" si="189"/>
        <v>1</v>
      </c>
      <c r="AE622" s="62">
        <f t="shared" si="185"/>
        <v>4</v>
      </c>
      <c r="AF622" s="152" t="str">
        <f t="shared" si="182"/>
        <v>2019-4</v>
      </c>
      <c r="AG622" s="62">
        <f t="shared" si="180"/>
        <v>3</v>
      </c>
      <c r="AH622" s="152" t="str">
        <f t="shared" si="186"/>
        <v>Weekdays</v>
      </c>
      <c r="AI622" s="159">
        <f t="shared" si="190"/>
        <v>4</v>
      </c>
    </row>
    <row r="623" spans="2:35" ht="16.5" x14ac:dyDescent="0.3">
      <c r="B623" s="59" t="s">
        <v>655</v>
      </c>
      <c r="C623" s="60" t="s">
        <v>25</v>
      </c>
      <c r="D623" s="59" t="s">
        <v>26</v>
      </c>
      <c r="E623" s="59" t="s">
        <v>20</v>
      </c>
      <c r="F623" s="59" t="s">
        <v>21</v>
      </c>
      <c r="G623" s="59" t="s">
        <v>46</v>
      </c>
      <c r="H623" s="61">
        <v>43.46</v>
      </c>
      <c r="I623" s="62">
        <v>6</v>
      </c>
      <c r="J623" s="63">
        <v>13.038</v>
      </c>
      <c r="K623" s="63">
        <v>273.798</v>
      </c>
      <c r="L623" s="64">
        <v>43503</v>
      </c>
      <c r="M623" s="65">
        <v>0.74652777777777779</v>
      </c>
      <c r="N623" s="60" t="s">
        <v>23</v>
      </c>
      <c r="O623" s="63">
        <v>260.76</v>
      </c>
      <c r="P623" s="66">
        <v>4.7619047620000003</v>
      </c>
      <c r="Q623" s="63">
        <v>13.038</v>
      </c>
      <c r="R623" s="68">
        <v>8.5</v>
      </c>
      <c r="S623" s="48">
        <f t="shared" si="174"/>
        <v>13.038000000000011</v>
      </c>
      <c r="T623" s="49">
        <f t="shared" si="175"/>
        <v>977.85000000000082</v>
      </c>
      <c r="U623" s="49" t="b">
        <f t="shared" si="176"/>
        <v>0</v>
      </c>
      <c r="V623" s="49" t="b">
        <f t="shared" si="177"/>
        <v>1</v>
      </c>
      <c r="W623" s="49" t="str">
        <f t="shared" si="178"/>
        <v>Low Value</v>
      </c>
      <c r="X623" s="157">
        <f t="shared" si="183"/>
        <v>4.3460000000000001</v>
      </c>
      <c r="Y623" s="158">
        <f t="shared" si="188"/>
        <v>7</v>
      </c>
      <c r="Z623" s="150">
        <f t="shared" si="179"/>
        <v>2</v>
      </c>
      <c r="AA623" s="151">
        <f t="shared" si="187"/>
        <v>2019</v>
      </c>
      <c r="AB623" s="152" t="str">
        <f t="shared" si="184"/>
        <v>2-2019</v>
      </c>
      <c r="AC623" s="152" t="str">
        <f t="shared" si="181"/>
        <v>7-2-2019</v>
      </c>
      <c r="AD623" s="62">
        <f t="shared" si="189"/>
        <v>1</v>
      </c>
      <c r="AE623" s="62">
        <f t="shared" si="185"/>
        <v>6</v>
      </c>
      <c r="AF623" s="152" t="str">
        <f t="shared" si="182"/>
        <v>2019-6</v>
      </c>
      <c r="AG623" s="62">
        <f t="shared" si="180"/>
        <v>4</v>
      </c>
      <c r="AH623" s="152" t="str">
        <f t="shared" si="186"/>
        <v>Weekdays</v>
      </c>
      <c r="AI623" s="159">
        <f t="shared" si="190"/>
        <v>5</v>
      </c>
    </row>
    <row r="624" spans="2:35" ht="16.5" x14ac:dyDescent="0.3">
      <c r="B624" s="59" t="s">
        <v>656</v>
      </c>
      <c r="C624" s="60" t="s">
        <v>18</v>
      </c>
      <c r="D624" s="59" t="s">
        <v>19</v>
      </c>
      <c r="E624" s="59" t="s">
        <v>27</v>
      </c>
      <c r="F624" s="59" t="s">
        <v>21</v>
      </c>
      <c r="G624" s="59" t="s">
        <v>44</v>
      </c>
      <c r="H624" s="61">
        <v>71.680000000000007</v>
      </c>
      <c r="I624" s="62">
        <v>3</v>
      </c>
      <c r="J624" s="63">
        <v>10.752000000000001</v>
      </c>
      <c r="K624" s="63">
        <v>225.792</v>
      </c>
      <c r="L624" s="64">
        <v>43552</v>
      </c>
      <c r="M624" s="65">
        <v>0.64583333333333337</v>
      </c>
      <c r="N624" s="60" t="s">
        <v>33</v>
      </c>
      <c r="O624" s="63">
        <v>215.04</v>
      </c>
      <c r="P624" s="66">
        <v>4.7619047620000003</v>
      </c>
      <c r="Q624" s="63">
        <v>10.752000000000001</v>
      </c>
      <c r="R624" s="68">
        <v>9.1999999999999993</v>
      </c>
      <c r="S624" s="48">
        <f t="shared" si="174"/>
        <v>10.75200000000001</v>
      </c>
      <c r="T624" s="49">
        <f t="shared" si="175"/>
        <v>806.40000000000077</v>
      </c>
      <c r="U624" s="49" t="b">
        <f t="shared" si="176"/>
        <v>0</v>
      </c>
      <c r="V624" s="49" t="b">
        <f t="shared" si="177"/>
        <v>1</v>
      </c>
      <c r="W624" s="49" t="str">
        <f t="shared" si="178"/>
        <v>High Value</v>
      </c>
      <c r="X624" s="157">
        <f t="shared" si="183"/>
        <v>7.168000000000001</v>
      </c>
      <c r="Y624" s="158">
        <f t="shared" si="188"/>
        <v>28</v>
      </c>
      <c r="Z624" s="150">
        <f t="shared" si="179"/>
        <v>3</v>
      </c>
      <c r="AA624" s="151">
        <f t="shared" si="187"/>
        <v>2019</v>
      </c>
      <c r="AB624" s="152" t="str">
        <f t="shared" si="184"/>
        <v>3-2019</v>
      </c>
      <c r="AC624" s="152" t="str">
        <f t="shared" si="181"/>
        <v>28-3-2019</v>
      </c>
      <c r="AD624" s="62">
        <f t="shared" si="189"/>
        <v>1</v>
      </c>
      <c r="AE624" s="62">
        <f t="shared" si="185"/>
        <v>13</v>
      </c>
      <c r="AF624" s="152" t="str">
        <f t="shared" si="182"/>
        <v>2019-13</v>
      </c>
      <c r="AG624" s="62">
        <f t="shared" si="180"/>
        <v>4</v>
      </c>
      <c r="AH624" s="152" t="str">
        <f t="shared" si="186"/>
        <v>Weekdays</v>
      </c>
      <c r="AI624" s="159">
        <f t="shared" si="190"/>
        <v>5</v>
      </c>
    </row>
    <row r="625" spans="2:35" ht="16.5" x14ac:dyDescent="0.3">
      <c r="B625" s="59" t="s">
        <v>657</v>
      </c>
      <c r="C625" s="60" t="s">
        <v>18</v>
      </c>
      <c r="D625" s="59" t="s">
        <v>19</v>
      </c>
      <c r="E625" s="59" t="s">
        <v>20</v>
      </c>
      <c r="F625" s="59" t="s">
        <v>21</v>
      </c>
      <c r="G625" s="59" t="s">
        <v>44</v>
      </c>
      <c r="H625" s="61">
        <v>91.61</v>
      </c>
      <c r="I625" s="62">
        <v>1</v>
      </c>
      <c r="J625" s="63">
        <v>4.5804999999999998</v>
      </c>
      <c r="K625" s="63">
        <v>96.1905</v>
      </c>
      <c r="L625" s="64">
        <v>43544</v>
      </c>
      <c r="M625" s="65">
        <v>0.82222222222222219</v>
      </c>
      <c r="N625" s="60" t="s">
        <v>29</v>
      </c>
      <c r="O625" s="63">
        <v>91.61</v>
      </c>
      <c r="P625" s="66">
        <v>4.7619047620000003</v>
      </c>
      <c r="Q625" s="63">
        <v>4.5804999999999998</v>
      </c>
      <c r="R625" s="68">
        <v>9.8000000000000007</v>
      </c>
      <c r="S625" s="48">
        <f t="shared" si="174"/>
        <v>4.5805000000000007</v>
      </c>
      <c r="T625" s="49">
        <f t="shared" si="175"/>
        <v>343.53750000000002</v>
      </c>
      <c r="U625" s="49" t="b">
        <f t="shared" si="176"/>
        <v>0</v>
      </c>
      <c r="V625" s="49" t="b">
        <f t="shared" si="177"/>
        <v>1</v>
      </c>
      <c r="W625" s="49" t="str">
        <f t="shared" si="178"/>
        <v>High Value</v>
      </c>
      <c r="X625" s="157">
        <f t="shared" si="183"/>
        <v>9.1609999999999996</v>
      </c>
      <c r="Y625" s="158">
        <f t="shared" si="188"/>
        <v>20</v>
      </c>
      <c r="Z625" s="150">
        <f t="shared" si="179"/>
        <v>3</v>
      </c>
      <c r="AA625" s="151">
        <f t="shared" si="187"/>
        <v>2019</v>
      </c>
      <c r="AB625" s="152" t="str">
        <f t="shared" si="184"/>
        <v>3-2019</v>
      </c>
      <c r="AC625" s="152" t="str">
        <f t="shared" si="181"/>
        <v>20-3-2019</v>
      </c>
      <c r="AD625" s="62">
        <f t="shared" si="189"/>
        <v>1</v>
      </c>
      <c r="AE625" s="62">
        <f t="shared" si="185"/>
        <v>12</v>
      </c>
      <c r="AF625" s="152" t="str">
        <f t="shared" si="182"/>
        <v>2019-12</v>
      </c>
      <c r="AG625" s="62">
        <f t="shared" si="180"/>
        <v>3</v>
      </c>
      <c r="AH625" s="152" t="str">
        <f t="shared" si="186"/>
        <v>Weekdays</v>
      </c>
      <c r="AI625" s="159">
        <f t="shared" si="190"/>
        <v>4</v>
      </c>
    </row>
    <row r="626" spans="2:35" ht="16.5" x14ac:dyDescent="0.3">
      <c r="B626" s="59" t="s">
        <v>658</v>
      </c>
      <c r="C626" s="60" t="s">
        <v>42</v>
      </c>
      <c r="D626" s="59" t="s">
        <v>43</v>
      </c>
      <c r="E626" s="59" t="s">
        <v>20</v>
      </c>
      <c r="F626" s="59" t="s">
        <v>21</v>
      </c>
      <c r="G626" s="59" t="s">
        <v>32</v>
      </c>
      <c r="H626" s="61">
        <v>94.59</v>
      </c>
      <c r="I626" s="62">
        <v>7</v>
      </c>
      <c r="J626" s="63">
        <v>33.106499999999997</v>
      </c>
      <c r="K626" s="63">
        <v>695.23649999999998</v>
      </c>
      <c r="L626" s="64">
        <v>43482</v>
      </c>
      <c r="M626" s="65">
        <v>0.64375000000000004</v>
      </c>
      <c r="N626" s="60" t="s">
        <v>33</v>
      </c>
      <c r="O626" s="63">
        <v>662.13</v>
      </c>
      <c r="P626" s="66">
        <v>4.7619047620000003</v>
      </c>
      <c r="Q626" s="63">
        <v>33.106499999999997</v>
      </c>
      <c r="R626" s="67">
        <v>4.9000000000000004</v>
      </c>
      <c r="S626" s="48">
        <f t="shared" si="174"/>
        <v>33.106499999999983</v>
      </c>
      <c r="T626" s="49">
        <f t="shared" si="175"/>
        <v>2482.9874999999988</v>
      </c>
      <c r="U626" s="49" t="b">
        <f t="shared" si="176"/>
        <v>1</v>
      </c>
      <c r="V626" s="49" t="b">
        <f t="shared" si="177"/>
        <v>1</v>
      </c>
      <c r="W626" s="49" t="str">
        <f t="shared" si="178"/>
        <v>Low Value</v>
      </c>
      <c r="X626" s="157" t="str">
        <f t="shared" si="183"/>
        <v>Value Not maches</v>
      </c>
      <c r="Y626" s="158">
        <f t="shared" si="188"/>
        <v>17</v>
      </c>
      <c r="Z626" s="150">
        <f t="shared" si="179"/>
        <v>1</v>
      </c>
      <c r="AA626" s="151">
        <f t="shared" si="187"/>
        <v>2019</v>
      </c>
      <c r="AB626" s="152" t="str">
        <f t="shared" si="184"/>
        <v>1-2019</v>
      </c>
      <c r="AC626" s="152" t="str">
        <f t="shared" si="181"/>
        <v>17-1-2019</v>
      </c>
      <c r="AD626" s="62">
        <f t="shared" si="189"/>
        <v>1</v>
      </c>
      <c r="AE626" s="62">
        <f t="shared" si="185"/>
        <v>3</v>
      </c>
      <c r="AF626" s="152" t="str">
        <f t="shared" si="182"/>
        <v>2019-3</v>
      </c>
      <c r="AG626" s="62">
        <f t="shared" si="180"/>
        <v>4</v>
      </c>
      <c r="AH626" s="152" t="str">
        <f t="shared" si="186"/>
        <v>Weekdays</v>
      </c>
      <c r="AI626" s="159">
        <f t="shared" si="190"/>
        <v>5</v>
      </c>
    </row>
    <row r="627" spans="2:35" ht="16.5" x14ac:dyDescent="0.3">
      <c r="B627" s="59" t="s">
        <v>659</v>
      </c>
      <c r="C627" s="60" t="s">
        <v>42</v>
      </c>
      <c r="D627" s="59" t="s">
        <v>43</v>
      </c>
      <c r="E627" s="59" t="s">
        <v>27</v>
      </c>
      <c r="F627" s="59" t="s">
        <v>21</v>
      </c>
      <c r="G627" s="59" t="s">
        <v>46</v>
      </c>
      <c r="H627" s="61">
        <v>83.25</v>
      </c>
      <c r="I627" s="62">
        <v>10</v>
      </c>
      <c r="J627" s="63">
        <v>41.625</v>
      </c>
      <c r="K627" s="63">
        <v>874.125</v>
      </c>
      <c r="L627" s="64">
        <v>43477</v>
      </c>
      <c r="M627" s="65">
        <v>0.47569444444444442</v>
      </c>
      <c r="N627" s="60" t="s">
        <v>33</v>
      </c>
      <c r="O627" s="63">
        <v>832.5</v>
      </c>
      <c r="P627" s="66">
        <v>4.7619047620000003</v>
      </c>
      <c r="Q627" s="63">
        <v>41.625</v>
      </c>
      <c r="R627" s="67">
        <v>4.4000000000000004</v>
      </c>
      <c r="S627" s="48">
        <f t="shared" si="174"/>
        <v>41.625</v>
      </c>
      <c r="T627" s="49">
        <f t="shared" si="175"/>
        <v>3121.875</v>
      </c>
      <c r="U627" s="49" t="b">
        <f t="shared" si="176"/>
        <v>1</v>
      </c>
      <c r="V627" s="49" t="b">
        <f t="shared" si="177"/>
        <v>1</v>
      </c>
      <c r="W627" s="49" t="str">
        <f t="shared" si="178"/>
        <v>Low Value</v>
      </c>
      <c r="X627" s="157" t="str">
        <f t="shared" si="183"/>
        <v>Value Not maches</v>
      </c>
      <c r="Y627" s="158">
        <f t="shared" si="188"/>
        <v>12</v>
      </c>
      <c r="Z627" s="150">
        <f t="shared" si="179"/>
        <v>1</v>
      </c>
      <c r="AA627" s="151">
        <f t="shared" si="187"/>
        <v>2019</v>
      </c>
      <c r="AB627" s="152" t="str">
        <f t="shared" si="184"/>
        <v>1-2019</v>
      </c>
      <c r="AC627" s="152" t="str">
        <f t="shared" si="181"/>
        <v>12-1-2019</v>
      </c>
      <c r="AD627" s="62">
        <f t="shared" si="189"/>
        <v>1</v>
      </c>
      <c r="AE627" s="62">
        <f t="shared" si="185"/>
        <v>2</v>
      </c>
      <c r="AF627" s="152" t="str">
        <f t="shared" si="182"/>
        <v>2019-2</v>
      </c>
      <c r="AG627" s="62">
        <f t="shared" si="180"/>
        <v>6</v>
      </c>
      <c r="AH627" s="152" t="str">
        <f t="shared" si="186"/>
        <v>Weekends</v>
      </c>
      <c r="AI627" s="159">
        <f t="shared" si="190"/>
        <v>7</v>
      </c>
    </row>
    <row r="628" spans="2:35" ht="16.5" x14ac:dyDescent="0.3">
      <c r="B628" s="59" t="s">
        <v>660</v>
      </c>
      <c r="C628" s="60" t="s">
        <v>42</v>
      </c>
      <c r="D628" s="59" t="s">
        <v>43</v>
      </c>
      <c r="E628" s="59" t="s">
        <v>20</v>
      </c>
      <c r="F628" s="59" t="s">
        <v>31</v>
      </c>
      <c r="G628" s="59" t="s">
        <v>46</v>
      </c>
      <c r="H628" s="61">
        <v>91.35</v>
      </c>
      <c r="I628" s="62">
        <v>1</v>
      </c>
      <c r="J628" s="63">
        <v>4.5674999999999999</v>
      </c>
      <c r="K628" s="63">
        <v>95.917500000000004</v>
      </c>
      <c r="L628" s="64">
        <v>43512</v>
      </c>
      <c r="M628" s="65">
        <v>0.65416666666666667</v>
      </c>
      <c r="N628" s="60" t="s">
        <v>29</v>
      </c>
      <c r="O628" s="63">
        <v>91.35</v>
      </c>
      <c r="P628" s="66">
        <v>4.7619047620000003</v>
      </c>
      <c r="Q628" s="63">
        <v>4.5674999999999999</v>
      </c>
      <c r="R628" s="68">
        <v>6.8</v>
      </c>
      <c r="S628" s="48">
        <f t="shared" si="174"/>
        <v>4.5675000000000097</v>
      </c>
      <c r="T628" s="49">
        <f t="shared" si="175"/>
        <v>342.56250000000074</v>
      </c>
      <c r="U628" s="49" t="b">
        <f t="shared" si="176"/>
        <v>0</v>
      </c>
      <c r="V628" s="49" t="b">
        <f t="shared" si="177"/>
        <v>1</v>
      </c>
      <c r="W628" s="49" t="str">
        <f t="shared" si="178"/>
        <v>Low Value</v>
      </c>
      <c r="X628" s="157">
        <f t="shared" si="183"/>
        <v>9.1349999999999998</v>
      </c>
      <c r="Y628" s="158">
        <f t="shared" si="188"/>
        <v>16</v>
      </c>
      <c r="Z628" s="150">
        <f t="shared" si="179"/>
        <v>2</v>
      </c>
      <c r="AA628" s="151">
        <f t="shared" si="187"/>
        <v>2019</v>
      </c>
      <c r="AB628" s="152" t="str">
        <f t="shared" si="184"/>
        <v>2-2019</v>
      </c>
      <c r="AC628" s="152" t="str">
        <f t="shared" si="181"/>
        <v>16-2-2019</v>
      </c>
      <c r="AD628" s="62">
        <f t="shared" si="189"/>
        <v>1</v>
      </c>
      <c r="AE628" s="62">
        <f t="shared" si="185"/>
        <v>7</v>
      </c>
      <c r="AF628" s="152" t="str">
        <f t="shared" si="182"/>
        <v>2019-7</v>
      </c>
      <c r="AG628" s="62">
        <f t="shared" si="180"/>
        <v>6</v>
      </c>
      <c r="AH628" s="152" t="str">
        <f t="shared" si="186"/>
        <v>Weekends</v>
      </c>
      <c r="AI628" s="159">
        <f t="shared" si="190"/>
        <v>7</v>
      </c>
    </row>
    <row r="629" spans="2:35" ht="16.5" x14ac:dyDescent="0.3">
      <c r="B629" s="59" t="s">
        <v>661</v>
      </c>
      <c r="C629" s="60" t="s">
        <v>42</v>
      </c>
      <c r="D629" s="59" t="s">
        <v>43</v>
      </c>
      <c r="E629" s="59" t="s">
        <v>20</v>
      </c>
      <c r="F629" s="59" t="s">
        <v>21</v>
      </c>
      <c r="G629" s="59" t="s">
        <v>44</v>
      </c>
      <c r="H629" s="61">
        <v>78.88</v>
      </c>
      <c r="I629" s="62">
        <v>2</v>
      </c>
      <c r="J629" s="63">
        <v>7.8879999999999999</v>
      </c>
      <c r="K629" s="63">
        <v>165.648</v>
      </c>
      <c r="L629" s="64">
        <v>43491</v>
      </c>
      <c r="M629" s="65">
        <v>0.6694444444444444</v>
      </c>
      <c r="N629" s="60" t="s">
        <v>29</v>
      </c>
      <c r="O629" s="63">
        <v>157.76</v>
      </c>
      <c r="P629" s="66">
        <v>4.7619047620000003</v>
      </c>
      <c r="Q629" s="63">
        <v>7.8879999999999999</v>
      </c>
      <c r="R629" s="68">
        <v>9.1</v>
      </c>
      <c r="S629" s="48">
        <f t="shared" si="174"/>
        <v>7.8880000000000052</v>
      </c>
      <c r="T629" s="49">
        <f t="shared" si="175"/>
        <v>591.60000000000036</v>
      </c>
      <c r="U629" s="49" t="b">
        <f t="shared" si="176"/>
        <v>0</v>
      </c>
      <c r="V629" s="49" t="b">
        <f t="shared" si="177"/>
        <v>1</v>
      </c>
      <c r="W629" s="49" t="str">
        <f t="shared" si="178"/>
        <v>High Value</v>
      </c>
      <c r="X629" s="157">
        <f t="shared" si="183"/>
        <v>7.8879999999999999</v>
      </c>
      <c r="Y629" s="158">
        <f t="shared" si="188"/>
        <v>26</v>
      </c>
      <c r="Z629" s="150">
        <f t="shared" si="179"/>
        <v>1</v>
      </c>
      <c r="AA629" s="151">
        <f t="shared" si="187"/>
        <v>2019</v>
      </c>
      <c r="AB629" s="152" t="str">
        <f t="shared" si="184"/>
        <v>1-2019</v>
      </c>
      <c r="AC629" s="152" t="str">
        <f t="shared" si="181"/>
        <v>26-1-2019</v>
      </c>
      <c r="AD629" s="62">
        <f t="shared" si="189"/>
        <v>1</v>
      </c>
      <c r="AE629" s="62">
        <f t="shared" si="185"/>
        <v>4</v>
      </c>
      <c r="AF629" s="152" t="str">
        <f t="shared" si="182"/>
        <v>2019-4</v>
      </c>
      <c r="AG629" s="62">
        <f t="shared" si="180"/>
        <v>6</v>
      </c>
      <c r="AH629" s="152" t="str">
        <f t="shared" si="186"/>
        <v>Weekends</v>
      </c>
      <c r="AI629" s="159">
        <f t="shared" si="190"/>
        <v>7</v>
      </c>
    </row>
    <row r="630" spans="2:35" ht="16.5" x14ac:dyDescent="0.3">
      <c r="B630" s="59" t="s">
        <v>662</v>
      </c>
      <c r="C630" s="60" t="s">
        <v>18</v>
      </c>
      <c r="D630" s="59" t="s">
        <v>19</v>
      </c>
      <c r="E630" s="59" t="s">
        <v>27</v>
      </c>
      <c r="F630" s="59" t="s">
        <v>31</v>
      </c>
      <c r="G630" s="59" t="s">
        <v>36</v>
      </c>
      <c r="H630" s="61">
        <v>60.87</v>
      </c>
      <c r="I630" s="62">
        <v>2</v>
      </c>
      <c r="J630" s="63">
        <v>6.0869999999999997</v>
      </c>
      <c r="K630" s="63">
        <v>127.827</v>
      </c>
      <c r="L630" s="64">
        <v>43533</v>
      </c>
      <c r="M630" s="65">
        <v>0.52569444444444446</v>
      </c>
      <c r="N630" s="60" t="s">
        <v>23</v>
      </c>
      <c r="O630" s="63">
        <v>121.74</v>
      </c>
      <c r="P630" s="66">
        <v>4.7619047620000003</v>
      </c>
      <c r="Q630" s="63">
        <v>6.0869999999999997</v>
      </c>
      <c r="R630" s="68">
        <v>8.6999999999999993</v>
      </c>
      <c r="S630" s="48">
        <f t="shared" si="174"/>
        <v>6.0870000000000033</v>
      </c>
      <c r="T630" s="49">
        <f t="shared" si="175"/>
        <v>456.52500000000026</v>
      </c>
      <c r="U630" s="49" t="b">
        <f t="shared" si="176"/>
        <v>0</v>
      </c>
      <c r="V630" s="49" t="b">
        <f t="shared" si="177"/>
        <v>1</v>
      </c>
      <c r="W630" s="49" t="str">
        <f t="shared" si="178"/>
        <v>High Value</v>
      </c>
      <c r="X630" s="157">
        <f t="shared" si="183"/>
        <v>6.0869999999999997</v>
      </c>
      <c r="Y630" s="158">
        <f t="shared" si="188"/>
        <v>9</v>
      </c>
      <c r="Z630" s="150">
        <f t="shared" si="179"/>
        <v>3</v>
      </c>
      <c r="AA630" s="151">
        <f t="shared" si="187"/>
        <v>2019</v>
      </c>
      <c r="AB630" s="152" t="str">
        <f t="shared" si="184"/>
        <v>3-2019</v>
      </c>
      <c r="AC630" s="152" t="str">
        <f t="shared" si="181"/>
        <v>9-3-2019</v>
      </c>
      <c r="AD630" s="62">
        <f t="shared" si="189"/>
        <v>1</v>
      </c>
      <c r="AE630" s="62">
        <f t="shared" si="185"/>
        <v>10</v>
      </c>
      <c r="AF630" s="152" t="str">
        <f t="shared" si="182"/>
        <v>2019-10</v>
      </c>
      <c r="AG630" s="62">
        <f t="shared" si="180"/>
        <v>6</v>
      </c>
      <c r="AH630" s="152" t="str">
        <f t="shared" si="186"/>
        <v>Weekends</v>
      </c>
      <c r="AI630" s="159">
        <f t="shared" si="190"/>
        <v>7</v>
      </c>
    </row>
    <row r="631" spans="2:35" ht="16.5" x14ac:dyDescent="0.3">
      <c r="B631" s="59" t="s">
        <v>663</v>
      </c>
      <c r="C631" s="60" t="s">
        <v>42</v>
      </c>
      <c r="D631" s="59" t="s">
        <v>43</v>
      </c>
      <c r="E631" s="59" t="s">
        <v>20</v>
      </c>
      <c r="F631" s="59" t="s">
        <v>31</v>
      </c>
      <c r="G631" s="59" t="s">
        <v>22</v>
      </c>
      <c r="H631" s="61">
        <v>82.58</v>
      </c>
      <c r="I631" s="62">
        <v>10</v>
      </c>
      <c r="J631" s="63">
        <v>41.29</v>
      </c>
      <c r="K631" s="63">
        <v>867.09</v>
      </c>
      <c r="L631" s="64">
        <v>43538</v>
      </c>
      <c r="M631" s="65">
        <v>0.6118055555555556</v>
      </c>
      <c r="N631" s="60" t="s">
        <v>29</v>
      </c>
      <c r="O631" s="63">
        <v>825.8</v>
      </c>
      <c r="P631" s="66">
        <v>4.7619047620000003</v>
      </c>
      <c r="Q631" s="63">
        <v>41.29</v>
      </c>
      <c r="R631" s="67">
        <v>5</v>
      </c>
      <c r="S631" s="48">
        <f t="shared" si="174"/>
        <v>41.290000000000077</v>
      </c>
      <c r="T631" s="49">
        <f t="shared" si="175"/>
        <v>3096.7500000000059</v>
      </c>
      <c r="U631" s="49" t="b">
        <f t="shared" si="176"/>
        <v>1</v>
      </c>
      <c r="V631" s="49" t="b">
        <f t="shared" si="177"/>
        <v>1</v>
      </c>
      <c r="W631" s="49" t="str">
        <f t="shared" si="178"/>
        <v>Low Value</v>
      </c>
      <c r="X631" s="157" t="str">
        <f t="shared" si="183"/>
        <v>Value Not maches</v>
      </c>
      <c r="Y631" s="158">
        <f t="shared" si="188"/>
        <v>14</v>
      </c>
      <c r="Z631" s="150">
        <f t="shared" si="179"/>
        <v>3</v>
      </c>
      <c r="AA631" s="151">
        <f t="shared" si="187"/>
        <v>2019</v>
      </c>
      <c r="AB631" s="152" t="str">
        <f t="shared" si="184"/>
        <v>3-2019</v>
      </c>
      <c r="AC631" s="152" t="str">
        <f t="shared" si="181"/>
        <v>14-3-2019</v>
      </c>
      <c r="AD631" s="62">
        <f t="shared" si="189"/>
        <v>1</v>
      </c>
      <c r="AE631" s="62">
        <f t="shared" si="185"/>
        <v>11</v>
      </c>
      <c r="AF631" s="152" t="str">
        <f t="shared" si="182"/>
        <v>2019-11</v>
      </c>
      <c r="AG631" s="62">
        <f t="shared" si="180"/>
        <v>4</v>
      </c>
      <c r="AH631" s="152" t="str">
        <f t="shared" si="186"/>
        <v>Weekdays</v>
      </c>
      <c r="AI631" s="159">
        <f t="shared" si="190"/>
        <v>5</v>
      </c>
    </row>
    <row r="632" spans="2:35" ht="16.5" x14ac:dyDescent="0.3">
      <c r="B632" s="59" t="s">
        <v>664</v>
      </c>
      <c r="C632" s="60" t="s">
        <v>18</v>
      </c>
      <c r="D632" s="59" t="s">
        <v>19</v>
      </c>
      <c r="E632" s="59" t="s">
        <v>20</v>
      </c>
      <c r="F632" s="59" t="s">
        <v>31</v>
      </c>
      <c r="G632" s="59" t="s">
        <v>32</v>
      </c>
      <c r="H632" s="61">
        <v>53.3</v>
      </c>
      <c r="I632" s="62">
        <v>3</v>
      </c>
      <c r="J632" s="63">
        <v>7.9950000000000001</v>
      </c>
      <c r="K632" s="63">
        <v>167.89500000000001</v>
      </c>
      <c r="L632" s="64">
        <v>43490</v>
      </c>
      <c r="M632" s="65">
        <v>0.59652777777777777</v>
      </c>
      <c r="N632" s="60" t="s">
        <v>23</v>
      </c>
      <c r="O632" s="63">
        <v>159.9</v>
      </c>
      <c r="P632" s="66">
        <v>4.7619047620000003</v>
      </c>
      <c r="Q632" s="63">
        <v>7.9950000000000001</v>
      </c>
      <c r="R632" s="68">
        <v>7.5</v>
      </c>
      <c r="S632" s="48">
        <f t="shared" si="174"/>
        <v>7.9950000000000045</v>
      </c>
      <c r="T632" s="49">
        <f t="shared" si="175"/>
        <v>599.62500000000034</v>
      </c>
      <c r="U632" s="49" t="b">
        <f t="shared" si="176"/>
        <v>0</v>
      </c>
      <c r="V632" s="49" t="b">
        <f t="shared" si="177"/>
        <v>1</v>
      </c>
      <c r="W632" s="49" t="str">
        <f t="shared" si="178"/>
        <v>Low Value</v>
      </c>
      <c r="X632" s="157">
        <f t="shared" si="183"/>
        <v>5.33</v>
      </c>
      <c r="Y632" s="158">
        <f t="shared" si="188"/>
        <v>25</v>
      </c>
      <c r="Z632" s="150">
        <f t="shared" si="179"/>
        <v>1</v>
      </c>
      <c r="AA632" s="151">
        <f t="shared" si="187"/>
        <v>2019</v>
      </c>
      <c r="AB632" s="152" t="str">
        <f t="shared" si="184"/>
        <v>1-2019</v>
      </c>
      <c r="AC632" s="152" t="str">
        <f t="shared" si="181"/>
        <v>25-1-2019</v>
      </c>
      <c r="AD632" s="62">
        <f t="shared" si="189"/>
        <v>1</v>
      </c>
      <c r="AE632" s="62">
        <f t="shared" si="185"/>
        <v>4</v>
      </c>
      <c r="AF632" s="152" t="str">
        <f t="shared" si="182"/>
        <v>2019-4</v>
      </c>
      <c r="AG632" s="62">
        <f t="shared" si="180"/>
        <v>5</v>
      </c>
      <c r="AH632" s="152" t="str">
        <f t="shared" si="186"/>
        <v>Weekdays</v>
      </c>
      <c r="AI632" s="159">
        <f t="shared" si="190"/>
        <v>6</v>
      </c>
    </row>
    <row r="633" spans="2:35" ht="16.5" x14ac:dyDescent="0.3">
      <c r="B633" s="59" t="s">
        <v>665</v>
      </c>
      <c r="C633" s="60" t="s">
        <v>18</v>
      </c>
      <c r="D633" s="59" t="s">
        <v>19</v>
      </c>
      <c r="E633" s="59" t="s">
        <v>27</v>
      </c>
      <c r="F633" s="59" t="s">
        <v>21</v>
      </c>
      <c r="G633" s="59" t="s">
        <v>46</v>
      </c>
      <c r="H633" s="61">
        <v>12.09</v>
      </c>
      <c r="I633" s="62">
        <v>1</v>
      </c>
      <c r="J633" s="63">
        <v>0.60450000000000004</v>
      </c>
      <c r="K633" s="63">
        <v>12.6945</v>
      </c>
      <c r="L633" s="64">
        <v>43491</v>
      </c>
      <c r="M633" s="65">
        <v>0.7631944444444444</v>
      </c>
      <c r="N633" s="60" t="s">
        <v>33</v>
      </c>
      <c r="O633" s="63">
        <v>12.09</v>
      </c>
      <c r="P633" s="66">
        <v>4.7619047620000003</v>
      </c>
      <c r="Q633" s="63">
        <v>0.60450000000000004</v>
      </c>
      <c r="R633" s="68">
        <v>8.1999999999999993</v>
      </c>
      <c r="S633" s="48">
        <f t="shared" si="174"/>
        <v>0.60449999999999982</v>
      </c>
      <c r="T633" s="49">
        <f t="shared" si="175"/>
        <v>45.337499999999984</v>
      </c>
      <c r="U633" s="49" t="b">
        <f t="shared" si="176"/>
        <v>0</v>
      </c>
      <c r="V633" s="49" t="b">
        <f t="shared" si="177"/>
        <v>1</v>
      </c>
      <c r="W633" s="49" t="str">
        <f t="shared" si="178"/>
        <v>Low Value</v>
      </c>
      <c r="X633" s="157">
        <f t="shared" si="183"/>
        <v>1.2090000000000001</v>
      </c>
      <c r="Y633" s="158">
        <f t="shared" si="188"/>
        <v>26</v>
      </c>
      <c r="Z633" s="150">
        <f t="shared" si="179"/>
        <v>1</v>
      </c>
      <c r="AA633" s="151">
        <f t="shared" si="187"/>
        <v>2019</v>
      </c>
      <c r="AB633" s="152" t="str">
        <f t="shared" si="184"/>
        <v>1-2019</v>
      </c>
      <c r="AC633" s="152" t="str">
        <f t="shared" si="181"/>
        <v>26-1-2019</v>
      </c>
      <c r="AD633" s="62">
        <f t="shared" si="189"/>
        <v>1</v>
      </c>
      <c r="AE633" s="62">
        <f t="shared" si="185"/>
        <v>4</v>
      </c>
      <c r="AF633" s="152" t="str">
        <f t="shared" si="182"/>
        <v>2019-4</v>
      </c>
      <c r="AG633" s="62">
        <f t="shared" si="180"/>
        <v>6</v>
      </c>
      <c r="AH633" s="152" t="str">
        <f t="shared" si="186"/>
        <v>Weekends</v>
      </c>
      <c r="AI633" s="159">
        <f t="shared" si="190"/>
        <v>7</v>
      </c>
    </row>
    <row r="634" spans="2:35" ht="16.5" x14ac:dyDescent="0.3">
      <c r="B634" s="59" t="s">
        <v>666</v>
      </c>
      <c r="C634" s="60" t="s">
        <v>18</v>
      </c>
      <c r="D634" s="59" t="s">
        <v>19</v>
      </c>
      <c r="E634" s="59" t="s">
        <v>27</v>
      </c>
      <c r="F634" s="59" t="s">
        <v>31</v>
      </c>
      <c r="G634" s="59" t="s">
        <v>36</v>
      </c>
      <c r="H634" s="61">
        <v>64.19</v>
      </c>
      <c r="I634" s="62">
        <v>10</v>
      </c>
      <c r="J634" s="63">
        <v>32.094999999999999</v>
      </c>
      <c r="K634" s="63">
        <v>673.995</v>
      </c>
      <c r="L634" s="64">
        <v>43484</v>
      </c>
      <c r="M634" s="65">
        <v>0.58888888888888891</v>
      </c>
      <c r="N634" s="60" t="s">
        <v>33</v>
      </c>
      <c r="O634" s="63">
        <v>641.9</v>
      </c>
      <c r="P634" s="66">
        <v>4.7619047620000003</v>
      </c>
      <c r="Q634" s="63">
        <v>32.094999999999999</v>
      </c>
      <c r="R634" s="67">
        <v>6.7</v>
      </c>
      <c r="S634" s="48">
        <f t="shared" si="174"/>
        <v>32.095000000000027</v>
      </c>
      <c r="T634" s="49">
        <f t="shared" si="175"/>
        <v>2407.1250000000018</v>
      </c>
      <c r="U634" s="49" t="b">
        <f t="shared" si="176"/>
        <v>1</v>
      </c>
      <c r="V634" s="49" t="b">
        <f t="shared" si="177"/>
        <v>1</v>
      </c>
      <c r="W634" s="49" t="str">
        <f t="shared" si="178"/>
        <v>Low Value</v>
      </c>
      <c r="X634" s="157">
        <f t="shared" si="183"/>
        <v>6.4190000000000005</v>
      </c>
      <c r="Y634" s="158">
        <f t="shared" si="188"/>
        <v>19</v>
      </c>
      <c r="Z634" s="150">
        <f t="shared" si="179"/>
        <v>1</v>
      </c>
      <c r="AA634" s="151">
        <f t="shared" si="187"/>
        <v>2019</v>
      </c>
      <c r="AB634" s="152" t="str">
        <f t="shared" si="184"/>
        <v>1-2019</v>
      </c>
      <c r="AC634" s="152" t="str">
        <f t="shared" si="181"/>
        <v>19-1-2019</v>
      </c>
      <c r="AD634" s="62">
        <f t="shared" si="189"/>
        <v>1</v>
      </c>
      <c r="AE634" s="62">
        <f t="shared" si="185"/>
        <v>3</v>
      </c>
      <c r="AF634" s="152" t="str">
        <f t="shared" si="182"/>
        <v>2019-3</v>
      </c>
      <c r="AG634" s="62">
        <f t="shared" si="180"/>
        <v>6</v>
      </c>
      <c r="AH634" s="152" t="str">
        <f t="shared" si="186"/>
        <v>Weekends</v>
      </c>
      <c r="AI634" s="159">
        <f t="shared" si="190"/>
        <v>7</v>
      </c>
    </row>
    <row r="635" spans="2:35" ht="16.5" x14ac:dyDescent="0.3">
      <c r="B635" s="59" t="s">
        <v>667</v>
      </c>
      <c r="C635" s="60" t="s">
        <v>18</v>
      </c>
      <c r="D635" s="59" t="s">
        <v>19</v>
      </c>
      <c r="E635" s="59" t="s">
        <v>27</v>
      </c>
      <c r="F635" s="59" t="s">
        <v>31</v>
      </c>
      <c r="G635" s="59" t="s">
        <v>28</v>
      </c>
      <c r="H635" s="61">
        <v>78.31</v>
      </c>
      <c r="I635" s="62">
        <v>3</v>
      </c>
      <c r="J635" s="63">
        <v>11.746499999999999</v>
      </c>
      <c r="K635" s="63">
        <v>246.6765</v>
      </c>
      <c r="L635" s="64">
        <v>43529</v>
      </c>
      <c r="M635" s="65">
        <v>0.69305555555555554</v>
      </c>
      <c r="N635" s="60" t="s">
        <v>23</v>
      </c>
      <c r="O635" s="63">
        <v>234.93</v>
      </c>
      <c r="P635" s="66">
        <v>4.7619047620000003</v>
      </c>
      <c r="Q635" s="63">
        <v>11.746499999999999</v>
      </c>
      <c r="R635" s="68">
        <v>5.4</v>
      </c>
      <c r="S635" s="48">
        <f t="shared" si="174"/>
        <v>11.746499999999997</v>
      </c>
      <c r="T635" s="49">
        <f t="shared" si="175"/>
        <v>880.98749999999984</v>
      </c>
      <c r="U635" s="49" t="b">
        <f t="shared" si="176"/>
        <v>0</v>
      </c>
      <c r="V635" s="49" t="b">
        <f t="shared" si="177"/>
        <v>1</v>
      </c>
      <c r="W635" s="49" t="str">
        <f t="shared" si="178"/>
        <v>Low Value</v>
      </c>
      <c r="X635" s="157" t="str">
        <f t="shared" si="183"/>
        <v>Value Not maches</v>
      </c>
      <c r="Y635" s="158">
        <f t="shared" si="188"/>
        <v>5</v>
      </c>
      <c r="Z635" s="150">
        <f t="shared" si="179"/>
        <v>3</v>
      </c>
      <c r="AA635" s="151">
        <f t="shared" si="187"/>
        <v>2019</v>
      </c>
      <c r="AB635" s="152" t="str">
        <f t="shared" si="184"/>
        <v>3-2019</v>
      </c>
      <c r="AC635" s="152" t="str">
        <f t="shared" si="181"/>
        <v>5-3-2019</v>
      </c>
      <c r="AD635" s="62">
        <f t="shared" si="189"/>
        <v>1</v>
      </c>
      <c r="AE635" s="62">
        <f t="shared" si="185"/>
        <v>10</v>
      </c>
      <c r="AF635" s="152" t="str">
        <f t="shared" si="182"/>
        <v>2019-10</v>
      </c>
      <c r="AG635" s="62">
        <f t="shared" si="180"/>
        <v>2</v>
      </c>
      <c r="AH635" s="152" t="str">
        <f t="shared" si="186"/>
        <v>Weekdays</v>
      </c>
      <c r="AI635" s="159">
        <f t="shared" si="190"/>
        <v>3</v>
      </c>
    </row>
    <row r="636" spans="2:35" ht="16.5" x14ac:dyDescent="0.3">
      <c r="B636" s="59" t="s">
        <v>668</v>
      </c>
      <c r="C636" s="60" t="s">
        <v>18</v>
      </c>
      <c r="D636" s="59" t="s">
        <v>19</v>
      </c>
      <c r="E636" s="59" t="s">
        <v>20</v>
      </c>
      <c r="F636" s="59" t="s">
        <v>31</v>
      </c>
      <c r="G636" s="59" t="s">
        <v>44</v>
      </c>
      <c r="H636" s="61">
        <v>83.77</v>
      </c>
      <c r="I636" s="62">
        <v>2</v>
      </c>
      <c r="J636" s="63">
        <v>8.3770000000000007</v>
      </c>
      <c r="K636" s="63">
        <v>175.917</v>
      </c>
      <c r="L636" s="64">
        <v>43480</v>
      </c>
      <c r="M636" s="65">
        <v>0.45416666666666666</v>
      </c>
      <c r="N636" s="60" t="s">
        <v>33</v>
      </c>
      <c r="O636" s="63">
        <v>167.54</v>
      </c>
      <c r="P636" s="66">
        <v>4.7619047620000003</v>
      </c>
      <c r="Q636" s="63">
        <v>8.3770000000000007</v>
      </c>
      <c r="R636" s="68">
        <v>7</v>
      </c>
      <c r="S636" s="48">
        <f t="shared" si="174"/>
        <v>8.3770000000000095</v>
      </c>
      <c r="T636" s="49">
        <f t="shared" si="175"/>
        <v>628.27500000000077</v>
      </c>
      <c r="U636" s="49" t="b">
        <f t="shared" si="176"/>
        <v>0</v>
      </c>
      <c r="V636" s="49" t="b">
        <f t="shared" si="177"/>
        <v>1</v>
      </c>
      <c r="W636" s="49" t="str">
        <f t="shared" si="178"/>
        <v>Low Value</v>
      </c>
      <c r="X636" s="157">
        <f t="shared" si="183"/>
        <v>8.3770000000000007</v>
      </c>
      <c r="Y636" s="158">
        <f t="shared" si="188"/>
        <v>15</v>
      </c>
      <c r="Z636" s="150">
        <f t="shared" si="179"/>
        <v>1</v>
      </c>
      <c r="AA636" s="151">
        <f t="shared" si="187"/>
        <v>2019</v>
      </c>
      <c r="AB636" s="152" t="str">
        <f t="shared" si="184"/>
        <v>1-2019</v>
      </c>
      <c r="AC636" s="152" t="str">
        <f t="shared" si="181"/>
        <v>15-1-2019</v>
      </c>
      <c r="AD636" s="62">
        <f t="shared" si="189"/>
        <v>1</v>
      </c>
      <c r="AE636" s="62">
        <f t="shared" si="185"/>
        <v>3</v>
      </c>
      <c r="AF636" s="152" t="str">
        <f t="shared" si="182"/>
        <v>2019-3</v>
      </c>
      <c r="AG636" s="62">
        <f t="shared" si="180"/>
        <v>2</v>
      </c>
      <c r="AH636" s="152" t="str">
        <f t="shared" si="186"/>
        <v>Weekdays</v>
      </c>
      <c r="AI636" s="159">
        <f t="shared" si="190"/>
        <v>3</v>
      </c>
    </row>
    <row r="637" spans="2:35" ht="16.5" x14ac:dyDescent="0.3">
      <c r="B637" s="59" t="s">
        <v>669</v>
      </c>
      <c r="C637" s="60" t="s">
        <v>42</v>
      </c>
      <c r="D637" s="59" t="s">
        <v>43</v>
      </c>
      <c r="E637" s="59" t="s">
        <v>27</v>
      </c>
      <c r="F637" s="59" t="s">
        <v>31</v>
      </c>
      <c r="G637" s="59" t="s">
        <v>32</v>
      </c>
      <c r="H637" s="61">
        <v>99.7</v>
      </c>
      <c r="I637" s="62">
        <v>3</v>
      </c>
      <c r="J637" s="63">
        <v>14.955</v>
      </c>
      <c r="K637" s="63">
        <v>314.05500000000001</v>
      </c>
      <c r="L637" s="64">
        <v>43542</v>
      </c>
      <c r="M637" s="65">
        <v>0.47847222222222224</v>
      </c>
      <c r="N637" s="60" t="s">
        <v>23</v>
      </c>
      <c r="O637" s="63">
        <v>299.10000000000002</v>
      </c>
      <c r="P637" s="66">
        <v>4.7619047620000003</v>
      </c>
      <c r="Q637" s="63">
        <v>14.955</v>
      </c>
      <c r="R637" s="68">
        <v>4.7</v>
      </c>
      <c r="S637" s="48">
        <f t="shared" si="174"/>
        <v>14.954999999999984</v>
      </c>
      <c r="T637" s="49">
        <f t="shared" si="175"/>
        <v>1121.6249999999989</v>
      </c>
      <c r="U637" s="49" t="b">
        <f t="shared" si="176"/>
        <v>0</v>
      </c>
      <c r="V637" s="49" t="b">
        <f t="shared" si="177"/>
        <v>1</v>
      </c>
      <c r="W637" s="49" t="str">
        <f t="shared" si="178"/>
        <v>Low Value</v>
      </c>
      <c r="X637" s="157" t="str">
        <f t="shared" si="183"/>
        <v>Value Not maches</v>
      </c>
      <c r="Y637" s="158">
        <f t="shared" si="188"/>
        <v>18</v>
      </c>
      <c r="Z637" s="150">
        <f t="shared" si="179"/>
        <v>3</v>
      </c>
      <c r="AA637" s="151">
        <f t="shared" si="187"/>
        <v>2019</v>
      </c>
      <c r="AB637" s="152" t="str">
        <f t="shared" si="184"/>
        <v>3-2019</v>
      </c>
      <c r="AC637" s="152" t="str">
        <f t="shared" si="181"/>
        <v>18-3-2019</v>
      </c>
      <c r="AD637" s="62">
        <f t="shared" si="189"/>
        <v>1</v>
      </c>
      <c r="AE637" s="62">
        <f t="shared" si="185"/>
        <v>12</v>
      </c>
      <c r="AF637" s="152" t="str">
        <f t="shared" si="182"/>
        <v>2019-12</v>
      </c>
      <c r="AG637" s="62">
        <f t="shared" si="180"/>
        <v>1</v>
      </c>
      <c r="AH637" s="152" t="str">
        <f t="shared" si="186"/>
        <v>Weekdays</v>
      </c>
      <c r="AI637" s="159">
        <f t="shared" si="190"/>
        <v>2</v>
      </c>
    </row>
    <row r="638" spans="2:35" ht="16.5" x14ac:dyDescent="0.3">
      <c r="B638" s="59" t="s">
        <v>670</v>
      </c>
      <c r="C638" s="60" t="s">
        <v>42</v>
      </c>
      <c r="D638" s="59" t="s">
        <v>43</v>
      </c>
      <c r="E638" s="59" t="s">
        <v>20</v>
      </c>
      <c r="F638" s="59" t="s">
        <v>31</v>
      </c>
      <c r="G638" s="59" t="s">
        <v>44</v>
      </c>
      <c r="H638" s="61">
        <v>79.91</v>
      </c>
      <c r="I638" s="62">
        <v>3</v>
      </c>
      <c r="J638" s="63">
        <v>11.986499999999999</v>
      </c>
      <c r="K638" s="63">
        <v>251.7165</v>
      </c>
      <c r="L638" s="64">
        <v>43544</v>
      </c>
      <c r="M638" s="65">
        <v>0.81111111111111112</v>
      </c>
      <c r="N638" s="60" t="s">
        <v>33</v>
      </c>
      <c r="O638" s="63">
        <v>239.73</v>
      </c>
      <c r="P638" s="66">
        <v>4.7619047620000003</v>
      </c>
      <c r="Q638" s="63">
        <v>11.986499999999999</v>
      </c>
      <c r="R638" s="68">
        <v>5</v>
      </c>
      <c r="S638" s="48">
        <f t="shared" si="174"/>
        <v>11.986500000000007</v>
      </c>
      <c r="T638" s="49">
        <f t="shared" si="175"/>
        <v>898.98750000000052</v>
      </c>
      <c r="U638" s="49" t="b">
        <f t="shared" si="176"/>
        <v>0</v>
      </c>
      <c r="V638" s="49" t="b">
        <f t="shared" si="177"/>
        <v>1</v>
      </c>
      <c r="W638" s="49" t="str">
        <f t="shared" si="178"/>
        <v>Low Value</v>
      </c>
      <c r="X638" s="157" t="str">
        <f t="shared" si="183"/>
        <v>Value Not maches</v>
      </c>
      <c r="Y638" s="158">
        <f t="shared" si="188"/>
        <v>20</v>
      </c>
      <c r="Z638" s="150">
        <f t="shared" si="179"/>
        <v>3</v>
      </c>
      <c r="AA638" s="151">
        <f t="shared" si="187"/>
        <v>2019</v>
      </c>
      <c r="AB638" s="152" t="str">
        <f t="shared" si="184"/>
        <v>3-2019</v>
      </c>
      <c r="AC638" s="152" t="str">
        <f t="shared" si="181"/>
        <v>20-3-2019</v>
      </c>
      <c r="AD638" s="62">
        <f t="shared" si="189"/>
        <v>1</v>
      </c>
      <c r="AE638" s="62">
        <f t="shared" si="185"/>
        <v>12</v>
      </c>
      <c r="AF638" s="152" t="str">
        <f t="shared" si="182"/>
        <v>2019-12</v>
      </c>
      <c r="AG638" s="62">
        <f t="shared" si="180"/>
        <v>3</v>
      </c>
      <c r="AH638" s="152" t="str">
        <f t="shared" si="186"/>
        <v>Weekdays</v>
      </c>
      <c r="AI638" s="159">
        <f t="shared" si="190"/>
        <v>4</v>
      </c>
    </row>
    <row r="639" spans="2:35" ht="16.5" x14ac:dyDescent="0.3">
      <c r="B639" s="59" t="s">
        <v>671</v>
      </c>
      <c r="C639" s="60" t="s">
        <v>42</v>
      </c>
      <c r="D639" s="59" t="s">
        <v>43</v>
      </c>
      <c r="E639" s="59" t="s">
        <v>20</v>
      </c>
      <c r="F639" s="59" t="s">
        <v>31</v>
      </c>
      <c r="G639" s="59" t="s">
        <v>22</v>
      </c>
      <c r="H639" s="61">
        <v>66.47</v>
      </c>
      <c r="I639" s="62">
        <v>10</v>
      </c>
      <c r="J639" s="63">
        <v>33.234999999999999</v>
      </c>
      <c r="K639" s="63">
        <v>697.93499999999995</v>
      </c>
      <c r="L639" s="64">
        <v>43480</v>
      </c>
      <c r="M639" s="65">
        <v>0.62569444444444444</v>
      </c>
      <c r="N639" s="60" t="s">
        <v>33</v>
      </c>
      <c r="O639" s="63">
        <v>664.7</v>
      </c>
      <c r="P639" s="66">
        <v>4.7619047620000003</v>
      </c>
      <c r="Q639" s="63">
        <v>33.234999999999999</v>
      </c>
      <c r="R639" s="67">
        <v>5</v>
      </c>
      <c r="S639" s="48">
        <f t="shared" si="174"/>
        <v>33.2349999999999</v>
      </c>
      <c r="T639" s="49">
        <f t="shared" si="175"/>
        <v>2492.6249999999927</v>
      </c>
      <c r="U639" s="49" t="b">
        <f t="shared" si="176"/>
        <v>1</v>
      </c>
      <c r="V639" s="49" t="b">
        <f t="shared" si="177"/>
        <v>1</v>
      </c>
      <c r="W639" s="49" t="str">
        <f t="shared" si="178"/>
        <v>Low Value</v>
      </c>
      <c r="X639" s="157" t="str">
        <f t="shared" si="183"/>
        <v>Value Not maches</v>
      </c>
      <c r="Y639" s="158">
        <f t="shared" si="188"/>
        <v>15</v>
      </c>
      <c r="Z639" s="150">
        <f t="shared" si="179"/>
        <v>1</v>
      </c>
      <c r="AA639" s="151">
        <f t="shared" si="187"/>
        <v>2019</v>
      </c>
      <c r="AB639" s="152" t="str">
        <f t="shared" si="184"/>
        <v>1-2019</v>
      </c>
      <c r="AC639" s="152" t="str">
        <f t="shared" si="181"/>
        <v>15-1-2019</v>
      </c>
      <c r="AD639" s="62">
        <f t="shared" si="189"/>
        <v>1</v>
      </c>
      <c r="AE639" s="62">
        <f t="shared" si="185"/>
        <v>3</v>
      </c>
      <c r="AF639" s="152" t="str">
        <f t="shared" si="182"/>
        <v>2019-3</v>
      </c>
      <c r="AG639" s="62">
        <f t="shared" si="180"/>
        <v>2</v>
      </c>
      <c r="AH639" s="152" t="str">
        <f t="shared" si="186"/>
        <v>Weekdays</v>
      </c>
      <c r="AI639" s="159">
        <f t="shared" si="190"/>
        <v>3</v>
      </c>
    </row>
    <row r="640" spans="2:35" ht="16.5" x14ac:dyDescent="0.3">
      <c r="B640" s="59" t="s">
        <v>672</v>
      </c>
      <c r="C640" s="60" t="s">
        <v>18</v>
      </c>
      <c r="D640" s="59" t="s">
        <v>19</v>
      </c>
      <c r="E640" s="59" t="s">
        <v>27</v>
      </c>
      <c r="F640" s="59" t="s">
        <v>31</v>
      </c>
      <c r="G640" s="59" t="s">
        <v>22</v>
      </c>
      <c r="H640" s="61">
        <v>28.95</v>
      </c>
      <c r="I640" s="62">
        <v>7</v>
      </c>
      <c r="J640" s="63">
        <v>10.1325</v>
      </c>
      <c r="K640" s="63">
        <v>212.7825</v>
      </c>
      <c r="L640" s="64">
        <v>43527</v>
      </c>
      <c r="M640" s="65">
        <v>0.85486111111111107</v>
      </c>
      <c r="N640" s="60" t="s">
        <v>33</v>
      </c>
      <c r="O640" s="63">
        <v>202.65</v>
      </c>
      <c r="P640" s="66">
        <v>4.7619047620000003</v>
      </c>
      <c r="Q640" s="63">
        <v>10.1325</v>
      </c>
      <c r="R640" s="68">
        <v>6</v>
      </c>
      <c r="S640" s="48">
        <f t="shared" si="174"/>
        <v>10.132499999999993</v>
      </c>
      <c r="T640" s="49">
        <f t="shared" si="175"/>
        <v>759.93749999999955</v>
      </c>
      <c r="U640" s="49" t="b">
        <f t="shared" si="176"/>
        <v>0</v>
      </c>
      <c r="V640" s="49" t="b">
        <f t="shared" si="177"/>
        <v>1</v>
      </c>
      <c r="W640" s="49" t="str">
        <f t="shared" si="178"/>
        <v>Low Value</v>
      </c>
      <c r="X640" s="157" t="str">
        <f t="shared" si="183"/>
        <v>Value Not maches</v>
      </c>
      <c r="Y640" s="158">
        <f t="shared" si="188"/>
        <v>3</v>
      </c>
      <c r="Z640" s="150">
        <f t="shared" si="179"/>
        <v>3</v>
      </c>
      <c r="AA640" s="151">
        <f t="shared" si="187"/>
        <v>2019</v>
      </c>
      <c r="AB640" s="152" t="str">
        <f t="shared" si="184"/>
        <v>3-2019</v>
      </c>
      <c r="AC640" s="152" t="str">
        <f t="shared" si="181"/>
        <v>3-3-2019</v>
      </c>
      <c r="AD640" s="62">
        <f t="shared" si="189"/>
        <v>1</v>
      </c>
      <c r="AE640" s="62">
        <f t="shared" si="185"/>
        <v>9</v>
      </c>
      <c r="AF640" s="152" t="str">
        <f t="shared" si="182"/>
        <v>2019-9</v>
      </c>
      <c r="AG640" s="62">
        <f t="shared" si="180"/>
        <v>7</v>
      </c>
      <c r="AH640" s="152" t="str">
        <f t="shared" si="186"/>
        <v>Weekends</v>
      </c>
      <c r="AI640" s="159">
        <f t="shared" si="190"/>
        <v>1</v>
      </c>
    </row>
    <row r="641" spans="2:35" ht="16.5" x14ac:dyDescent="0.3">
      <c r="B641" s="59" t="s">
        <v>673</v>
      </c>
      <c r="C641" s="60" t="s">
        <v>25</v>
      </c>
      <c r="D641" s="59" t="s">
        <v>26</v>
      </c>
      <c r="E641" s="59" t="s">
        <v>27</v>
      </c>
      <c r="F641" s="59" t="s">
        <v>21</v>
      </c>
      <c r="G641" s="59" t="s">
        <v>28</v>
      </c>
      <c r="H641" s="61">
        <v>46.2</v>
      </c>
      <c r="I641" s="62">
        <v>1</v>
      </c>
      <c r="J641" s="63">
        <v>2.31</v>
      </c>
      <c r="K641" s="63">
        <v>48.51</v>
      </c>
      <c r="L641" s="64">
        <v>43543</v>
      </c>
      <c r="M641" s="65">
        <v>0.51111111111111107</v>
      </c>
      <c r="N641" s="60" t="s">
        <v>29</v>
      </c>
      <c r="O641" s="63">
        <v>46.2</v>
      </c>
      <c r="P641" s="66">
        <v>4.7619047620000003</v>
      </c>
      <c r="Q641" s="63">
        <v>2.31</v>
      </c>
      <c r="R641" s="68">
        <v>6.3</v>
      </c>
      <c r="S641" s="48">
        <f t="shared" si="174"/>
        <v>2.3099999999999952</v>
      </c>
      <c r="T641" s="49">
        <f t="shared" si="175"/>
        <v>173.24999999999963</v>
      </c>
      <c r="U641" s="49" t="b">
        <f t="shared" si="176"/>
        <v>0</v>
      </c>
      <c r="V641" s="49" t="b">
        <f t="shared" si="177"/>
        <v>1</v>
      </c>
      <c r="W641" s="49" t="str">
        <f t="shared" si="178"/>
        <v>Low Value</v>
      </c>
      <c r="X641" s="157">
        <f t="shared" si="183"/>
        <v>4.62</v>
      </c>
      <c r="Y641" s="158">
        <f t="shared" si="188"/>
        <v>19</v>
      </c>
      <c r="Z641" s="150">
        <f t="shared" si="179"/>
        <v>3</v>
      </c>
      <c r="AA641" s="151">
        <f t="shared" si="187"/>
        <v>2019</v>
      </c>
      <c r="AB641" s="152" t="str">
        <f t="shared" si="184"/>
        <v>3-2019</v>
      </c>
      <c r="AC641" s="152" t="str">
        <f t="shared" si="181"/>
        <v>19-3-2019</v>
      </c>
      <c r="AD641" s="62">
        <f t="shared" si="189"/>
        <v>1</v>
      </c>
      <c r="AE641" s="62">
        <f t="shared" si="185"/>
        <v>12</v>
      </c>
      <c r="AF641" s="152" t="str">
        <f t="shared" si="182"/>
        <v>2019-12</v>
      </c>
      <c r="AG641" s="62">
        <f t="shared" si="180"/>
        <v>2</v>
      </c>
      <c r="AH641" s="152" t="str">
        <f t="shared" si="186"/>
        <v>Weekdays</v>
      </c>
      <c r="AI641" s="159">
        <f t="shared" si="190"/>
        <v>3</v>
      </c>
    </row>
    <row r="642" spans="2:35" ht="16.5" x14ac:dyDescent="0.3">
      <c r="B642" s="59" t="s">
        <v>674</v>
      </c>
      <c r="C642" s="60" t="s">
        <v>42</v>
      </c>
      <c r="D642" s="59" t="s">
        <v>43</v>
      </c>
      <c r="E642" s="59" t="s">
        <v>20</v>
      </c>
      <c r="F642" s="59" t="s">
        <v>21</v>
      </c>
      <c r="G642" s="59" t="s">
        <v>44</v>
      </c>
      <c r="H642" s="61">
        <v>17.63</v>
      </c>
      <c r="I642" s="62">
        <v>5</v>
      </c>
      <c r="J642" s="63">
        <v>4.4074999999999998</v>
      </c>
      <c r="K642" s="63">
        <v>92.557500000000005</v>
      </c>
      <c r="L642" s="64">
        <v>43532</v>
      </c>
      <c r="M642" s="65">
        <v>0.64375000000000004</v>
      </c>
      <c r="N642" s="60" t="s">
        <v>29</v>
      </c>
      <c r="O642" s="63">
        <v>88.15</v>
      </c>
      <c r="P642" s="66">
        <v>4.7619047620000003</v>
      </c>
      <c r="Q642" s="63">
        <v>4.4074999999999998</v>
      </c>
      <c r="R642" s="68">
        <v>8.5</v>
      </c>
      <c r="S642" s="48">
        <f t="shared" si="174"/>
        <v>4.4074999999999989</v>
      </c>
      <c r="T642" s="49">
        <f t="shared" si="175"/>
        <v>330.56249999999989</v>
      </c>
      <c r="U642" s="49" t="b">
        <f t="shared" si="176"/>
        <v>0</v>
      </c>
      <c r="V642" s="49" t="b">
        <f t="shared" si="177"/>
        <v>1</v>
      </c>
      <c r="W642" s="49" t="str">
        <f t="shared" si="178"/>
        <v>Low Value</v>
      </c>
      <c r="X642" s="157">
        <f t="shared" si="183"/>
        <v>1.7629999999999999</v>
      </c>
      <c r="Y642" s="158">
        <f t="shared" si="188"/>
        <v>8</v>
      </c>
      <c r="Z642" s="150">
        <f t="shared" si="179"/>
        <v>3</v>
      </c>
      <c r="AA642" s="151">
        <f t="shared" si="187"/>
        <v>2019</v>
      </c>
      <c r="AB642" s="152" t="str">
        <f t="shared" si="184"/>
        <v>3-2019</v>
      </c>
      <c r="AC642" s="152" t="str">
        <f t="shared" si="181"/>
        <v>8-3-2019</v>
      </c>
      <c r="AD642" s="62">
        <f t="shared" si="189"/>
        <v>1</v>
      </c>
      <c r="AE642" s="62">
        <f t="shared" si="185"/>
        <v>10</v>
      </c>
      <c r="AF642" s="152" t="str">
        <f t="shared" si="182"/>
        <v>2019-10</v>
      </c>
      <c r="AG642" s="62">
        <f t="shared" si="180"/>
        <v>5</v>
      </c>
      <c r="AH642" s="152" t="str">
        <f t="shared" si="186"/>
        <v>Weekdays</v>
      </c>
      <c r="AI642" s="159">
        <f t="shared" si="190"/>
        <v>6</v>
      </c>
    </row>
    <row r="643" spans="2:35" ht="16.5" x14ac:dyDescent="0.3">
      <c r="B643" s="59" t="s">
        <v>675</v>
      </c>
      <c r="C643" s="60" t="s">
        <v>42</v>
      </c>
      <c r="D643" s="59" t="s">
        <v>43</v>
      </c>
      <c r="E643" s="59" t="s">
        <v>27</v>
      </c>
      <c r="F643" s="59" t="s">
        <v>31</v>
      </c>
      <c r="G643" s="59" t="s">
        <v>46</v>
      </c>
      <c r="H643" s="61">
        <v>52.42</v>
      </c>
      <c r="I643" s="62">
        <v>3</v>
      </c>
      <c r="J643" s="63">
        <v>7.8630000000000004</v>
      </c>
      <c r="K643" s="63">
        <v>165.12299999999999</v>
      </c>
      <c r="L643" s="64">
        <v>43523</v>
      </c>
      <c r="M643" s="65">
        <v>0.73333333333333328</v>
      </c>
      <c r="N643" s="60" t="s">
        <v>23</v>
      </c>
      <c r="O643" s="63">
        <v>157.26</v>
      </c>
      <c r="P643" s="66">
        <v>4.7619047620000003</v>
      </c>
      <c r="Q643" s="63">
        <v>7.8630000000000004</v>
      </c>
      <c r="R643" s="68">
        <v>7.5</v>
      </c>
      <c r="S643" s="48">
        <f t="shared" si="174"/>
        <v>7.8629999999999995</v>
      </c>
      <c r="T643" s="49">
        <f t="shared" si="175"/>
        <v>589.72499999999991</v>
      </c>
      <c r="U643" s="49" t="b">
        <f t="shared" si="176"/>
        <v>0</v>
      </c>
      <c r="V643" s="49" t="b">
        <f t="shared" si="177"/>
        <v>1</v>
      </c>
      <c r="W643" s="49" t="str">
        <f t="shared" si="178"/>
        <v>Low Value</v>
      </c>
      <c r="X643" s="157">
        <f t="shared" si="183"/>
        <v>5.2420000000000009</v>
      </c>
      <c r="Y643" s="158">
        <f t="shared" si="188"/>
        <v>27</v>
      </c>
      <c r="Z643" s="150">
        <f t="shared" si="179"/>
        <v>2</v>
      </c>
      <c r="AA643" s="151">
        <f t="shared" si="187"/>
        <v>2019</v>
      </c>
      <c r="AB643" s="152" t="str">
        <f t="shared" si="184"/>
        <v>2-2019</v>
      </c>
      <c r="AC643" s="152" t="str">
        <f t="shared" si="181"/>
        <v>27-2-2019</v>
      </c>
      <c r="AD643" s="62">
        <f t="shared" si="189"/>
        <v>1</v>
      </c>
      <c r="AE643" s="62">
        <f t="shared" si="185"/>
        <v>9</v>
      </c>
      <c r="AF643" s="152" t="str">
        <f t="shared" si="182"/>
        <v>2019-9</v>
      </c>
      <c r="AG643" s="62">
        <f t="shared" si="180"/>
        <v>3</v>
      </c>
      <c r="AH643" s="152" t="str">
        <f t="shared" si="186"/>
        <v>Weekdays</v>
      </c>
      <c r="AI643" s="159">
        <f t="shared" si="190"/>
        <v>4</v>
      </c>
    </row>
    <row r="644" spans="2:35" ht="16.5" x14ac:dyDescent="0.3">
      <c r="B644" s="59" t="s">
        <v>676</v>
      </c>
      <c r="C644" s="60" t="s">
        <v>42</v>
      </c>
      <c r="D644" s="59" t="s">
        <v>43</v>
      </c>
      <c r="E644" s="59" t="s">
        <v>20</v>
      </c>
      <c r="F644" s="59" t="s">
        <v>21</v>
      </c>
      <c r="G644" s="59" t="s">
        <v>44</v>
      </c>
      <c r="H644" s="61">
        <v>98.79</v>
      </c>
      <c r="I644" s="62">
        <v>3</v>
      </c>
      <c r="J644" s="63">
        <v>14.8185</v>
      </c>
      <c r="K644" s="63">
        <v>311.18849999999998</v>
      </c>
      <c r="L644" s="64">
        <v>43519</v>
      </c>
      <c r="M644" s="65">
        <v>0.83333333333333337</v>
      </c>
      <c r="N644" s="60" t="s">
        <v>23</v>
      </c>
      <c r="O644" s="63">
        <v>296.37</v>
      </c>
      <c r="P644" s="66">
        <v>4.7619047620000003</v>
      </c>
      <c r="Q644" s="63">
        <v>14.8185</v>
      </c>
      <c r="R644" s="68">
        <v>6.4</v>
      </c>
      <c r="S644" s="48">
        <f t="shared" ref="S644:S707" si="191">K644-O644</f>
        <v>14.818499999999972</v>
      </c>
      <c r="T644" s="49">
        <f t="shared" ref="T644:T707" si="192">$S644*$S$2</f>
        <v>1111.387499999998</v>
      </c>
      <c r="U644" s="49" t="b">
        <f t="shared" si="176"/>
        <v>0</v>
      </c>
      <c r="V644" s="49" t="b">
        <f t="shared" si="177"/>
        <v>1</v>
      </c>
      <c r="W644" s="49" t="str">
        <f t="shared" si="178"/>
        <v>Low Value</v>
      </c>
      <c r="X644" s="157">
        <f t="shared" si="183"/>
        <v>9.8790000000000013</v>
      </c>
      <c r="Y644" s="158">
        <f t="shared" si="188"/>
        <v>23</v>
      </c>
      <c r="Z644" s="150">
        <f t="shared" si="179"/>
        <v>2</v>
      </c>
      <c r="AA644" s="151">
        <f t="shared" si="187"/>
        <v>2019</v>
      </c>
      <c r="AB644" s="152" t="str">
        <f t="shared" si="184"/>
        <v>2-2019</v>
      </c>
      <c r="AC644" s="152" t="str">
        <f t="shared" si="181"/>
        <v>23-2-2019</v>
      </c>
      <c r="AD644" s="62">
        <f t="shared" si="189"/>
        <v>1</v>
      </c>
      <c r="AE644" s="62">
        <f t="shared" si="185"/>
        <v>8</v>
      </c>
      <c r="AF644" s="152" t="str">
        <f t="shared" si="182"/>
        <v>2019-8</v>
      </c>
      <c r="AG644" s="62">
        <f t="shared" si="180"/>
        <v>6</v>
      </c>
      <c r="AH644" s="152" t="str">
        <f t="shared" si="186"/>
        <v>Weekends</v>
      </c>
      <c r="AI644" s="159">
        <f t="shared" si="190"/>
        <v>7</v>
      </c>
    </row>
    <row r="645" spans="2:35" ht="16.5" x14ac:dyDescent="0.3">
      <c r="B645" s="59" t="s">
        <v>677</v>
      </c>
      <c r="C645" s="60" t="s">
        <v>25</v>
      </c>
      <c r="D645" s="59" t="s">
        <v>26</v>
      </c>
      <c r="E645" s="59" t="s">
        <v>20</v>
      </c>
      <c r="F645" s="59" t="s">
        <v>21</v>
      </c>
      <c r="G645" s="59" t="s">
        <v>28</v>
      </c>
      <c r="H645" s="61">
        <v>88.55</v>
      </c>
      <c r="I645" s="62">
        <v>8</v>
      </c>
      <c r="J645" s="63">
        <v>35.42</v>
      </c>
      <c r="K645" s="63">
        <v>743.82</v>
      </c>
      <c r="L645" s="64">
        <v>43543</v>
      </c>
      <c r="M645" s="65">
        <v>0.64513888888888893</v>
      </c>
      <c r="N645" s="60" t="s">
        <v>23</v>
      </c>
      <c r="O645" s="63">
        <v>708.4</v>
      </c>
      <c r="P645" s="66">
        <v>4.7619047620000003</v>
      </c>
      <c r="Q645" s="63">
        <v>35.42</v>
      </c>
      <c r="R645" s="67">
        <v>4.7</v>
      </c>
      <c r="S645" s="48">
        <f t="shared" si="191"/>
        <v>35.420000000000073</v>
      </c>
      <c r="T645" s="49">
        <f t="shared" si="192"/>
        <v>2656.5000000000055</v>
      </c>
      <c r="U645" s="49" t="b">
        <f t="shared" ref="U645:U708" si="193">AND(S645&gt;8,O645&gt;480)</f>
        <v>1</v>
      </c>
      <c r="V645" s="49" t="b">
        <f t="shared" ref="V645:V708" si="194">OR(R$4&gt;8.4,$Q645&gt;67)</f>
        <v>1</v>
      </c>
      <c r="W645" s="49" t="str">
        <f t="shared" ref="W645:W708" si="195">IF(R645&gt;8.6,"High Value", "Low Value")</f>
        <v>Low Value</v>
      </c>
      <c r="X645" s="157" t="str">
        <f t="shared" si="183"/>
        <v>Value Not maches</v>
      </c>
      <c r="Y645" s="158">
        <f t="shared" si="188"/>
        <v>19</v>
      </c>
      <c r="Z645" s="150">
        <f t="shared" ref="Z645:Z708" si="196">MONTH(L645)</f>
        <v>3</v>
      </c>
      <c r="AA645" s="151">
        <f t="shared" si="187"/>
        <v>2019</v>
      </c>
      <c r="AB645" s="152" t="str">
        <f t="shared" si="184"/>
        <v>3-2019</v>
      </c>
      <c r="AC645" s="152" t="str">
        <f t="shared" si="181"/>
        <v>19-3-2019</v>
      </c>
      <c r="AD645" s="62">
        <f t="shared" si="189"/>
        <v>1</v>
      </c>
      <c r="AE645" s="62">
        <f t="shared" si="185"/>
        <v>12</v>
      </c>
      <c r="AF645" s="152" t="str">
        <f t="shared" si="182"/>
        <v>2019-12</v>
      </c>
      <c r="AG645" s="62">
        <f t="shared" si="180"/>
        <v>2</v>
      </c>
      <c r="AH645" s="152" t="str">
        <f t="shared" si="186"/>
        <v>Weekdays</v>
      </c>
      <c r="AI645" s="159">
        <f t="shared" si="190"/>
        <v>3</v>
      </c>
    </row>
    <row r="646" spans="2:35" ht="16.5" x14ac:dyDescent="0.3">
      <c r="B646" s="59" t="s">
        <v>678</v>
      </c>
      <c r="C646" s="60" t="s">
        <v>42</v>
      </c>
      <c r="D646" s="59" t="s">
        <v>43</v>
      </c>
      <c r="E646" s="59" t="s">
        <v>20</v>
      </c>
      <c r="F646" s="59" t="s">
        <v>31</v>
      </c>
      <c r="G646" s="59" t="s">
        <v>28</v>
      </c>
      <c r="H646" s="61">
        <v>55.67</v>
      </c>
      <c r="I646" s="62">
        <v>2</v>
      </c>
      <c r="J646" s="63">
        <v>5.5670000000000002</v>
      </c>
      <c r="K646" s="63">
        <v>116.907</v>
      </c>
      <c r="L646" s="64">
        <v>43551</v>
      </c>
      <c r="M646" s="65">
        <v>0.63055555555555554</v>
      </c>
      <c r="N646" s="60" t="s">
        <v>23</v>
      </c>
      <c r="O646" s="63">
        <v>111.34</v>
      </c>
      <c r="P646" s="66">
        <v>4.7619047620000003</v>
      </c>
      <c r="Q646" s="63">
        <v>5.5670000000000002</v>
      </c>
      <c r="R646" s="68">
        <v>6</v>
      </c>
      <c r="S646" s="48">
        <f t="shared" si="191"/>
        <v>5.5669999999999931</v>
      </c>
      <c r="T646" s="49">
        <f t="shared" si="192"/>
        <v>417.52499999999947</v>
      </c>
      <c r="U646" s="49" t="b">
        <f t="shared" si="193"/>
        <v>0</v>
      </c>
      <c r="V646" s="49" t="b">
        <f t="shared" si="194"/>
        <v>1</v>
      </c>
      <c r="W646" s="49" t="str">
        <f t="shared" si="195"/>
        <v>Low Value</v>
      </c>
      <c r="X646" s="157" t="str">
        <f t="shared" si="183"/>
        <v>Value Not maches</v>
      </c>
      <c r="Y646" s="158">
        <f t="shared" si="188"/>
        <v>27</v>
      </c>
      <c r="Z646" s="150">
        <f t="shared" si="196"/>
        <v>3</v>
      </c>
      <c r="AA646" s="151">
        <f t="shared" si="187"/>
        <v>2019</v>
      </c>
      <c r="AB646" s="152" t="str">
        <f t="shared" si="184"/>
        <v>3-2019</v>
      </c>
      <c r="AC646" s="152" t="str">
        <f t="shared" si="181"/>
        <v>27-3-2019</v>
      </c>
      <c r="AD646" s="62">
        <f t="shared" si="189"/>
        <v>1</v>
      </c>
      <c r="AE646" s="62">
        <f t="shared" si="185"/>
        <v>13</v>
      </c>
      <c r="AF646" s="152" t="str">
        <f t="shared" si="182"/>
        <v>2019-13</v>
      </c>
      <c r="AG646" s="62">
        <f t="shared" ref="AG646:AG709" si="197">WEEKDAY(L646,2)</f>
        <v>3</v>
      </c>
      <c r="AH646" s="152" t="str">
        <f t="shared" si="186"/>
        <v>Weekdays</v>
      </c>
      <c r="AI646" s="159">
        <f t="shared" si="190"/>
        <v>4</v>
      </c>
    </row>
    <row r="647" spans="2:35" ht="16.5" x14ac:dyDescent="0.3">
      <c r="B647" s="59" t="s">
        <v>679</v>
      </c>
      <c r="C647" s="60" t="s">
        <v>25</v>
      </c>
      <c r="D647" s="59" t="s">
        <v>26</v>
      </c>
      <c r="E647" s="59" t="s">
        <v>20</v>
      </c>
      <c r="F647" s="59" t="s">
        <v>21</v>
      </c>
      <c r="G647" s="59" t="s">
        <v>44</v>
      </c>
      <c r="H647" s="61">
        <v>72.52</v>
      </c>
      <c r="I647" s="62">
        <v>8</v>
      </c>
      <c r="J647" s="63">
        <v>29.007999999999999</v>
      </c>
      <c r="K647" s="63">
        <v>609.16800000000001</v>
      </c>
      <c r="L647" s="64">
        <v>43554</v>
      </c>
      <c r="M647" s="65">
        <v>0.80972222222222223</v>
      </c>
      <c r="N647" s="60" t="s">
        <v>33</v>
      </c>
      <c r="O647" s="63">
        <v>580.16</v>
      </c>
      <c r="P647" s="66">
        <v>4.7619047620000003</v>
      </c>
      <c r="Q647" s="63">
        <v>29.007999999999999</v>
      </c>
      <c r="R647" s="67">
        <v>4</v>
      </c>
      <c r="S647" s="48">
        <f t="shared" si="191"/>
        <v>29.008000000000038</v>
      </c>
      <c r="T647" s="49">
        <f t="shared" si="192"/>
        <v>2175.6000000000031</v>
      </c>
      <c r="U647" s="49" t="b">
        <f t="shared" si="193"/>
        <v>1</v>
      </c>
      <c r="V647" s="49" t="b">
        <f t="shared" si="194"/>
        <v>1</v>
      </c>
      <c r="W647" s="49" t="str">
        <f t="shared" si="195"/>
        <v>Low Value</v>
      </c>
      <c r="X647" s="157" t="str">
        <f t="shared" si="183"/>
        <v>Value Not maches</v>
      </c>
      <c r="Y647" s="158">
        <f t="shared" si="188"/>
        <v>30</v>
      </c>
      <c r="Z647" s="150">
        <f t="shared" si="196"/>
        <v>3</v>
      </c>
      <c r="AA647" s="151">
        <f t="shared" si="187"/>
        <v>2019</v>
      </c>
      <c r="AB647" s="152" t="str">
        <f t="shared" si="184"/>
        <v>3-2019</v>
      </c>
      <c r="AC647" s="152" t="str">
        <f t="shared" si="181"/>
        <v>30-3-2019</v>
      </c>
      <c r="AD647" s="62">
        <f t="shared" si="189"/>
        <v>1</v>
      </c>
      <c r="AE647" s="62">
        <f t="shared" si="185"/>
        <v>13</v>
      </c>
      <c r="AF647" s="152" t="str">
        <f t="shared" si="182"/>
        <v>2019-13</v>
      </c>
      <c r="AG647" s="62">
        <f t="shared" si="197"/>
        <v>6</v>
      </c>
      <c r="AH647" s="152" t="str">
        <f t="shared" si="186"/>
        <v>Weekends</v>
      </c>
      <c r="AI647" s="159">
        <f t="shared" si="190"/>
        <v>7</v>
      </c>
    </row>
    <row r="648" spans="2:35" ht="16.5" x14ac:dyDescent="0.3">
      <c r="B648" s="59" t="s">
        <v>680</v>
      </c>
      <c r="C648" s="60" t="s">
        <v>25</v>
      </c>
      <c r="D648" s="59" t="s">
        <v>26</v>
      </c>
      <c r="E648" s="59" t="s">
        <v>20</v>
      </c>
      <c r="F648" s="59" t="s">
        <v>31</v>
      </c>
      <c r="G648" s="59" t="s">
        <v>28</v>
      </c>
      <c r="H648" s="61">
        <v>12.05</v>
      </c>
      <c r="I648" s="62">
        <v>5</v>
      </c>
      <c r="J648" s="63">
        <v>3.0125000000000002</v>
      </c>
      <c r="K648" s="63">
        <v>63.262500000000003</v>
      </c>
      <c r="L648" s="64">
        <v>43512</v>
      </c>
      <c r="M648" s="65">
        <v>0.66180555555555554</v>
      </c>
      <c r="N648" s="60" t="s">
        <v>23</v>
      </c>
      <c r="O648" s="63">
        <v>60.25</v>
      </c>
      <c r="P648" s="66">
        <v>4.7619047620000003</v>
      </c>
      <c r="Q648" s="63">
        <v>3.0125000000000002</v>
      </c>
      <c r="R648" s="68">
        <v>5.5</v>
      </c>
      <c r="S648" s="48">
        <f t="shared" si="191"/>
        <v>3.0125000000000028</v>
      </c>
      <c r="T648" s="49">
        <f t="shared" si="192"/>
        <v>225.93750000000023</v>
      </c>
      <c r="U648" s="49" t="b">
        <f t="shared" si="193"/>
        <v>0</v>
      </c>
      <c r="V648" s="49" t="b">
        <f t="shared" si="194"/>
        <v>1</v>
      </c>
      <c r="W648" s="49" t="str">
        <f t="shared" si="195"/>
        <v>Low Value</v>
      </c>
      <c r="X648" s="157" t="str">
        <f t="shared" si="183"/>
        <v>Value Not maches</v>
      </c>
      <c r="Y648" s="158">
        <f t="shared" si="188"/>
        <v>16</v>
      </c>
      <c r="Z648" s="150">
        <f t="shared" si="196"/>
        <v>2</v>
      </c>
      <c r="AA648" s="151">
        <f t="shared" si="187"/>
        <v>2019</v>
      </c>
      <c r="AB648" s="152" t="str">
        <f t="shared" si="184"/>
        <v>2-2019</v>
      </c>
      <c r="AC648" s="152" t="str">
        <f t="shared" si="181"/>
        <v>16-2-2019</v>
      </c>
      <c r="AD648" s="62">
        <f t="shared" si="189"/>
        <v>1</v>
      </c>
      <c r="AE648" s="62">
        <f t="shared" si="185"/>
        <v>7</v>
      </c>
      <c r="AF648" s="152" t="str">
        <f t="shared" si="182"/>
        <v>2019-7</v>
      </c>
      <c r="AG648" s="62">
        <f t="shared" si="197"/>
        <v>6</v>
      </c>
      <c r="AH648" s="152" t="str">
        <f t="shared" si="186"/>
        <v>Weekends</v>
      </c>
      <c r="AI648" s="159">
        <f t="shared" si="190"/>
        <v>7</v>
      </c>
    </row>
    <row r="649" spans="2:35" ht="16.5" x14ac:dyDescent="0.3">
      <c r="B649" s="59" t="s">
        <v>681</v>
      </c>
      <c r="C649" s="60" t="s">
        <v>18</v>
      </c>
      <c r="D649" s="59" t="s">
        <v>19</v>
      </c>
      <c r="E649" s="59" t="s">
        <v>20</v>
      </c>
      <c r="F649" s="59" t="s">
        <v>31</v>
      </c>
      <c r="G649" s="59" t="s">
        <v>32</v>
      </c>
      <c r="H649" s="61">
        <v>19.36</v>
      </c>
      <c r="I649" s="62">
        <v>9</v>
      </c>
      <c r="J649" s="63">
        <v>8.7119999999999997</v>
      </c>
      <c r="K649" s="63">
        <v>182.952</v>
      </c>
      <c r="L649" s="64">
        <v>43483</v>
      </c>
      <c r="M649" s="65">
        <v>0.77986111111111112</v>
      </c>
      <c r="N649" s="60" t="s">
        <v>23</v>
      </c>
      <c r="O649" s="63">
        <v>174.24</v>
      </c>
      <c r="P649" s="66">
        <v>4.7619047620000003</v>
      </c>
      <c r="Q649" s="63">
        <v>8.7119999999999997</v>
      </c>
      <c r="R649" s="68">
        <v>8.6999999999999993</v>
      </c>
      <c r="S649" s="48">
        <f t="shared" si="191"/>
        <v>8.7119999999999891</v>
      </c>
      <c r="T649" s="49">
        <f t="shared" si="192"/>
        <v>653.39999999999918</v>
      </c>
      <c r="U649" s="49" t="b">
        <f t="shared" si="193"/>
        <v>0</v>
      </c>
      <c r="V649" s="49" t="b">
        <f t="shared" si="194"/>
        <v>1</v>
      </c>
      <c r="W649" s="49" t="str">
        <f t="shared" si="195"/>
        <v>High Value</v>
      </c>
      <c r="X649" s="157">
        <f t="shared" si="183"/>
        <v>1.9359999999999999</v>
      </c>
      <c r="Y649" s="158">
        <f t="shared" si="188"/>
        <v>18</v>
      </c>
      <c r="Z649" s="150">
        <f t="shared" si="196"/>
        <v>1</v>
      </c>
      <c r="AA649" s="151">
        <f t="shared" si="187"/>
        <v>2019</v>
      </c>
      <c r="AB649" s="152" t="str">
        <f t="shared" si="184"/>
        <v>1-2019</v>
      </c>
      <c r="AC649" s="152" t="str">
        <f t="shared" si="181"/>
        <v>18-1-2019</v>
      </c>
      <c r="AD649" s="62">
        <f t="shared" si="189"/>
        <v>1</v>
      </c>
      <c r="AE649" s="62">
        <f t="shared" si="185"/>
        <v>3</v>
      </c>
      <c r="AF649" s="152" t="str">
        <f t="shared" si="182"/>
        <v>2019-3</v>
      </c>
      <c r="AG649" s="62">
        <f t="shared" si="197"/>
        <v>5</v>
      </c>
      <c r="AH649" s="152" t="str">
        <f t="shared" si="186"/>
        <v>Weekdays</v>
      </c>
      <c r="AI649" s="159">
        <f t="shared" si="190"/>
        <v>6</v>
      </c>
    </row>
    <row r="650" spans="2:35" ht="16.5" x14ac:dyDescent="0.3">
      <c r="B650" s="59" t="s">
        <v>682</v>
      </c>
      <c r="C650" s="60" t="s">
        <v>25</v>
      </c>
      <c r="D650" s="59" t="s">
        <v>26</v>
      </c>
      <c r="E650" s="59" t="s">
        <v>27</v>
      </c>
      <c r="F650" s="59" t="s">
        <v>31</v>
      </c>
      <c r="G650" s="59" t="s">
        <v>22</v>
      </c>
      <c r="H650" s="61">
        <v>70.209999999999994</v>
      </c>
      <c r="I650" s="62">
        <v>6</v>
      </c>
      <c r="J650" s="63">
        <v>21.062999999999999</v>
      </c>
      <c r="K650" s="63">
        <v>442.32299999999998</v>
      </c>
      <c r="L650" s="64">
        <v>43554</v>
      </c>
      <c r="M650" s="65">
        <v>0.62361111111111112</v>
      </c>
      <c r="N650" s="60" t="s">
        <v>29</v>
      </c>
      <c r="O650" s="63">
        <v>421.26</v>
      </c>
      <c r="P650" s="66">
        <v>4.7619047620000003</v>
      </c>
      <c r="Q650" s="63">
        <v>21.062999999999999</v>
      </c>
      <c r="R650" s="67">
        <v>7.4</v>
      </c>
      <c r="S650" s="48">
        <f t="shared" si="191"/>
        <v>21.062999999999988</v>
      </c>
      <c r="T650" s="49">
        <f t="shared" si="192"/>
        <v>1579.724999999999</v>
      </c>
      <c r="U650" s="49" t="b">
        <f t="shared" si="193"/>
        <v>0</v>
      </c>
      <c r="V650" s="49" t="b">
        <f t="shared" si="194"/>
        <v>1</v>
      </c>
      <c r="W650" s="49" t="str">
        <f t="shared" si="195"/>
        <v>Low Value</v>
      </c>
      <c r="X650" s="157">
        <f t="shared" si="183"/>
        <v>7.0209999999999999</v>
      </c>
      <c r="Y650" s="158">
        <f t="shared" si="188"/>
        <v>30</v>
      </c>
      <c r="Z650" s="150">
        <f t="shared" si="196"/>
        <v>3</v>
      </c>
      <c r="AA650" s="151">
        <f t="shared" si="187"/>
        <v>2019</v>
      </c>
      <c r="AB650" s="152" t="str">
        <f t="shared" si="184"/>
        <v>3-2019</v>
      </c>
      <c r="AC650" s="152" t="str">
        <f t="shared" si="181"/>
        <v>30-3-2019</v>
      </c>
      <c r="AD650" s="62">
        <f t="shared" si="189"/>
        <v>1</v>
      </c>
      <c r="AE650" s="62">
        <f t="shared" si="185"/>
        <v>13</v>
      </c>
      <c r="AF650" s="152" t="str">
        <f t="shared" si="182"/>
        <v>2019-13</v>
      </c>
      <c r="AG650" s="62">
        <f t="shared" si="197"/>
        <v>6</v>
      </c>
      <c r="AH650" s="152" t="str">
        <f t="shared" si="186"/>
        <v>Weekends</v>
      </c>
      <c r="AI650" s="159">
        <f t="shared" si="190"/>
        <v>7</v>
      </c>
    </row>
    <row r="651" spans="2:35" ht="16.5" x14ac:dyDescent="0.3">
      <c r="B651" s="59" t="s">
        <v>683</v>
      </c>
      <c r="C651" s="60" t="s">
        <v>42</v>
      </c>
      <c r="D651" s="59" t="s">
        <v>43</v>
      </c>
      <c r="E651" s="59" t="s">
        <v>20</v>
      </c>
      <c r="F651" s="59" t="s">
        <v>31</v>
      </c>
      <c r="G651" s="59" t="s">
        <v>46</v>
      </c>
      <c r="H651" s="61">
        <v>33.630000000000003</v>
      </c>
      <c r="I651" s="62">
        <v>1</v>
      </c>
      <c r="J651" s="63">
        <v>1.6815</v>
      </c>
      <c r="K651" s="63">
        <v>35.311500000000002</v>
      </c>
      <c r="L651" s="64">
        <v>43544</v>
      </c>
      <c r="M651" s="65">
        <v>0.82986111111111116</v>
      </c>
      <c r="N651" s="60" t="s">
        <v>29</v>
      </c>
      <c r="O651" s="63">
        <v>33.630000000000003</v>
      </c>
      <c r="P651" s="66">
        <v>4.7619047620000003</v>
      </c>
      <c r="Q651" s="63">
        <v>1.6815</v>
      </c>
      <c r="R651" s="68">
        <v>5.6</v>
      </c>
      <c r="S651" s="48">
        <f t="shared" si="191"/>
        <v>1.6814999999999998</v>
      </c>
      <c r="T651" s="49">
        <f t="shared" si="192"/>
        <v>126.11249999999998</v>
      </c>
      <c r="U651" s="49" t="b">
        <f t="shared" si="193"/>
        <v>0</v>
      </c>
      <c r="V651" s="49" t="b">
        <f t="shared" si="194"/>
        <v>1</v>
      </c>
      <c r="W651" s="49" t="str">
        <f t="shared" si="195"/>
        <v>Low Value</v>
      </c>
      <c r="X651" s="157" t="str">
        <f t="shared" si="183"/>
        <v>Value Not maches</v>
      </c>
      <c r="Y651" s="158">
        <f t="shared" si="188"/>
        <v>20</v>
      </c>
      <c r="Z651" s="150">
        <f t="shared" si="196"/>
        <v>3</v>
      </c>
      <c r="AA651" s="151">
        <f t="shared" si="187"/>
        <v>2019</v>
      </c>
      <c r="AB651" s="152" t="str">
        <f t="shared" si="184"/>
        <v>3-2019</v>
      </c>
      <c r="AC651" s="152" t="str">
        <f t="shared" si="181"/>
        <v>20-3-2019</v>
      </c>
      <c r="AD651" s="62">
        <f t="shared" si="189"/>
        <v>1</v>
      </c>
      <c r="AE651" s="62">
        <f t="shared" si="185"/>
        <v>12</v>
      </c>
      <c r="AF651" s="152" t="str">
        <f t="shared" si="182"/>
        <v>2019-12</v>
      </c>
      <c r="AG651" s="62">
        <f t="shared" si="197"/>
        <v>3</v>
      </c>
      <c r="AH651" s="152" t="str">
        <f t="shared" si="186"/>
        <v>Weekdays</v>
      </c>
      <c r="AI651" s="159">
        <f t="shared" si="190"/>
        <v>4</v>
      </c>
    </row>
    <row r="652" spans="2:35" ht="16.5" x14ac:dyDescent="0.3">
      <c r="B652" s="59" t="s">
        <v>684</v>
      </c>
      <c r="C652" s="60" t="s">
        <v>25</v>
      </c>
      <c r="D652" s="59" t="s">
        <v>26</v>
      </c>
      <c r="E652" s="59" t="s">
        <v>20</v>
      </c>
      <c r="F652" s="59" t="s">
        <v>21</v>
      </c>
      <c r="G652" s="59" t="s">
        <v>36</v>
      </c>
      <c r="H652" s="61">
        <v>15.49</v>
      </c>
      <c r="I652" s="62">
        <v>2</v>
      </c>
      <c r="J652" s="63">
        <v>1.5489999999999999</v>
      </c>
      <c r="K652" s="63">
        <v>32.529000000000003</v>
      </c>
      <c r="L652" s="64">
        <v>43481</v>
      </c>
      <c r="M652" s="65">
        <v>0.63194444444444442</v>
      </c>
      <c r="N652" s="60" t="s">
        <v>29</v>
      </c>
      <c r="O652" s="63">
        <v>30.98</v>
      </c>
      <c r="P652" s="66">
        <v>4.7619047620000003</v>
      </c>
      <c r="Q652" s="63">
        <v>1.5489999999999999</v>
      </c>
      <c r="R652" s="68">
        <v>6.3</v>
      </c>
      <c r="S652" s="48">
        <f t="shared" si="191"/>
        <v>1.549000000000003</v>
      </c>
      <c r="T652" s="49">
        <f t="shared" si="192"/>
        <v>116.17500000000022</v>
      </c>
      <c r="U652" s="49" t="b">
        <f t="shared" si="193"/>
        <v>0</v>
      </c>
      <c r="V652" s="49" t="b">
        <f t="shared" si="194"/>
        <v>1</v>
      </c>
      <c r="W652" s="49" t="str">
        <f t="shared" si="195"/>
        <v>Low Value</v>
      </c>
      <c r="X652" s="157">
        <f t="shared" si="183"/>
        <v>1.5490000000000002</v>
      </c>
      <c r="Y652" s="158">
        <f t="shared" si="188"/>
        <v>16</v>
      </c>
      <c r="Z652" s="150">
        <f t="shared" si="196"/>
        <v>1</v>
      </c>
      <c r="AA652" s="151">
        <f t="shared" si="187"/>
        <v>2019</v>
      </c>
      <c r="AB652" s="152" t="str">
        <f t="shared" si="184"/>
        <v>1-2019</v>
      </c>
      <c r="AC652" s="152" t="str">
        <f t="shared" si="181"/>
        <v>16-1-2019</v>
      </c>
      <c r="AD652" s="62">
        <f t="shared" si="189"/>
        <v>1</v>
      </c>
      <c r="AE652" s="62">
        <f t="shared" si="185"/>
        <v>3</v>
      </c>
      <c r="AF652" s="152" t="str">
        <f t="shared" si="182"/>
        <v>2019-3</v>
      </c>
      <c r="AG652" s="62">
        <f t="shared" si="197"/>
        <v>3</v>
      </c>
      <c r="AH652" s="152" t="str">
        <f t="shared" si="186"/>
        <v>Weekdays</v>
      </c>
      <c r="AI652" s="159">
        <f t="shared" si="190"/>
        <v>4</v>
      </c>
    </row>
    <row r="653" spans="2:35" ht="16.5" x14ac:dyDescent="0.3">
      <c r="B653" s="59" t="s">
        <v>685</v>
      </c>
      <c r="C653" s="60" t="s">
        <v>25</v>
      </c>
      <c r="D653" s="59" t="s">
        <v>26</v>
      </c>
      <c r="E653" s="59" t="s">
        <v>27</v>
      </c>
      <c r="F653" s="59" t="s">
        <v>31</v>
      </c>
      <c r="G653" s="59" t="s">
        <v>28</v>
      </c>
      <c r="H653" s="61">
        <v>24.74</v>
      </c>
      <c r="I653" s="62">
        <v>10</v>
      </c>
      <c r="J653" s="63">
        <v>12.37</v>
      </c>
      <c r="K653" s="63">
        <v>259.77</v>
      </c>
      <c r="L653" s="64">
        <v>43520</v>
      </c>
      <c r="M653" s="65">
        <v>0.69722222222222219</v>
      </c>
      <c r="N653" s="60" t="s">
        <v>29</v>
      </c>
      <c r="O653" s="63">
        <v>247.4</v>
      </c>
      <c r="P653" s="66">
        <v>4.7619047620000003</v>
      </c>
      <c r="Q653" s="63">
        <v>12.37</v>
      </c>
      <c r="R653" s="68">
        <v>7.1</v>
      </c>
      <c r="S653" s="48">
        <f t="shared" si="191"/>
        <v>12.369999999999976</v>
      </c>
      <c r="T653" s="49">
        <f t="shared" si="192"/>
        <v>927.74999999999818</v>
      </c>
      <c r="U653" s="49" t="b">
        <f t="shared" si="193"/>
        <v>0</v>
      </c>
      <c r="V653" s="49" t="b">
        <f t="shared" si="194"/>
        <v>1</v>
      </c>
      <c r="W653" s="49" t="str">
        <f t="shared" si="195"/>
        <v>Low Value</v>
      </c>
      <c r="X653" s="157">
        <f t="shared" si="183"/>
        <v>2.4740000000000002</v>
      </c>
      <c r="Y653" s="158">
        <f t="shared" si="188"/>
        <v>24</v>
      </c>
      <c r="Z653" s="150">
        <f t="shared" si="196"/>
        <v>2</v>
      </c>
      <c r="AA653" s="151">
        <f t="shared" si="187"/>
        <v>2019</v>
      </c>
      <c r="AB653" s="152" t="str">
        <f t="shared" si="184"/>
        <v>2-2019</v>
      </c>
      <c r="AC653" s="152" t="str">
        <f t="shared" si="181"/>
        <v>24-2-2019</v>
      </c>
      <c r="AD653" s="62">
        <f t="shared" si="189"/>
        <v>1</v>
      </c>
      <c r="AE653" s="62">
        <f t="shared" si="185"/>
        <v>8</v>
      </c>
      <c r="AF653" s="152" t="str">
        <f t="shared" si="182"/>
        <v>2019-8</v>
      </c>
      <c r="AG653" s="62">
        <f t="shared" si="197"/>
        <v>7</v>
      </c>
      <c r="AH653" s="152" t="str">
        <f t="shared" si="186"/>
        <v>Weekends</v>
      </c>
      <c r="AI653" s="159">
        <f t="shared" si="190"/>
        <v>1</v>
      </c>
    </row>
    <row r="654" spans="2:35" ht="16.5" x14ac:dyDescent="0.3">
      <c r="B654" s="59" t="s">
        <v>686</v>
      </c>
      <c r="C654" s="60" t="s">
        <v>42</v>
      </c>
      <c r="D654" s="59" t="s">
        <v>43</v>
      </c>
      <c r="E654" s="59" t="s">
        <v>27</v>
      </c>
      <c r="F654" s="59" t="s">
        <v>31</v>
      </c>
      <c r="G654" s="59" t="s">
        <v>28</v>
      </c>
      <c r="H654" s="61">
        <v>75.66</v>
      </c>
      <c r="I654" s="62">
        <v>5</v>
      </c>
      <c r="J654" s="63">
        <v>18.914999999999999</v>
      </c>
      <c r="K654" s="63">
        <v>397.21499999999997</v>
      </c>
      <c r="L654" s="64">
        <v>43480</v>
      </c>
      <c r="M654" s="65">
        <v>0.76527777777777772</v>
      </c>
      <c r="N654" s="60" t="s">
        <v>23</v>
      </c>
      <c r="O654" s="63">
        <v>378.3</v>
      </c>
      <c r="P654" s="66">
        <v>4.7619047620000003</v>
      </c>
      <c r="Q654" s="63">
        <v>18.914999999999999</v>
      </c>
      <c r="R654" s="67">
        <v>7.8</v>
      </c>
      <c r="S654" s="48">
        <f t="shared" si="191"/>
        <v>18.914999999999964</v>
      </c>
      <c r="T654" s="49">
        <f t="shared" si="192"/>
        <v>1418.6249999999973</v>
      </c>
      <c r="U654" s="49" t="b">
        <f t="shared" si="193"/>
        <v>0</v>
      </c>
      <c r="V654" s="49" t="b">
        <f t="shared" si="194"/>
        <v>1</v>
      </c>
      <c r="W654" s="49" t="str">
        <f t="shared" si="195"/>
        <v>Low Value</v>
      </c>
      <c r="X654" s="157">
        <f t="shared" si="183"/>
        <v>7.5659999999999998</v>
      </c>
      <c r="Y654" s="158">
        <f t="shared" si="188"/>
        <v>15</v>
      </c>
      <c r="Z654" s="150">
        <f t="shared" si="196"/>
        <v>1</v>
      </c>
      <c r="AA654" s="151">
        <f t="shared" si="187"/>
        <v>2019</v>
      </c>
      <c r="AB654" s="152" t="str">
        <f t="shared" si="184"/>
        <v>1-2019</v>
      </c>
      <c r="AC654" s="152" t="str">
        <f t="shared" si="181"/>
        <v>15-1-2019</v>
      </c>
      <c r="AD654" s="62">
        <f t="shared" si="189"/>
        <v>1</v>
      </c>
      <c r="AE654" s="62">
        <f t="shared" si="185"/>
        <v>3</v>
      </c>
      <c r="AF654" s="152" t="str">
        <f t="shared" si="182"/>
        <v>2019-3</v>
      </c>
      <c r="AG654" s="62">
        <f t="shared" si="197"/>
        <v>2</v>
      </c>
      <c r="AH654" s="152" t="str">
        <f t="shared" si="186"/>
        <v>Weekdays</v>
      </c>
      <c r="AI654" s="159">
        <f t="shared" si="190"/>
        <v>3</v>
      </c>
    </row>
    <row r="655" spans="2:35" ht="16.5" x14ac:dyDescent="0.3">
      <c r="B655" s="59" t="s">
        <v>687</v>
      </c>
      <c r="C655" s="60" t="s">
        <v>42</v>
      </c>
      <c r="D655" s="59" t="s">
        <v>43</v>
      </c>
      <c r="E655" s="59" t="s">
        <v>27</v>
      </c>
      <c r="F655" s="59" t="s">
        <v>21</v>
      </c>
      <c r="G655" s="59" t="s">
        <v>22</v>
      </c>
      <c r="H655" s="61">
        <v>55.81</v>
      </c>
      <c r="I655" s="62">
        <v>6</v>
      </c>
      <c r="J655" s="63">
        <v>16.742999999999999</v>
      </c>
      <c r="K655" s="63">
        <v>351.60300000000001</v>
      </c>
      <c r="L655" s="64">
        <v>43487</v>
      </c>
      <c r="M655" s="65">
        <v>0.49444444444444446</v>
      </c>
      <c r="N655" s="60" t="s">
        <v>29</v>
      </c>
      <c r="O655" s="63">
        <v>334.86</v>
      </c>
      <c r="P655" s="66">
        <v>4.7619047620000003</v>
      </c>
      <c r="Q655" s="63">
        <v>16.742999999999999</v>
      </c>
      <c r="R655" s="67">
        <v>9.9</v>
      </c>
      <c r="S655" s="48">
        <f t="shared" si="191"/>
        <v>16.742999999999995</v>
      </c>
      <c r="T655" s="49">
        <f t="shared" si="192"/>
        <v>1255.7249999999997</v>
      </c>
      <c r="U655" s="49" t="b">
        <f t="shared" si="193"/>
        <v>0</v>
      </c>
      <c r="V655" s="49" t="b">
        <f t="shared" si="194"/>
        <v>1</v>
      </c>
      <c r="W655" s="49" t="str">
        <f t="shared" si="195"/>
        <v>High Value</v>
      </c>
      <c r="X655" s="157">
        <f t="shared" si="183"/>
        <v>5.5810000000000004</v>
      </c>
      <c r="Y655" s="158">
        <f t="shared" si="188"/>
        <v>22</v>
      </c>
      <c r="Z655" s="150">
        <f t="shared" si="196"/>
        <v>1</v>
      </c>
      <c r="AA655" s="151">
        <f t="shared" si="187"/>
        <v>2019</v>
      </c>
      <c r="AB655" s="152" t="str">
        <f t="shared" si="184"/>
        <v>1-2019</v>
      </c>
      <c r="AC655" s="152" t="str">
        <f t="shared" si="181"/>
        <v>22-1-2019</v>
      </c>
      <c r="AD655" s="62">
        <f t="shared" si="189"/>
        <v>1</v>
      </c>
      <c r="AE655" s="62">
        <f t="shared" si="185"/>
        <v>4</v>
      </c>
      <c r="AF655" s="152" t="str">
        <f t="shared" si="182"/>
        <v>2019-4</v>
      </c>
      <c r="AG655" s="62">
        <f t="shared" si="197"/>
        <v>2</v>
      </c>
      <c r="AH655" s="152" t="str">
        <f t="shared" si="186"/>
        <v>Weekdays</v>
      </c>
      <c r="AI655" s="159">
        <f t="shared" si="190"/>
        <v>3</v>
      </c>
    </row>
    <row r="656" spans="2:35" ht="16.5" x14ac:dyDescent="0.3">
      <c r="B656" s="59" t="s">
        <v>688</v>
      </c>
      <c r="C656" s="60" t="s">
        <v>18</v>
      </c>
      <c r="D656" s="59" t="s">
        <v>19</v>
      </c>
      <c r="E656" s="59" t="s">
        <v>20</v>
      </c>
      <c r="F656" s="59" t="s">
        <v>31</v>
      </c>
      <c r="G656" s="59" t="s">
        <v>32</v>
      </c>
      <c r="H656" s="61">
        <v>72.78</v>
      </c>
      <c r="I656" s="62">
        <v>10</v>
      </c>
      <c r="J656" s="63">
        <v>36.39</v>
      </c>
      <c r="K656" s="63">
        <v>764.19</v>
      </c>
      <c r="L656" s="64">
        <v>43499</v>
      </c>
      <c r="M656" s="65">
        <v>0.72499999999999998</v>
      </c>
      <c r="N656" s="60" t="s">
        <v>29</v>
      </c>
      <c r="O656" s="63">
        <v>727.8</v>
      </c>
      <c r="P656" s="66">
        <v>4.7619047620000003</v>
      </c>
      <c r="Q656" s="63">
        <v>36.39</v>
      </c>
      <c r="R656" s="67">
        <v>7.3</v>
      </c>
      <c r="S656" s="48">
        <f t="shared" si="191"/>
        <v>36.3900000000001</v>
      </c>
      <c r="T656" s="49">
        <f t="shared" si="192"/>
        <v>2729.2500000000073</v>
      </c>
      <c r="U656" s="49" t="b">
        <f t="shared" si="193"/>
        <v>1</v>
      </c>
      <c r="V656" s="49" t="b">
        <f t="shared" si="194"/>
        <v>1</v>
      </c>
      <c r="W656" s="49" t="str">
        <f t="shared" si="195"/>
        <v>Low Value</v>
      </c>
      <c r="X656" s="157">
        <f t="shared" si="183"/>
        <v>7.2780000000000005</v>
      </c>
      <c r="Y656" s="158">
        <f t="shared" si="188"/>
        <v>3</v>
      </c>
      <c r="Z656" s="150">
        <f t="shared" si="196"/>
        <v>2</v>
      </c>
      <c r="AA656" s="151">
        <f t="shared" si="187"/>
        <v>2019</v>
      </c>
      <c r="AB656" s="152" t="str">
        <f t="shared" si="184"/>
        <v>2-2019</v>
      </c>
      <c r="AC656" s="152" t="str">
        <f t="shared" si="181"/>
        <v>3-2-2019</v>
      </c>
      <c r="AD656" s="62">
        <f t="shared" si="189"/>
        <v>1</v>
      </c>
      <c r="AE656" s="62">
        <f t="shared" si="185"/>
        <v>5</v>
      </c>
      <c r="AF656" s="152" t="str">
        <f t="shared" si="182"/>
        <v>2019-5</v>
      </c>
      <c r="AG656" s="62">
        <f t="shared" si="197"/>
        <v>7</v>
      </c>
      <c r="AH656" s="152" t="str">
        <f t="shared" si="186"/>
        <v>Weekends</v>
      </c>
      <c r="AI656" s="159">
        <f t="shared" si="190"/>
        <v>1</v>
      </c>
    </row>
    <row r="657" spans="2:35" ht="16.5" x14ac:dyDescent="0.3">
      <c r="B657" s="59" t="s">
        <v>689</v>
      </c>
      <c r="C657" s="60" t="s">
        <v>42</v>
      </c>
      <c r="D657" s="59" t="s">
        <v>43</v>
      </c>
      <c r="E657" s="59" t="s">
        <v>20</v>
      </c>
      <c r="F657" s="59" t="s">
        <v>31</v>
      </c>
      <c r="G657" s="59" t="s">
        <v>36</v>
      </c>
      <c r="H657" s="61">
        <v>37.32</v>
      </c>
      <c r="I657" s="62">
        <v>9</v>
      </c>
      <c r="J657" s="63">
        <v>16.794</v>
      </c>
      <c r="K657" s="63">
        <v>352.67399999999998</v>
      </c>
      <c r="L657" s="64">
        <v>43530</v>
      </c>
      <c r="M657" s="65">
        <v>0.64652777777777781</v>
      </c>
      <c r="N657" s="60" t="s">
        <v>23</v>
      </c>
      <c r="O657" s="63">
        <v>335.88</v>
      </c>
      <c r="P657" s="66">
        <v>4.7619047620000003</v>
      </c>
      <c r="Q657" s="63">
        <v>16.794</v>
      </c>
      <c r="R657" s="67">
        <v>5.0999999999999996</v>
      </c>
      <c r="S657" s="48">
        <f t="shared" si="191"/>
        <v>16.793999999999983</v>
      </c>
      <c r="T657" s="49">
        <f t="shared" si="192"/>
        <v>1259.5499999999988</v>
      </c>
      <c r="U657" s="49" t="b">
        <f t="shared" si="193"/>
        <v>0</v>
      </c>
      <c r="V657" s="49" t="b">
        <f t="shared" si="194"/>
        <v>1</v>
      </c>
      <c r="W657" s="49" t="str">
        <f t="shared" si="195"/>
        <v>Low Value</v>
      </c>
      <c r="X657" s="157" t="str">
        <f t="shared" si="183"/>
        <v>Value Not maches</v>
      </c>
      <c r="Y657" s="158">
        <f t="shared" si="188"/>
        <v>6</v>
      </c>
      <c r="Z657" s="150">
        <f t="shared" si="196"/>
        <v>3</v>
      </c>
      <c r="AA657" s="151">
        <f t="shared" si="187"/>
        <v>2019</v>
      </c>
      <c r="AB657" s="152" t="str">
        <f t="shared" si="184"/>
        <v>3-2019</v>
      </c>
      <c r="AC657" s="152" t="str">
        <f t="shared" si="181"/>
        <v>6-3-2019</v>
      </c>
      <c r="AD657" s="62">
        <f t="shared" si="189"/>
        <v>1</v>
      </c>
      <c r="AE657" s="62">
        <f t="shared" si="185"/>
        <v>10</v>
      </c>
      <c r="AF657" s="152" t="str">
        <f t="shared" si="182"/>
        <v>2019-10</v>
      </c>
      <c r="AG657" s="62">
        <f t="shared" si="197"/>
        <v>3</v>
      </c>
      <c r="AH657" s="152" t="str">
        <f t="shared" si="186"/>
        <v>Weekdays</v>
      </c>
      <c r="AI657" s="159">
        <f t="shared" si="190"/>
        <v>4</v>
      </c>
    </row>
    <row r="658" spans="2:35" ht="16.5" x14ac:dyDescent="0.3">
      <c r="B658" s="59" t="s">
        <v>690</v>
      </c>
      <c r="C658" s="60" t="s">
        <v>42</v>
      </c>
      <c r="D658" s="59" t="s">
        <v>43</v>
      </c>
      <c r="E658" s="59" t="s">
        <v>20</v>
      </c>
      <c r="F658" s="59" t="s">
        <v>31</v>
      </c>
      <c r="G658" s="59" t="s">
        <v>46</v>
      </c>
      <c r="H658" s="61">
        <v>60.18</v>
      </c>
      <c r="I658" s="62">
        <v>4</v>
      </c>
      <c r="J658" s="63">
        <v>12.036</v>
      </c>
      <c r="K658" s="63">
        <v>252.756</v>
      </c>
      <c r="L658" s="64">
        <v>43512</v>
      </c>
      <c r="M658" s="65">
        <v>0.75277777777777777</v>
      </c>
      <c r="N658" s="60" t="s">
        <v>33</v>
      </c>
      <c r="O658" s="63">
        <v>240.72</v>
      </c>
      <c r="P658" s="66">
        <v>4.7619047620000003</v>
      </c>
      <c r="Q658" s="63">
        <v>12.036</v>
      </c>
      <c r="R658" s="68">
        <v>9.4</v>
      </c>
      <c r="S658" s="48">
        <f t="shared" si="191"/>
        <v>12.036000000000001</v>
      </c>
      <c r="T658" s="49">
        <f t="shared" si="192"/>
        <v>902.7</v>
      </c>
      <c r="U658" s="49" t="b">
        <f t="shared" si="193"/>
        <v>0</v>
      </c>
      <c r="V658" s="49" t="b">
        <f t="shared" si="194"/>
        <v>1</v>
      </c>
      <c r="W658" s="49" t="str">
        <f t="shared" si="195"/>
        <v>High Value</v>
      </c>
      <c r="X658" s="157">
        <f t="shared" si="183"/>
        <v>6.0180000000000007</v>
      </c>
      <c r="Y658" s="158">
        <f t="shared" si="188"/>
        <v>16</v>
      </c>
      <c r="Z658" s="150">
        <f t="shared" si="196"/>
        <v>2</v>
      </c>
      <c r="AA658" s="151">
        <f t="shared" si="187"/>
        <v>2019</v>
      </c>
      <c r="AB658" s="152" t="str">
        <f t="shared" si="184"/>
        <v>2-2019</v>
      </c>
      <c r="AC658" s="152" t="str">
        <f t="shared" si="181"/>
        <v>16-2-2019</v>
      </c>
      <c r="AD658" s="62">
        <f t="shared" si="189"/>
        <v>1</v>
      </c>
      <c r="AE658" s="62">
        <f t="shared" si="185"/>
        <v>7</v>
      </c>
      <c r="AF658" s="152" t="str">
        <f t="shared" si="182"/>
        <v>2019-7</v>
      </c>
      <c r="AG658" s="62">
        <f t="shared" si="197"/>
        <v>6</v>
      </c>
      <c r="AH658" s="152" t="str">
        <f t="shared" si="186"/>
        <v>Weekends</v>
      </c>
      <c r="AI658" s="159">
        <f t="shared" si="190"/>
        <v>7</v>
      </c>
    </row>
    <row r="659" spans="2:35" ht="16.5" x14ac:dyDescent="0.3">
      <c r="B659" s="59" t="s">
        <v>691</v>
      </c>
      <c r="C659" s="60" t="s">
        <v>18</v>
      </c>
      <c r="D659" s="59" t="s">
        <v>19</v>
      </c>
      <c r="E659" s="59" t="s">
        <v>27</v>
      </c>
      <c r="F659" s="59" t="s">
        <v>21</v>
      </c>
      <c r="G659" s="59" t="s">
        <v>28</v>
      </c>
      <c r="H659" s="61">
        <v>15.69</v>
      </c>
      <c r="I659" s="62">
        <v>3</v>
      </c>
      <c r="J659" s="63">
        <v>2.3534999999999999</v>
      </c>
      <c r="K659" s="63">
        <v>49.423499999999997</v>
      </c>
      <c r="L659" s="64">
        <v>43538</v>
      </c>
      <c r="M659" s="65">
        <v>0.59236111111111112</v>
      </c>
      <c r="N659" s="60" t="s">
        <v>33</v>
      </c>
      <c r="O659" s="63">
        <v>47.07</v>
      </c>
      <c r="P659" s="66">
        <v>4.7619047620000003</v>
      </c>
      <c r="Q659" s="63">
        <v>2.3534999999999999</v>
      </c>
      <c r="R659" s="68">
        <v>5.8</v>
      </c>
      <c r="S659" s="48">
        <f t="shared" si="191"/>
        <v>2.3534999999999968</v>
      </c>
      <c r="T659" s="49">
        <f t="shared" si="192"/>
        <v>176.51249999999976</v>
      </c>
      <c r="U659" s="49" t="b">
        <f t="shared" si="193"/>
        <v>0</v>
      </c>
      <c r="V659" s="49" t="b">
        <f t="shared" si="194"/>
        <v>1</v>
      </c>
      <c r="W659" s="49" t="str">
        <f t="shared" si="195"/>
        <v>Low Value</v>
      </c>
      <c r="X659" s="157" t="str">
        <f t="shared" si="183"/>
        <v>Value Not maches</v>
      </c>
      <c r="Y659" s="158">
        <f t="shared" si="188"/>
        <v>14</v>
      </c>
      <c r="Z659" s="150">
        <f t="shared" si="196"/>
        <v>3</v>
      </c>
      <c r="AA659" s="151">
        <f t="shared" si="187"/>
        <v>2019</v>
      </c>
      <c r="AB659" s="152" t="str">
        <f t="shared" si="184"/>
        <v>3-2019</v>
      </c>
      <c r="AC659" s="152" t="str">
        <f t="shared" si="181"/>
        <v>14-3-2019</v>
      </c>
      <c r="AD659" s="62">
        <f t="shared" si="189"/>
        <v>1</v>
      </c>
      <c r="AE659" s="62">
        <f t="shared" si="185"/>
        <v>11</v>
      </c>
      <c r="AF659" s="152" t="str">
        <f t="shared" si="182"/>
        <v>2019-11</v>
      </c>
      <c r="AG659" s="62">
        <f t="shared" si="197"/>
        <v>4</v>
      </c>
      <c r="AH659" s="152" t="str">
        <f t="shared" si="186"/>
        <v>Weekdays</v>
      </c>
      <c r="AI659" s="159">
        <f t="shared" si="190"/>
        <v>5</v>
      </c>
    </row>
    <row r="660" spans="2:35" ht="16.5" x14ac:dyDescent="0.3">
      <c r="B660" s="59" t="s">
        <v>692</v>
      </c>
      <c r="C660" s="60" t="s">
        <v>25</v>
      </c>
      <c r="D660" s="59" t="s">
        <v>26</v>
      </c>
      <c r="E660" s="59" t="s">
        <v>27</v>
      </c>
      <c r="F660" s="59" t="s">
        <v>21</v>
      </c>
      <c r="G660" s="59" t="s">
        <v>28</v>
      </c>
      <c r="H660" s="61">
        <v>99.69</v>
      </c>
      <c r="I660" s="62">
        <v>1</v>
      </c>
      <c r="J660" s="63">
        <v>4.9844999999999997</v>
      </c>
      <c r="K660" s="63">
        <v>104.67449999999999</v>
      </c>
      <c r="L660" s="64">
        <v>43523</v>
      </c>
      <c r="M660" s="65">
        <v>0.43263888888888891</v>
      </c>
      <c r="N660" s="60" t="s">
        <v>33</v>
      </c>
      <c r="O660" s="63">
        <v>99.69</v>
      </c>
      <c r="P660" s="66">
        <v>4.7619047620000003</v>
      </c>
      <c r="Q660" s="63">
        <v>4.9844999999999997</v>
      </c>
      <c r="R660" s="68">
        <v>8</v>
      </c>
      <c r="S660" s="48">
        <f t="shared" si="191"/>
        <v>4.984499999999997</v>
      </c>
      <c r="T660" s="49">
        <f t="shared" si="192"/>
        <v>373.83749999999975</v>
      </c>
      <c r="U660" s="49" t="b">
        <f t="shared" si="193"/>
        <v>0</v>
      </c>
      <c r="V660" s="49" t="b">
        <f t="shared" si="194"/>
        <v>1</v>
      </c>
      <c r="W660" s="49" t="str">
        <f t="shared" si="195"/>
        <v>Low Value</v>
      </c>
      <c r="X660" s="157">
        <f t="shared" si="183"/>
        <v>9.9690000000000012</v>
      </c>
      <c r="Y660" s="158">
        <f t="shared" si="188"/>
        <v>27</v>
      </c>
      <c r="Z660" s="150">
        <f t="shared" si="196"/>
        <v>2</v>
      </c>
      <c r="AA660" s="151">
        <f t="shared" si="187"/>
        <v>2019</v>
      </c>
      <c r="AB660" s="152" t="str">
        <f t="shared" si="184"/>
        <v>2-2019</v>
      </c>
      <c r="AC660" s="152" t="str">
        <f t="shared" ref="AC660:AC723" si="198">CONCATENATE(Y660,"-",Z660,"-",AA660)</f>
        <v>27-2-2019</v>
      </c>
      <c r="AD660" s="62">
        <f t="shared" si="189"/>
        <v>1</v>
      </c>
      <c r="AE660" s="62">
        <f t="shared" si="185"/>
        <v>9</v>
      </c>
      <c r="AF660" s="152" t="str">
        <f t="shared" ref="AF660:AF723" si="199">_xlfn.CONCAT(AA660,"-",AE660)</f>
        <v>2019-9</v>
      </c>
      <c r="AG660" s="62">
        <f t="shared" si="197"/>
        <v>3</v>
      </c>
      <c r="AH660" s="152" t="str">
        <f t="shared" si="186"/>
        <v>Weekdays</v>
      </c>
      <c r="AI660" s="159">
        <f t="shared" si="190"/>
        <v>4</v>
      </c>
    </row>
    <row r="661" spans="2:35" ht="16.5" x14ac:dyDescent="0.3">
      <c r="B661" s="59" t="s">
        <v>693</v>
      </c>
      <c r="C661" s="60" t="s">
        <v>18</v>
      </c>
      <c r="D661" s="59" t="s">
        <v>19</v>
      </c>
      <c r="E661" s="59" t="s">
        <v>20</v>
      </c>
      <c r="F661" s="59" t="s">
        <v>21</v>
      </c>
      <c r="G661" s="59" t="s">
        <v>46</v>
      </c>
      <c r="H661" s="61">
        <v>88.15</v>
      </c>
      <c r="I661" s="62">
        <v>3</v>
      </c>
      <c r="J661" s="63">
        <v>13.2225</v>
      </c>
      <c r="K661" s="63">
        <v>277.67250000000001</v>
      </c>
      <c r="L661" s="64">
        <v>43483</v>
      </c>
      <c r="M661" s="65">
        <v>0.42430555555555555</v>
      </c>
      <c r="N661" s="60" t="s">
        <v>23</v>
      </c>
      <c r="O661" s="63">
        <v>264.45</v>
      </c>
      <c r="P661" s="66">
        <v>4.7619047620000003</v>
      </c>
      <c r="Q661" s="63">
        <v>13.2225</v>
      </c>
      <c r="R661" s="68">
        <v>7.9</v>
      </c>
      <c r="S661" s="48">
        <f t="shared" si="191"/>
        <v>13.222500000000025</v>
      </c>
      <c r="T661" s="49">
        <f t="shared" si="192"/>
        <v>991.68750000000182</v>
      </c>
      <c r="U661" s="49" t="b">
        <f t="shared" si="193"/>
        <v>0</v>
      </c>
      <c r="V661" s="49" t="b">
        <f t="shared" si="194"/>
        <v>1</v>
      </c>
      <c r="W661" s="49" t="str">
        <f t="shared" si="195"/>
        <v>Low Value</v>
      </c>
      <c r="X661" s="157">
        <f t="shared" ref="X661:X724" si="200">IF(R661&gt;6.1,H661*0.1,"Value Not maches")</f>
        <v>8.8150000000000013</v>
      </c>
      <c r="Y661" s="158">
        <f t="shared" si="188"/>
        <v>18</v>
      </c>
      <c r="Z661" s="150">
        <f t="shared" si="196"/>
        <v>1</v>
      </c>
      <c r="AA661" s="151">
        <f t="shared" si="187"/>
        <v>2019</v>
      </c>
      <c r="AB661" s="152" t="str">
        <f t="shared" si="184"/>
        <v>1-2019</v>
      </c>
      <c r="AC661" s="152" t="str">
        <f t="shared" si="198"/>
        <v>18-1-2019</v>
      </c>
      <c r="AD661" s="62">
        <f t="shared" si="189"/>
        <v>1</v>
      </c>
      <c r="AE661" s="62">
        <f t="shared" si="185"/>
        <v>3</v>
      </c>
      <c r="AF661" s="152" t="str">
        <f t="shared" si="199"/>
        <v>2019-3</v>
      </c>
      <c r="AG661" s="62">
        <f t="shared" si="197"/>
        <v>5</v>
      </c>
      <c r="AH661" s="152" t="str">
        <f t="shared" si="186"/>
        <v>Weekdays</v>
      </c>
      <c r="AI661" s="159">
        <f t="shared" si="190"/>
        <v>6</v>
      </c>
    </row>
    <row r="662" spans="2:35" ht="16.5" x14ac:dyDescent="0.3">
      <c r="B662" s="59" t="s">
        <v>694</v>
      </c>
      <c r="C662" s="60" t="s">
        <v>18</v>
      </c>
      <c r="D662" s="59" t="s">
        <v>19</v>
      </c>
      <c r="E662" s="59" t="s">
        <v>20</v>
      </c>
      <c r="F662" s="59" t="s">
        <v>21</v>
      </c>
      <c r="G662" s="59" t="s">
        <v>36</v>
      </c>
      <c r="H662" s="61">
        <v>27.93</v>
      </c>
      <c r="I662" s="62">
        <v>5</v>
      </c>
      <c r="J662" s="63">
        <v>6.9824999999999999</v>
      </c>
      <c r="K662" s="63">
        <v>146.63249999999999</v>
      </c>
      <c r="L662" s="64">
        <v>43494</v>
      </c>
      <c r="M662" s="65">
        <v>0.65833333333333333</v>
      </c>
      <c r="N662" s="60" t="s">
        <v>29</v>
      </c>
      <c r="O662" s="63">
        <v>139.65</v>
      </c>
      <c r="P662" s="66">
        <v>4.7619047620000003</v>
      </c>
      <c r="Q662" s="63">
        <v>6.9824999999999999</v>
      </c>
      <c r="R662" s="68">
        <v>5.9</v>
      </c>
      <c r="S662" s="48">
        <f t="shared" si="191"/>
        <v>6.9824999999999875</v>
      </c>
      <c r="T662" s="49">
        <f t="shared" si="192"/>
        <v>523.68749999999909</v>
      </c>
      <c r="U662" s="49" t="b">
        <f t="shared" si="193"/>
        <v>0</v>
      </c>
      <c r="V662" s="49" t="b">
        <f t="shared" si="194"/>
        <v>1</v>
      </c>
      <c r="W662" s="49" t="str">
        <f t="shared" si="195"/>
        <v>Low Value</v>
      </c>
      <c r="X662" s="157" t="str">
        <f t="shared" si="200"/>
        <v>Value Not maches</v>
      </c>
      <c r="Y662" s="158">
        <f t="shared" si="188"/>
        <v>29</v>
      </c>
      <c r="Z662" s="150">
        <f t="shared" si="196"/>
        <v>1</v>
      </c>
      <c r="AA662" s="151">
        <f t="shared" si="187"/>
        <v>2019</v>
      </c>
      <c r="AB662" s="152" t="str">
        <f t="shared" ref="AB662:AB725" si="201">CONCATENATE(Z662,"-",AA662)</f>
        <v>1-2019</v>
      </c>
      <c r="AC662" s="152" t="str">
        <f t="shared" si="198"/>
        <v>29-1-2019</v>
      </c>
      <c r="AD662" s="62">
        <f t="shared" si="189"/>
        <v>1</v>
      </c>
      <c r="AE662" s="62">
        <f t="shared" si="185"/>
        <v>5</v>
      </c>
      <c r="AF662" s="152" t="str">
        <f t="shared" si="199"/>
        <v>2019-5</v>
      </c>
      <c r="AG662" s="62">
        <f t="shared" si="197"/>
        <v>2</v>
      </c>
      <c r="AH662" s="152" t="str">
        <f t="shared" si="186"/>
        <v>Weekdays</v>
      </c>
      <c r="AI662" s="159">
        <f t="shared" si="190"/>
        <v>3</v>
      </c>
    </row>
    <row r="663" spans="2:35" ht="16.5" x14ac:dyDescent="0.3">
      <c r="B663" s="59" t="s">
        <v>695</v>
      </c>
      <c r="C663" s="60" t="s">
        <v>18</v>
      </c>
      <c r="D663" s="59" t="s">
        <v>19</v>
      </c>
      <c r="E663" s="59" t="s">
        <v>20</v>
      </c>
      <c r="F663" s="59" t="s">
        <v>31</v>
      </c>
      <c r="G663" s="59" t="s">
        <v>46</v>
      </c>
      <c r="H663" s="61">
        <v>55.45</v>
      </c>
      <c r="I663" s="62">
        <v>1</v>
      </c>
      <c r="J663" s="63">
        <v>2.7725</v>
      </c>
      <c r="K663" s="63">
        <v>58.222499999999997</v>
      </c>
      <c r="L663" s="64">
        <v>43522</v>
      </c>
      <c r="M663" s="65">
        <v>0.74027777777777781</v>
      </c>
      <c r="N663" s="60" t="s">
        <v>33</v>
      </c>
      <c r="O663" s="63">
        <v>55.45</v>
      </c>
      <c r="P663" s="66">
        <v>4.7619047620000003</v>
      </c>
      <c r="Q663" s="63">
        <v>2.7725</v>
      </c>
      <c r="R663" s="68">
        <v>4.9000000000000004</v>
      </c>
      <c r="S663" s="48">
        <f t="shared" si="191"/>
        <v>2.7724999999999937</v>
      </c>
      <c r="T663" s="49">
        <f t="shared" si="192"/>
        <v>207.93749999999955</v>
      </c>
      <c r="U663" s="49" t="b">
        <f t="shared" si="193"/>
        <v>0</v>
      </c>
      <c r="V663" s="49" t="b">
        <f t="shared" si="194"/>
        <v>1</v>
      </c>
      <c r="W663" s="49" t="str">
        <f t="shared" si="195"/>
        <v>Low Value</v>
      </c>
      <c r="X663" s="157" t="str">
        <f t="shared" si="200"/>
        <v>Value Not maches</v>
      </c>
      <c r="Y663" s="158">
        <f t="shared" si="188"/>
        <v>26</v>
      </c>
      <c r="Z663" s="150">
        <f t="shared" si="196"/>
        <v>2</v>
      </c>
      <c r="AA663" s="151">
        <f t="shared" si="187"/>
        <v>2019</v>
      </c>
      <c r="AB663" s="152" t="str">
        <f t="shared" si="201"/>
        <v>2-2019</v>
      </c>
      <c r="AC663" s="152" t="str">
        <f t="shared" si="198"/>
        <v>26-2-2019</v>
      </c>
      <c r="AD663" s="62">
        <f t="shared" si="189"/>
        <v>1</v>
      </c>
      <c r="AE663" s="62">
        <f t="shared" ref="AE663:AE726" si="202">WEEKNUM(L663,2)</f>
        <v>9</v>
      </c>
      <c r="AF663" s="152" t="str">
        <f t="shared" si="199"/>
        <v>2019-9</v>
      </c>
      <c r="AG663" s="62">
        <f t="shared" si="197"/>
        <v>2</v>
      </c>
      <c r="AH663" s="152" t="str">
        <f t="shared" ref="AH663:AH726" si="203">IF(AG663&gt;=6,"Weekends","Weekdays")</f>
        <v>Weekdays</v>
      </c>
      <c r="AI663" s="159">
        <f t="shared" si="190"/>
        <v>3</v>
      </c>
    </row>
    <row r="664" spans="2:35" ht="16.5" x14ac:dyDescent="0.3">
      <c r="B664" s="59" t="s">
        <v>696</v>
      </c>
      <c r="C664" s="60" t="s">
        <v>42</v>
      </c>
      <c r="D664" s="59" t="s">
        <v>43</v>
      </c>
      <c r="E664" s="59" t="s">
        <v>27</v>
      </c>
      <c r="F664" s="59" t="s">
        <v>21</v>
      </c>
      <c r="G664" s="59" t="s">
        <v>36</v>
      </c>
      <c r="H664" s="61">
        <v>42.97</v>
      </c>
      <c r="I664" s="62">
        <v>3</v>
      </c>
      <c r="J664" s="63">
        <v>6.4455</v>
      </c>
      <c r="K664" s="63">
        <v>135.35550000000001</v>
      </c>
      <c r="L664" s="64">
        <v>43499</v>
      </c>
      <c r="M664" s="65">
        <v>0.49027777777777776</v>
      </c>
      <c r="N664" s="60" t="s">
        <v>29</v>
      </c>
      <c r="O664" s="63">
        <v>128.91</v>
      </c>
      <c r="P664" s="66">
        <v>4.7619047620000003</v>
      </c>
      <c r="Q664" s="63">
        <v>6.4455</v>
      </c>
      <c r="R664" s="68">
        <v>9.3000000000000007</v>
      </c>
      <c r="S664" s="48">
        <f t="shared" si="191"/>
        <v>6.4455000000000098</v>
      </c>
      <c r="T664" s="49">
        <f t="shared" si="192"/>
        <v>483.4125000000007</v>
      </c>
      <c r="U664" s="49" t="b">
        <f t="shared" si="193"/>
        <v>0</v>
      </c>
      <c r="V664" s="49" t="b">
        <f t="shared" si="194"/>
        <v>1</v>
      </c>
      <c r="W664" s="49" t="str">
        <f t="shared" si="195"/>
        <v>High Value</v>
      </c>
      <c r="X664" s="157">
        <f t="shared" si="200"/>
        <v>4.2969999999999997</v>
      </c>
      <c r="Y664" s="158">
        <f t="shared" si="188"/>
        <v>3</v>
      </c>
      <c r="Z664" s="150">
        <f t="shared" si="196"/>
        <v>2</v>
      </c>
      <c r="AA664" s="151">
        <f t="shared" si="187"/>
        <v>2019</v>
      </c>
      <c r="AB664" s="152" t="str">
        <f t="shared" si="201"/>
        <v>2-2019</v>
      </c>
      <c r="AC664" s="152" t="str">
        <f t="shared" si="198"/>
        <v>3-2-2019</v>
      </c>
      <c r="AD664" s="62">
        <f t="shared" si="189"/>
        <v>1</v>
      </c>
      <c r="AE664" s="62">
        <f t="shared" si="202"/>
        <v>5</v>
      </c>
      <c r="AF664" s="152" t="str">
        <f t="shared" si="199"/>
        <v>2019-5</v>
      </c>
      <c r="AG664" s="62">
        <f t="shared" si="197"/>
        <v>7</v>
      </c>
      <c r="AH664" s="152" t="str">
        <f t="shared" si="203"/>
        <v>Weekends</v>
      </c>
      <c r="AI664" s="159">
        <f t="shared" si="190"/>
        <v>1</v>
      </c>
    </row>
    <row r="665" spans="2:35" ht="16.5" x14ac:dyDescent="0.3">
      <c r="B665" s="59" t="s">
        <v>697</v>
      </c>
      <c r="C665" s="60" t="s">
        <v>25</v>
      </c>
      <c r="D665" s="59" t="s">
        <v>26</v>
      </c>
      <c r="E665" s="59" t="s">
        <v>20</v>
      </c>
      <c r="F665" s="59" t="s">
        <v>31</v>
      </c>
      <c r="G665" s="59" t="s">
        <v>36</v>
      </c>
      <c r="H665" s="61">
        <v>17.14</v>
      </c>
      <c r="I665" s="62">
        <v>7</v>
      </c>
      <c r="J665" s="63">
        <v>5.9989999999999997</v>
      </c>
      <c r="K665" s="63">
        <v>125.979</v>
      </c>
      <c r="L665" s="64">
        <v>43481</v>
      </c>
      <c r="M665" s="65">
        <v>0.50486111111111109</v>
      </c>
      <c r="N665" s="60" t="s">
        <v>33</v>
      </c>
      <c r="O665" s="63">
        <v>119.98</v>
      </c>
      <c r="P665" s="66">
        <v>4.7619047620000003</v>
      </c>
      <c r="Q665" s="63">
        <v>5.9989999999999997</v>
      </c>
      <c r="R665" s="68">
        <v>7.9</v>
      </c>
      <c r="S665" s="48">
        <f t="shared" si="191"/>
        <v>5.9989999999999952</v>
      </c>
      <c r="T665" s="49">
        <f t="shared" si="192"/>
        <v>449.92499999999961</v>
      </c>
      <c r="U665" s="49" t="b">
        <f t="shared" si="193"/>
        <v>0</v>
      </c>
      <c r="V665" s="49" t="b">
        <f t="shared" si="194"/>
        <v>1</v>
      </c>
      <c r="W665" s="49" t="str">
        <f t="shared" si="195"/>
        <v>Low Value</v>
      </c>
      <c r="X665" s="157">
        <f t="shared" si="200"/>
        <v>1.7140000000000002</v>
      </c>
      <c r="Y665" s="158">
        <f t="shared" si="188"/>
        <v>16</v>
      </c>
      <c r="Z665" s="150">
        <f t="shared" si="196"/>
        <v>1</v>
      </c>
      <c r="AA665" s="151">
        <f t="shared" si="187"/>
        <v>2019</v>
      </c>
      <c r="AB665" s="152" t="str">
        <f t="shared" si="201"/>
        <v>1-2019</v>
      </c>
      <c r="AC665" s="152" t="str">
        <f t="shared" si="198"/>
        <v>16-1-2019</v>
      </c>
      <c r="AD665" s="62">
        <f t="shared" si="189"/>
        <v>1</v>
      </c>
      <c r="AE665" s="62">
        <f t="shared" si="202"/>
        <v>3</v>
      </c>
      <c r="AF665" s="152" t="str">
        <f t="shared" si="199"/>
        <v>2019-3</v>
      </c>
      <c r="AG665" s="62">
        <f t="shared" si="197"/>
        <v>3</v>
      </c>
      <c r="AH665" s="152" t="str">
        <f t="shared" si="203"/>
        <v>Weekdays</v>
      </c>
      <c r="AI665" s="159">
        <f t="shared" si="190"/>
        <v>4</v>
      </c>
    </row>
    <row r="666" spans="2:35" ht="16.5" x14ac:dyDescent="0.3">
      <c r="B666" s="59" t="s">
        <v>698</v>
      </c>
      <c r="C666" s="60" t="s">
        <v>42</v>
      </c>
      <c r="D666" s="59" t="s">
        <v>43</v>
      </c>
      <c r="E666" s="59" t="s">
        <v>20</v>
      </c>
      <c r="F666" s="59" t="s">
        <v>21</v>
      </c>
      <c r="G666" s="59" t="s">
        <v>46</v>
      </c>
      <c r="H666" s="61">
        <v>58.75</v>
      </c>
      <c r="I666" s="62">
        <v>6</v>
      </c>
      <c r="J666" s="63">
        <v>17.625</v>
      </c>
      <c r="K666" s="63">
        <v>370.125</v>
      </c>
      <c r="L666" s="64">
        <v>43548</v>
      </c>
      <c r="M666" s="65">
        <v>0.75972222222222219</v>
      </c>
      <c r="N666" s="60" t="s">
        <v>33</v>
      </c>
      <c r="O666" s="63">
        <v>352.5</v>
      </c>
      <c r="P666" s="66">
        <v>4.7619047620000003</v>
      </c>
      <c r="Q666" s="63">
        <v>17.625</v>
      </c>
      <c r="R666" s="67">
        <v>5.9</v>
      </c>
      <c r="S666" s="48">
        <f t="shared" si="191"/>
        <v>17.625</v>
      </c>
      <c r="T666" s="49">
        <f t="shared" si="192"/>
        <v>1321.875</v>
      </c>
      <c r="U666" s="49" t="b">
        <f t="shared" si="193"/>
        <v>0</v>
      </c>
      <c r="V666" s="49" t="b">
        <f t="shared" si="194"/>
        <v>1</v>
      </c>
      <c r="W666" s="49" t="str">
        <f t="shared" si="195"/>
        <v>Low Value</v>
      </c>
      <c r="X666" s="157" t="str">
        <f t="shared" si="200"/>
        <v>Value Not maches</v>
      </c>
      <c r="Y666" s="158">
        <f t="shared" si="188"/>
        <v>24</v>
      </c>
      <c r="Z666" s="150">
        <f t="shared" si="196"/>
        <v>3</v>
      </c>
      <c r="AA666" s="151">
        <f t="shared" si="187"/>
        <v>2019</v>
      </c>
      <c r="AB666" s="152" t="str">
        <f t="shared" si="201"/>
        <v>3-2019</v>
      </c>
      <c r="AC666" s="152" t="str">
        <f t="shared" si="198"/>
        <v>24-3-2019</v>
      </c>
      <c r="AD666" s="62">
        <f t="shared" si="189"/>
        <v>1</v>
      </c>
      <c r="AE666" s="62">
        <f t="shared" si="202"/>
        <v>12</v>
      </c>
      <c r="AF666" s="152" t="str">
        <f t="shared" si="199"/>
        <v>2019-12</v>
      </c>
      <c r="AG666" s="62">
        <f t="shared" si="197"/>
        <v>7</v>
      </c>
      <c r="AH666" s="152" t="str">
        <f t="shared" si="203"/>
        <v>Weekends</v>
      </c>
      <c r="AI666" s="159">
        <f t="shared" si="190"/>
        <v>1</v>
      </c>
    </row>
    <row r="667" spans="2:35" ht="16.5" x14ac:dyDescent="0.3">
      <c r="B667" s="59" t="s">
        <v>699</v>
      </c>
      <c r="C667" s="60" t="s">
        <v>25</v>
      </c>
      <c r="D667" s="59" t="s">
        <v>26</v>
      </c>
      <c r="E667" s="59" t="s">
        <v>20</v>
      </c>
      <c r="F667" s="59" t="s">
        <v>21</v>
      </c>
      <c r="G667" s="59" t="s">
        <v>44</v>
      </c>
      <c r="H667" s="61">
        <v>87.1</v>
      </c>
      <c r="I667" s="62">
        <v>10</v>
      </c>
      <c r="J667" s="63">
        <v>43.55</v>
      </c>
      <c r="K667" s="63">
        <v>914.55</v>
      </c>
      <c r="L667" s="64">
        <v>43508</v>
      </c>
      <c r="M667" s="65">
        <v>0.61458333333333337</v>
      </c>
      <c r="N667" s="60" t="s">
        <v>33</v>
      </c>
      <c r="O667" s="63">
        <v>871</v>
      </c>
      <c r="P667" s="66">
        <v>4.7619047620000003</v>
      </c>
      <c r="Q667" s="63">
        <v>43.55</v>
      </c>
      <c r="R667" s="67">
        <v>9.9</v>
      </c>
      <c r="S667" s="48">
        <f t="shared" si="191"/>
        <v>43.549999999999955</v>
      </c>
      <c r="T667" s="49">
        <f t="shared" si="192"/>
        <v>3266.2499999999964</v>
      </c>
      <c r="U667" s="49" t="b">
        <f t="shared" si="193"/>
        <v>1</v>
      </c>
      <c r="V667" s="49" t="b">
        <f t="shared" si="194"/>
        <v>1</v>
      </c>
      <c r="W667" s="49" t="str">
        <f t="shared" si="195"/>
        <v>High Value</v>
      </c>
      <c r="X667" s="157">
        <f t="shared" si="200"/>
        <v>8.7099999999999991</v>
      </c>
      <c r="Y667" s="158">
        <f t="shared" si="188"/>
        <v>12</v>
      </c>
      <c r="Z667" s="150">
        <f t="shared" si="196"/>
        <v>2</v>
      </c>
      <c r="AA667" s="151">
        <f t="shared" ref="AA667:AA730" si="204">YEAR(L667)</f>
        <v>2019</v>
      </c>
      <c r="AB667" s="152" t="str">
        <f t="shared" si="201"/>
        <v>2-2019</v>
      </c>
      <c r="AC667" s="152" t="str">
        <f t="shared" si="198"/>
        <v>12-2-2019</v>
      </c>
      <c r="AD667" s="62">
        <f t="shared" si="189"/>
        <v>1</v>
      </c>
      <c r="AE667" s="62">
        <f t="shared" si="202"/>
        <v>7</v>
      </c>
      <c r="AF667" s="152" t="str">
        <f t="shared" si="199"/>
        <v>2019-7</v>
      </c>
      <c r="AG667" s="62">
        <f t="shared" si="197"/>
        <v>2</v>
      </c>
      <c r="AH667" s="152" t="str">
        <f t="shared" si="203"/>
        <v>Weekdays</v>
      </c>
      <c r="AI667" s="159">
        <f t="shared" si="190"/>
        <v>3</v>
      </c>
    </row>
    <row r="668" spans="2:35" ht="16.5" x14ac:dyDescent="0.3">
      <c r="B668" s="59" t="s">
        <v>700</v>
      </c>
      <c r="C668" s="60" t="s">
        <v>25</v>
      </c>
      <c r="D668" s="59" t="s">
        <v>26</v>
      </c>
      <c r="E668" s="59" t="s">
        <v>27</v>
      </c>
      <c r="F668" s="59" t="s">
        <v>21</v>
      </c>
      <c r="G668" s="59" t="s">
        <v>36</v>
      </c>
      <c r="H668" s="61">
        <v>98.8</v>
      </c>
      <c r="I668" s="62">
        <v>2</v>
      </c>
      <c r="J668" s="63">
        <v>9.8800000000000008</v>
      </c>
      <c r="K668" s="63">
        <v>207.48</v>
      </c>
      <c r="L668" s="64">
        <v>43517</v>
      </c>
      <c r="M668" s="65">
        <v>0.48541666666666666</v>
      </c>
      <c r="N668" s="60" t="s">
        <v>29</v>
      </c>
      <c r="O668" s="63">
        <v>197.6</v>
      </c>
      <c r="P668" s="66">
        <v>4.7619047620000003</v>
      </c>
      <c r="Q668" s="63">
        <v>9.8800000000000008</v>
      </c>
      <c r="R668" s="68">
        <v>7.7</v>
      </c>
      <c r="S668" s="48">
        <f t="shared" si="191"/>
        <v>9.8799999999999955</v>
      </c>
      <c r="T668" s="49">
        <f t="shared" si="192"/>
        <v>740.99999999999966</v>
      </c>
      <c r="U668" s="49" t="b">
        <f t="shared" si="193"/>
        <v>0</v>
      </c>
      <c r="V668" s="49" t="b">
        <f t="shared" si="194"/>
        <v>1</v>
      </c>
      <c r="W668" s="49" t="str">
        <f t="shared" si="195"/>
        <v>Low Value</v>
      </c>
      <c r="X668" s="157">
        <f t="shared" si="200"/>
        <v>9.8800000000000008</v>
      </c>
      <c r="Y668" s="158">
        <f t="shared" si="188"/>
        <v>21</v>
      </c>
      <c r="Z668" s="150">
        <f t="shared" si="196"/>
        <v>2</v>
      </c>
      <c r="AA668" s="151">
        <f t="shared" si="204"/>
        <v>2019</v>
      </c>
      <c r="AB668" s="152" t="str">
        <f t="shared" si="201"/>
        <v>2-2019</v>
      </c>
      <c r="AC668" s="152" t="str">
        <f t="shared" si="198"/>
        <v>21-2-2019</v>
      </c>
      <c r="AD668" s="62">
        <f t="shared" si="189"/>
        <v>1</v>
      </c>
      <c r="AE668" s="62">
        <f t="shared" si="202"/>
        <v>8</v>
      </c>
      <c r="AF668" s="152" t="str">
        <f t="shared" si="199"/>
        <v>2019-8</v>
      </c>
      <c r="AG668" s="62">
        <f t="shared" si="197"/>
        <v>4</v>
      </c>
      <c r="AH668" s="152" t="str">
        <f t="shared" si="203"/>
        <v>Weekdays</v>
      </c>
      <c r="AI668" s="159">
        <f t="shared" si="190"/>
        <v>5</v>
      </c>
    </row>
    <row r="669" spans="2:35" ht="16.5" x14ac:dyDescent="0.3">
      <c r="B669" s="59" t="s">
        <v>701</v>
      </c>
      <c r="C669" s="60" t="s">
        <v>18</v>
      </c>
      <c r="D669" s="59" t="s">
        <v>19</v>
      </c>
      <c r="E669" s="59" t="s">
        <v>27</v>
      </c>
      <c r="F669" s="59" t="s">
        <v>21</v>
      </c>
      <c r="G669" s="59" t="s">
        <v>46</v>
      </c>
      <c r="H669" s="61">
        <v>48.63</v>
      </c>
      <c r="I669" s="62">
        <v>4</v>
      </c>
      <c r="J669" s="63">
        <v>9.7260000000000009</v>
      </c>
      <c r="K669" s="63">
        <v>204.24600000000001</v>
      </c>
      <c r="L669" s="64">
        <v>43500</v>
      </c>
      <c r="M669" s="65">
        <v>0.65555555555555556</v>
      </c>
      <c r="N669" s="60" t="s">
        <v>23</v>
      </c>
      <c r="O669" s="63">
        <v>194.52</v>
      </c>
      <c r="P669" s="66">
        <v>4.7619047620000003</v>
      </c>
      <c r="Q669" s="63">
        <v>9.7260000000000009</v>
      </c>
      <c r="R669" s="68">
        <v>7.6</v>
      </c>
      <c r="S669" s="48">
        <f t="shared" si="191"/>
        <v>9.7259999999999991</v>
      </c>
      <c r="T669" s="49">
        <f t="shared" si="192"/>
        <v>729.44999999999993</v>
      </c>
      <c r="U669" s="49" t="b">
        <f t="shared" si="193"/>
        <v>0</v>
      </c>
      <c r="V669" s="49" t="b">
        <f t="shared" si="194"/>
        <v>1</v>
      </c>
      <c r="W669" s="49" t="str">
        <f t="shared" si="195"/>
        <v>Low Value</v>
      </c>
      <c r="X669" s="157">
        <f t="shared" si="200"/>
        <v>4.8630000000000004</v>
      </c>
      <c r="Y669" s="158">
        <f t="shared" si="188"/>
        <v>4</v>
      </c>
      <c r="Z669" s="150">
        <f t="shared" si="196"/>
        <v>2</v>
      </c>
      <c r="AA669" s="151">
        <f t="shared" si="204"/>
        <v>2019</v>
      </c>
      <c r="AB669" s="152" t="str">
        <f t="shared" si="201"/>
        <v>2-2019</v>
      </c>
      <c r="AC669" s="152" t="str">
        <f t="shared" si="198"/>
        <v>4-2-2019</v>
      </c>
      <c r="AD669" s="62">
        <f t="shared" si="189"/>
        <v>1</v>
      </c>
      <c r="AE669" s="62">
        <f t="shared" si="202"/>
        <v>6</v>
      </c>
      <c r="AF669" s="152" t="str">
        <f t="shared" si="199"/>
        <v>2019-6</v>
      </c>
      <c r="AG669" s="62">
        <f t="shared" si="197"/>
        <v>1</v>
      </c>
      <c r="AH669" s="152" t="str">
        <f t="shared" si="203"/>
        <v>Weekdays</v>
      </c>
      <c r="AI669" s="159">
        <f t="shared" si="190"/>
        <v>2</v>
      </c>
    </row>
    <row r="670" spans="2:35" ht="16.5" x14ac:dyDescent="0.3">
      <c r="B670" s="59" t="s">
        <v>702</v>
      </c>
      <c r="C670" s="60" t="s">
        <v>42</v>
      </c>
      <c r="D670" s="59" t="s">
        <v>43</v>
      </c>
      <c r="E670" s="59" t="s">
        <v>20</v>
      </c>
      <c r="F670" s="59" t="s">
        <v>31</v>
      </c>
      <c r="G670" s="59" t="s">
        <v>44</v>
      </c>
      <c r="H670" s="61">
        <v>57.74</v>
      </c>
      <c r="I670" s="62">
        <v>3</v>
      </c>
      <c r="J670" s="63">
        <v>8.6609999999999996</v>
      </c>
      <c r="K670" s="63">
        <v>181.881</v>
      </c>
      <c r="L670" s="64">
        <v>43516</v>
      </c>
      <c r="M670" s="65">
        <v>0.54583333333333328</v>
      </c>
      <c r="N670" s="60" t="s">
        <v>23</v>
      </c>
      <c r="O670" s="63">
        <v>173.22</v>
      </c>
      <c r="P670" s="66">
        <v>4.7619047620000003</v>
      </c>
      <c r="Q670" s="63">
        <v>8.6609999999999996</v>
      </c>
      <c r="R670" s="68">
        <v>7.7</v>
      </c>
      <c r="S670" s="48">
        <f t="shared" si="191"/>
        <v>8.6610000000000014</v>
      </c>
      <c r="T670" s="49">
        <f t="shared" si="192"/>
        <v>649.57500000000005</v>
      </c>
      <c r="U670" s="49" t="b">
        <f t="shared" si="193"/>
        <v>0</v>
      </c>
      <c r="V670" s="49" t="b">
        <f t="shared" si="194"/>
        <v>1</v>
      </c>
      <c r="W670" s="49" t="str">
        <f t="shared" si="195"/>
        <v>Low Value</v>
      </c>
      <c r="X670" s="157">
        <f t="shared" si="200"/>
        <v>5.7740000000000009</v>
      </c>
      <c r="Y670" s="158">
        <f t="shared" si="188"/>
        <v>20</v>
      </c>
      <c r="Z670" s="150">
        <f t="shared" si="196"/>
        <v>2</v>
      </c>
      <c r="AA670" s="151">
        <f t="shared" si="204"/>
        <v>2019</v>
      </c>
      <c r="AB670" s="152" t="str">
        <f t="shared" si="201"/>
        <v>2-2019</v>
      </c>
      <c r="AC670" s="152" t="str">
        <f t="shared" si="198"/>
        <v>20-2-2019</v>
      </c>
      <c r="AD670" s="62">
        <f t="shared" si="189"/>
        <v>1</v>
      </c>
      <c r="AE670" s="62">
        <f t="shared" si="202"/>
        <v>8</v>
      </c>
      <c r="AF670" s="152" t="str">
        <f t="shared" si="199"/>
        <v>2019-8</v>
      </c>
      <c r="AG670" s="62">
        <f t="shared" si="197"/>
        <v>3</v>
      </c>
      <c r="AH670" s="152" t="str">
        <f t="shared" si="203"/>
        <v>Weekdays</v>
      </c>
      <c r="AI670" s="159">
        <f t="shared" si="190"/>
        <v>4</v>
      </c>
    </row>
    <row r="671" spans="2:35" ht="16.5" x14ac:dyDescent="0.3">
      <c r="B671" s="59" t="s">
        <v>703</v>
      </c>
      <c r="C671" s="60" t="s">
        <v>42</v>
      </c>
      <c r="D671" s="59" t="s">
        <v>43</v>
      </c>
      <c r="E671" s="59" t="s">
        <v>27</v>
      </c>
      <c r="F671" s="59" t="s">
        <v>21</v>
      </c>
      <c r="G671" s="59" t="s">
        <v>22</v>
      </c>
      <c r="H671" s="61">
        <v>17.97</v>
      </c>
      <c r="I671" s="62">
        <v>4</v>
      </c>
      <c r="J671" s="63">
        <v>3.5939999999999999</v>
      </c>
      <c r="K671" s="63">
        <v>75.474000000000004</v>
      </c>
      <c r="L671" s="64">
        <v>43519</v>
      </c>
      <c r="M671" s="65">
        <v>0.86319444444444449</v>
      </c>
      <c r="N671" s="60" t="s">
        <v>23</v>
      </c>
      <c r="O671" s="63">
        <v>71.88</v>
      </c>
      <c r="P671" s="66">
        <v>4.7619047620000003</v>
      </c>
      <c r="Q671" s="63">
        <v>3.5939999999999999</v>
      </c>
      <c r="R671" s="68">
        <v>6.4</v>
      </c>
      <c r="S671" s="48">
        <f t="shared" si="191"/>
        <v>3.5940000000000083</v>
      </c>
      <c r="T671" s="49">
        <f t="shared" si="192"/>
        <v>269.55000000000064</v>
      </c>
      <c r="U671" s="49" t="b">
        <f t="shared" si="193"/>
        <v>0</v>
      </c>
      <c r="V671" s="49" t="b">
        <f t="shared" si="194"/>
        <v>1</v>
      </c>
      <c r="W671" s="49" t="str">
        <f t="shared" si="195"/>
        <v>Low Value</v>
      </c>
      <c r="X671" s="157">
        <f t="shared" si="200"/>
        <v>1.7969999999999999</v>
      </c>
      <c r="Y671" s="158">
        <f t="shared" si="188"/>
        <v>23</v>
      </c>
      <c r="Z671" s="150">
        <f t="shared" si="196"/>
        <v>2</v>
      </c>
      <c r="AA671" s="151">
        <f t="shared" si="204"/>
        <v>2019</v>
      </c>
      <c r="AB671" s="152" t="str">
        <f t="shared" si="201"/>
        <v>2-2019</v>
      </c>
      <c r="AC671" s="152" t="str">
        <f t="shared" si="198"/>
        <v>23-2-2019</v>
      </c>
      <c r="AD671" s="62">
        <f t="shared" si="189"/>
        <v>1</v>
      </c>
      <c r="AE671" s="62">
        <f t="shared" si="202"/>
        <v>8</v>
      </c>
      <c r="AF671" s="152" t="str">
        <f t="shared" si="199"/>
        <v>2019-8</v>
      </c>
      <c r="AG671" s="62">
        <f t="shared" si="197"/>
        <v>6</v>
      </c>
      <c r="AH671" s="152" t="str">
        <f t="shared" si="203"/>
        <v>Weekends</v>
      </c>
      <c r="AI671" s="159">
        <f t="shared" si="190"/>
        <v>7</v>
      </c>
    </row>
    <row r="672" spans="2:35" ht="16.5" x14ac:dyDescent="0.3">
      <c r="B672" s="59" t="s">
        <v>704</v>
      </c>
      <c r="C672" s="60" t="s">
        <v>25</v>
      </c>
      <c r="D672" s="59" t="s">
        <v>26</v>
      </c>
      <c r="E672" s="59" t="s">
        <v>20</v>
      </c>
      <c r="F672" s="59" t="s">
        <v>21</v>
      </c>
      <c r="G672" s="59" t="s">
        <v>22</v>
      </c>
      <c r="H672" s="61">
        <v>47.71</v>
      </c>
      <c r="I672" s="62">
        <v>6</v>
      </c>
      <c r="J672" s="63">
        <v>14.313000000000001</v>
      </c>
      <c r="K672" s="63">
        <v>300.57299999999998</v>
      </c>
      <c r="L672" s="64">
        <v>43512</v>
      </c>
      <c r="M672" s="65">
        <v>0.59652777777777777</v>
      </c>
      <c r="N672" s="60" t="s">
        <v>23</v>
      </c>
      <c r="O672" s="63">
        <v>286.26</v>
      </c>
      <c r="P672" s="66">
        <v>4.7619047620000003</v>
      </c>
      <c r="Q672" s="63">
        <v>14.313000000000001</v>
      </c>
      <c r="R672" s="68">
        <v>4.4000000000000004</v>
      </c>
      <c r="S672" s="48">
        <f t="shared" si="191"/>
        <v>14.312999999999988</v>
      </c>
      <c r="T672" s="49">
        <f t="shared" si="192"/>
        <v>1073.474999999999</v>
      </c>
      <c r="U672" s="49" t="b">
        <f t="shared" si="193"/>
        <v>0</v>
      </c>
      <c r="V672" s="49" t="b">
        <f t="shared" si="194"/>
        <v>1</v>
      </c>
      <c r="W672" s="49" t="str">
        <f t="shared" si="195"/>
        <v>Low Value</v>
      </c>
      <c r="X672" s="157" t="str">
        <f t="shared" si="200"/>
        <v>Value Not maches</v>
      </c>
      <c r="Y672" s="158">
        <f t="shared" si="188"/>
        <v>16</v>
      </c>
      <c r="Z672" s="150">
        <f t="shared" si="196"/>
        <v>2</v>
      </c>
      <c r="AA672" s="151">
        <f t="shared" si="204"/>
        <v>2019</v>
      </c>
      <c r="AB672" s="152" t="str">
        <f t="shared" si="201"/>
        <v>2-2019</v>
      </c>
      <c r="AC672" s="152" t="str">
        <f t="shared" si="198"/>
        <v>16-2-2019</v>
      </c>
      <c r="AD672" s="62">
        <f t="shared" si="189"/>
        <v>1</v>
      </c>
      <c r="AE672" s="62">
        <f t="shared" si="202"/>
        <v>7</v>
      </c>
      <c r="AF672" s="152" t="str">
        <f t="shared" si="199"/>
        <v>2019-7</v>
      </c>
      <c r="AG672" s="62">
        <f t="shared" si="197"/>
        <v>6</v>
      </c>
      <c r="AH672" s="152" t="str">
        <f t="shared" si="203"/>
        <v>Weekends</v>
      </c>
      <c r="AI672" s="159">
        <f t="shared" si="190"/>
        <v>7</v>
      </c>
    </row>
    <row r="673" spans="2:35" ht="16.5" x14ac:dyDescent="0.3">
      <c r="B673" s="59" t="s">
        <v>705</v>
      </c>
      <c r="C673" s="60" t="s">
        <v>42</v>
      </c>
      <c r="D673" s="59" t="s">
        <v>43</v>
      </c>
      <c r="E673" s="59" t="s">
        <v>27</v>
      </c>
      <c r="F673" s="59" t="s">
        <v>21</v>
      </c>
      <c r="G673" s="59" t="s">
        <v>36</v>
      </c>
      <c r="H673" s="61">
        <v>40.619999999999997</v>
      </c>
      <c r="I673" s="62">
        <v>2</v>
      </c>
      <c r="J673" s="63">
        <v>4.0620000000000003</v>
      </c>
      <c r="K673" s="63">
        <v>85.302000000000007</v>
      </c>
      <c r="L673" s="64">
        <v>43482</v>
      </c>
      <c r="M673" s="65">
        <v>0.41736111111111113</v>
      </c>
      <c r="N673" s="60" t="s">
        <v>33</v>
      </c>
      <c r="O673" s="63">
        <v>81.239999999999995</v>
      </c>
      <c r="P673" s="66">
        <v>4.7619047620000003</v>
      </c>
      <c r="Q673" s="63">
        <v>4.0620000000000003</v>
      </c>
      <c r="R673" s="68">
        <v>4.0999999999999996</v>
      </c>
      <c r="S673" s="48">
        <f t="shared" si="191"/>
        <v>4.0620000000000118</v>
      </c>
      <c r="T673" s="49">
        <f t="shared" si="192"/>
        <v>304.65000000000089</v>
      </c>
      <c r="U673" s="49" t="b">
        <f t="shared" si="193"/>
        <v>0</v>
      </c>
      <c r="V673" s="49" t="b">
        <f t="shared" si="194"/>
        <v>1</v>
      </c>
      <c r="W673" s="49" t="str">
        <f t="shared" si="195"/>
        <v>Low Value</v>
      </c>
      <c r="X673" s="157" t="str">
        <f t="shared" si="200"/>
        <v>Value Not maches</v>
      </c>
      <c r="Y673" s="158">
        <f t="shared" ref="Y673:Y736" si="205">DAY(L673)</f>
        <v>17</v>
      </c>
      <c r="Z673" s="150">
        <f t="shared" si="196"/>
        <v>1</v>
      </c>
      <c r="AA673" s="151">
        <f t="shared" si="204"/>
        <v>2019</v>
      </c>
      <c r="AB673" s="152" t="str">
        <f t="shared" si="201"/>
        <v>1-2019</v>
      </c>
      <c r="AC673" s="152" t="str">
        <f t="shared" si="198"/>
        <v>17-1-2019</v>
      </c>
      <c r="AD673" s="62">
        <f t="shared" si="189"/>
        <v>1</v>
      </c>
      <c r="AE673" s="62">
        <f t="shared" si="202"/>
        <v>3</v>
      </c>
      <c r="AF673" s="152" t="str">
        <f t="shared" si="199"/>
        <v>2019-3</v>
      </c>
      <c r="AG673" s="62">
        <f t="shared" si="197"/>
        <v>4</v>
      </c>
      <c r="AH673" s="152" t="str">
        <f t="shared" si="203"/>
        <v>Weekdays</v>
      </c>
      <c r="AI673" s="159">
        <f t="shared" si="190"/>
        <v>5</v>
      </c>
    </row>
    <row r="674" spans="2:35" ht="16.5" x14ac:dyDescent="0.3">
      <c r="B674" s="59" t="s">
        <v>706</v>
      </c>
      <c r="C674" s="60" t="s">
        <v>18</v>
      </c>
      <c r="D674" s="59" t="s">
        <v>19</v>
      </c>
      <c r="E674" s="59" t="s">
        <v>20</v>
      </c>
      <c r="F674" s="59" t="s">
        <v>31</v>
      </c>
      <c r="G674" s="59" t="s">
        <v>46</v>
      </c>
      <c r="H674" s="61">
        <v>56.04</v>
      </c>
      <c r="I674" s="62">
        <v>10</v>
      </c>
      <c r="J674" s="63">
        <v>28.02</v>
      </c>
      <c r="K674" s="63">
        <v>588.41999999999996</v>
      </c>
      <c r="L674" s="64">
        <v>43479</v>
      </c>
      <c r="M674" s="65">
        <v>0.8125</v>
      </c>
      <c r="N674" s="60" t="s">
        <v>23</v>
      </c>
      <c r="O674" s="63">
        <v>560.4</v>
      </c>
      <c r="P674" s="66">
        <v>4.7619047620000003</v>
      </c>
      <c r="Q674" s="63">
        <v>28.02</v>
      </c>
      <c r="R674" s="67">
        <v>4.4000000000000004</v>
      </c>
      <c r="S674" s="48">
        <f t="shared" si="191"/>
        <v>28.019999999999982</v>
      </c>
      <c r="T674" s="49">
        <f t="shared" si="192"/>
        <v>2101.4999999999986</v>
      </c>
      <c r="U674" s="49" t="b">
        <f t="shared" si="193"/>
        <v>1</v>
      </c>
      <c r="V674" s="49" t="b">
        <f t="shared" si="194"/>
        <v>1</v>
      </c>
      <c r="W674" s="49" t="str">
        <f t="shared" si="195"/>
        <v>Low Value</v>
      </c>
      <c r="X674" s="157" t="str">
        <f t="shared" si="200"/>
        <v>Value Not maches</v>
      </c>
      <c r="Y674" s="158">
        <f t="shared" si="205"/>
        <v>14</v>
      </c>
      <c r="Z674" s="150">
        <f t="shared" si="196"/>
        <v>1</v>
      </c>
      <c r="AA674" s="151">
        <f t="shared" si="204"/>
        <v>2019</v>
      </c>
      <c r="AB674" s="152" t="str">
        <f t="shared" si="201"/>
        <v>1-2019</v>
      </c>
      <c r="AC674" s="152" t="str">
        <f t="shared" si="198"/>
        <v>14-1-2019</v>
      </c>
      <c r="AD674" s="62">
        <f t="shared" si="189"/>
        <v>1</v>
      </c>
      <c r="AE674" s="62">
        <f t="shared" si="202"/>
        <v>3</v>
      </c>
      <c r="AF674" s="152" t="str">
        <f t="shared" si="199"/>
        <v>2019-3</v>
      </c>
      <c r="AG674" s="62">
        <f t="shared" si="197"/>
        <v>1</v>
      </c>
      <c r="AH674" s="152" t="str">
        <f t="shared" si="203"/>
        <v>Weekdays</v>
      </c>
      <c r="AI674" s="159">
        <f t="shared" si="190"/>
        <v>2</v>
      </c>
    </row>
    <row r="675" spans="2:35" ht="16.5" x14ac:dyDescent="0.3">
      <c r="B675" s="59" t="s">
        <v>707</v>
      </c>
      <c r="C675" s="60" t="s">
        <v>42</v>
      </c>
      <c r="D675" s="59" t="s">
        <v>43</v>
      </c>
      <c r="E675" s="59" t="s">
        <v>20</v>
      </c>
      <c r="F675" s="59" t="s">
        <v>31</v>
      </c>
      <c r="G675" s="59" t="s">
        <v>44</v>
      </c>
      <c r="H675" s="61">
        <v>93.4</v>
      </c>
      <c r="I675" s="62">
        <v>2</v>
      </c>
      <c r="J675" s="63">
        <v>9.34</v>
      </c>
      <c r="K675" s="63">
        <v>196.14</v>
      </c>
      <c r="L675" s="64">
        <v>43554</v>
      </c>
      <c r="M675" s="65">
        <v>0.69027777777777777</v>
      </c>
      <c r="N675" s="60" t="s">
        <v>29</v>
      </c>
      <c r="O675" s="63">
        <v>186.8</v>
      </c>
      <c r="P675" s="66">
        <v>4.7619047620000003</v>
      </c>
      <c r="Q675" s="63">
        <v>9.34</v>
      </c>
      <c r="R675" s="68">
        <v>5.5</v>
      </c>
      <c r="S675" s="48">
        <f t="shared" si="191"/>
        <v>9.339999999999975</v>
      </c>
      <c r="T675" s="49">
        <f t="shared" si="192"/>
        <v>700.49999999999818</v>
      </c>
      <c r="U675" s="49" t="b">
        <f t="shared" si="193"/>
        <v>0</v>
      </c>
      <c r="V675" s="49" t="b">
        <f t="shared" si="194"/>
        <v>1</v>
      </c>
      <c r="W675" s="49" t="str">
        <f t="shared" si="195"/>
        <v>Low Value</v>
      </c>
      <c r="X675" s="157" t="str">
        <f t="shared" si="200"/>
        <v>Value Not maches</v>
      </c>
      <c r="Y675" s="158">
        <f t="shared" si="205"/>
        <v>30</v>
      </c>
      <c r="Z675" s="150">
        <f t="shared" si="196"/>
        <v>3</v>
      </c>
      <c r="AA675" s="151">
        <f t="shared" si="204"/>
        <v>2019</v>
      </c>
      <c r="AB675" s="152" t="str">
        <f t="shared" si="201"/>
        <v>3-2019</v>
      </c>
      <c r="AC675" s="152" t="str">
        <f t="shared" si="198"/>
        <v>30-3-2019</v>
      </c>
      <c r="AD675" s="62">
        <f t="shared" si="189"/>
        <v>1</v>
      </c>
      <c r="AE675" s="62">
        <f t="shared" si="202"/>
        <v>13</v>
      </c>
      <c r="AF675" s="152" t="str">
        <f t="shared" si="199"/>
        <v>2019-13</v>
      </c>
      <c r="AG675" s="62">
        <f t="shared" si="197"/>
        <v>6</v>
      </c>
      <c r="AH675" s="152" t="str">
        <f t="shared" si="203"/>
        <v>Weekends</v>
      </c>
      <c r="AI675" s="159">
        <f t="shared" si="190"/>
        <v>7</v>
      </c>
    </row>
    <row r="676" spans="2:35" ht="16.5" x14ac:dyDescent="0.3">
      <c r="B676" s="59" t="s">
        <v>708</v>
      </c>
      <c r="C676" s="60" t="s">
        <v>42</v>
      </c>
      <c r="D676" s="59" t="s">
        <v>43</v>
      </c>
      <c r="E676" s="59" t="s">
        <v>27</v>
      </c>
      <c r="F676" s="59" t="s">
        <v>21</v>
      </c>
      <c r="G676" s="59" t="s">
        <v>22</v>
      </c>
      <c r="H676" s="61">
        <v>73.41</v>
      </c>
      <c r="I676" s="62">
        <v>3</v>
      </c>
      <c r="J676" s="63">
        <v>11.0115</v>
      </c>
      <c r="K676" s="63">
        <v>231.2415</v>
      </c>
      <c r="L676" s="64">
        <v>43526</v>
      </c>
      <c r="M676" s="65">
        <v>0.54861111111111116</v>
      </c>
      <c r="N676" s="60" t="s">
        <v>23</v>
      </c>
      <c r="O676" s="63">
        <v>220.23</v>
      </c>
      <c r="P676" s="66">
        <v>4.7619047620000003</v>
      </c>
      <c r="Q676" s="63">
        <v>11.0115</v>
      </c>
      <c r="R676" s="68">
        <v>4</v>
      </c>
      <c r="S676" s="48">
        <f t="shared" si="191"/>
        <v>11.011500000000012</v>
      </c>
      <c r="T676" s="49">
        <f t="shared" si="192"/>
        <v>825.86250000000086</v>
      </c>
      <c r="U676" s="49" t="b">
        <f t="shared" si="193"/>
        <v>0</v>
      </c>
      <c r="V676" s="49" t="b">
        <f t="shared" si="194"/>
        <v>1</v>
      </c>
      <c r="W676" s="49" t="str">
        <f t="shared" si="195"/>
        <v>Low Value</v>
      </c>
      <c r="X676" s="157" t="str">
        <f t="shared" si="200"/>
        <v>Value Not maches</v>
      </c>
      <c r="Y676" s="158">
        <f t="shared" si="205"/>
        <v>2</v>
      </c>
      <c r="Z676" s="150">
        <f t="shared" si="196"/>
        <v>3</v>
      </c>
      <c r="AA676" s="151">
        <f t="shared" si="204"/>
        <v>2019</v>
      </c>
      <c r="AB676" s="152" t="str">
        <f t="shared" si="201"/>
        <v>3-2019</v>
      </c>
      <c r="AC676" s="152" t="str">
        <f t="shared" si="198"/>
        <v>2-3-2019</v>
      </c>
      <c r="AD676" s="62">
        <f t="shared" si="189"/>
        <v>1</v>
      </c>
      <c r="AE676" s="62">
        <f t="shared" si="202"/>
        <v>9</v>
      </c>
      <c r="AF676" s="152" t="str">
        <f t="shared" si="199"/>
        <v>2019-9</v>
      </c>
      <c r="AG676" s="62">
        <f t="shared" si="197"/>
        <v>6</v>
      </c>
      <c r="AH676" s="152" t="str">
        <f t="shared" si="203"/>
        <v>Weekends</v>
      </c>
      <c r="AI676" s="159">
        <f t="shared" si="190"/>
        <v>7</v>
      </c>
    </row>
    <row r="677" spans="2:35" ht="16.5" x14ac:dyDescent="0.3">
      <c r="B677" s="59" t="s">
        <v>709</v>
      </c>
      <c r="C677" s="60" t="s">
        <v>25</v>
      </c>
      <c r="D677" s="59" t="s">
        <v>26</v>
      </c>
      <c r="E677" s="59" t="s">
        <v>27</v>
      </c>
      <c r="F677" s="59" t="s">
        <v>31</v>
      </c>
      <c r="G677" s="59" t="s">
        <v>22</v>
      </c>
      <c r="H677" s="61">
        <v>33.64</v>
      </c>
      <c r="I677" s="62">
        <v>8</v>
      </c>
      <c r="J677" s="63">
        <v>13.456</v>
      </c>
      <c r="K677" s="63">
        <v>282.57600000000002</v>
      </c>
      <c r="L677" s="64">
        <v>43511</v>
      </c>
      <c r="M677" s="65">
        <v>0.71527777777777779</v>
      </c>
      <c r="N677" s="60" t="s">
        <v>33</v>
      </c>
      <c r="O677" s="63">
        <v>269.12</v>
      </c>
      <c r="P677" s="66">
        <v>4.7619047620000003</v>
      </c>
      <c r="Q677" s="63">
        <v>13.456</v>
      </c>
      <c r="R677" s="68">
        <v>9.3000000000000007</v>
      </c>
      <c r="S677" s="48">
        <f t="shared" si="191"/>
        <v>13.456000000000017</v>
      </c>
      <c r="T677" s="49">
        <f t="shared" si="192"/>
        <v>1009.2000000000013</v>
      </c>
      <c r="U677" s="49" t="b">
        <f t="shared" si="193"/>
        <v>0</v>
      </c>
      <c r="V677" s="49" t="b">
        <f t="shared" si="194"/>
        <v>1</v>
      </c>
      <c r="W677" s="49" t="str">
        <f t="shared" si="195"/>
        <v>High Value</v>
      </c>
      <c r="X677" s="157">
        <f t="shared" si="200"/>
        <v>3.3640000000000003</v>
      </c>
      <c r="Y677" s="158">
        <f t="shared" si="205"/>
        <v>15</v>
      </c>
      <c r="Z677" s="150">
        <f t="shared" si="196"/>
        <v>2</v>
      </c>
      <c r="AA677" s="151">
        <f t="shared" si="204"/>
        <v>2019</v>
      </c>
      <c r="AB677" s="152" t="str">
        <f t="shared" si="201"/>
        <v>2-2019</v>
      </c>
      <c r="AC677" s="152" t="str">
        <f t="shared" si="198"/>
        <v>15-2-2019</v>
      </c>
      <c r="AD677" s="62">
        <f t="shared" ref="AD677:AD740" si="206">ROUNDUP(Z677/3,0)</f>
        <v>1</v>
      </c>
      <c r="AE677" s="62">
        <f t="shared" si="202"/>
        <v>7</v>
      </c>
      <c r="AF677" s="152" t="str">
        <f t="shared" si="199"/>
        <v>2019-7</v>
      </c>
      <c r="AG677" s="62">
        <f t="shared" si="197"/>
        <v>5</v>
      </c>
      <c r="AH677" s="152" t="str">
        <f t="shared" si="203"/>
        <v>Weekdays</v>
      </c>
      <c r="AI677" s="159">
        <f t="shared" si="190"/>
        <v>6</v>
      </c>
    </row>
    <row r="678" spans="2:35" ht="16.5" x14ac:dyDescent="0.3">
      <c r="B678" s="59" t="s">
        <v>710</v>
      </c>
      <c r="C678" s="60" t="s">
        <v>18</v>
      </c>
      <c r="D678" s="59" t="s">
        <v>19</v>
      </c>
      <c r="E678" s="59" t="s">
        <v>27</v>
      </c>
      <c r="F678" s="59" t="s">
        <v>21</v>
      </c>
      <c r="G678" s="59" t="s">
        <v>28</v>
      </c>
      <c r="H678" s="61">
        <v>45.48</v>
      </c>
      <c r="I678" s="62">
        <v>10</v>
      </c>
      <c r="J678" s="63">
        <v>22.74</v>
      </c>
      <c r="K678" s="63">
        <v>477.54</v>
      </c>
      <c r="L678" s="64">
        <v>43525</v>
      </c>
      <c r="M678" s="65">
        <v>0.43194444444444446</v>
      </c>
      <c r="N678" s="60" t="s">
        <v>33</v>
      </c>
      <c r="O678" s="63">
        <v>454.8</v>
      </c>
      <c r="P678" s="66">
        <v>4.7619047620000003</v>
      </c>
      <c r="Q678" s="63">
        <v>22.74</v>
      </c>
      <c r="R678" s="67">
        <v>4.8</v>
      </c>
      <c r="S678" s="48">
        <f t="shared" si="191"/>
        <v>22.740000000000009</v>
      </c>
      <c r="T678" s="49">
        <f t="shared" si="192"/>
        <v>1705.5000000000007</v>
      </c>
      <c r="U678" s="49" t="b">
        <f t="shared" si="193"/>
        <v>0</v>
      </c>
      <c r="V678" s="49" t="b">
        <f t="shared" si="194"/>
        <v>1</v>
      </c>
      <c r="W678" s="49" t="str">
        <f t="shared" si="195"/>
        <v>Low Value</v>
      </c>
      <c r="X678" s="157" t="str">
        <f t="shared" si="200"/>
        <v>Value Not maches</v>
      </c>
      <c r="Y678" s="158">
        <f t="shared" si="205"/>
        <v>1</v>
      </c>
      <c r="Z678" s="150">
        <f t="shared" si="196"/>
        <v>3</v>
      </c>
      <c r="AA678" s="151">
        <f t="shared" si="204"/>
        <v>2019</v>
      </c>
      <c r="AB678" s="152" t="str">
        <f t="shared" si="201"/>
        <v>3-2019</v>
      </c>
      <c r="AC678" s="152" t="str">
        <f t="shared" si="198"/>
        <v>1-3-2019</v>
      </c>
      <c r="AD678" s="62">
        <f t="shared" si="206"/>
        <v>1</v>
      </c>
      <c r="AE678" s="62">
        <f t="shared" si="202"/>
        <v>9</v>
      </c>
      <c r="AF678" s="152" t="str">
        <f t="shared" si="199"/>
        <v>2019-9</v>
      </c>
      <c r="AG678" s="62">
        <f t="shared" si="197"/>
        <v>5</v>
      </c>
      <c r="AH678" s="152" t="str">
        <f t="shared" si="203"/>
        <v>Weekdays</v>
      </c>
      <c r="AI678" s="159">
        <f t="shared" ref="AI678:AI741" si="207">WEEKDAY(L678,1)</f>
        <v>6</v>
      </c>
    </row>
    <row r="679" spans="2:35" ht="16.5" x14ac:dyDescent="0.3">
      <c r="B679" s="59" t="s">
        <v>711</v>
      </c>
      <c r="C679" s="60" t="s">
        <v>42</v>
      </c>
      <c r="D679" s="59" t="s">
        <v>43</v>
      </c>
      <c r="E679" s="59" t="s">
        <v>20</v>
      </c>
      <c r="F679" s="59" t="s">
        <v>31</v>
      </c>
      <c r="G679" s="59" t="s">
        <v>46</v>
      </c>
      <c r="H679" s="61">
        <v>83.77</v>
      </c>
      <c r="I679" s="62">
        <v>2</v>
      </c>
      <c r="J679" s="63">
        <v>8.3770000000000007</v>
      </c>
      <c r="K679" s="63">
        <v>175.917</v>
      </c>
      <c r="L679" s="64">
        <v>43520</v>
      </c>
      <c r="M679" s="65">
        <v>0.83125000000000004</v>
      </c>
      <c r="N679" s="60" t="s">
        <v>29</v>
      </c>
      <c r="O679" s="63">
        <v>167.54</v>
      </c>
      <c r="P679" s="66">
        <v>4.7619047620000003</v>
      </c>
      <c r="Q679" s="63">
        <v>8.3770000000000007</v>
      </c>
      <c r="R679" s="68">
        <v>4.5999999999999996</v>
      </c>
      <c r="S679" s="48">
        <f t="shared" si="191"/>
        <v>8.3770000000000095</v>
      </c>
      <c r="T679" s="49">
        <f t="shared" si="192"/>
        <v>628.27500000000077</v>
      </c>
      <c r="U679" s="49" t="b">
        <f t="shared" si="193"/>
        <v>0</v>
      </c>
      <c r="V679" s="49" t="b">
        <f t="shared" si="194"/>
        <v>1</v>
      </c>
      <c r="W679" s="49" t="str">
        <f t="shared" si="195"/>
        <v>Low Value</v>
      </c>
      <c r="X679" s="157" t="str">
        <f t="shared" si="200"/>
        <v>Value Not maches</v>
      </c>
      <c r="Y679" s="158">
        <f t="shared" si="205"/>
        <v>24</v>
      </c>
      <c r="Z679" s="150">
        <f t="shared" si="196"/>
        <v>2</v>
      </c>
      <c r="AA679" s="151">
        <f t="shared" si="204"/>
        <v>2019</v>
      </c>
      <c r="AB679" s="152" t="str">
        <f t="shared" si="201"/>
        <v>2-2019</v>
      </c>
      <c r="AC679" s="152" t="str">
        <f t="shared" si="198"/>
        <v>24-2-2019</v>
      </c>
      <c r="AD679" s="62">
        <f t="shared" si="206"/>
        <v>1</v>
      </c>
      <c r="AE679" s="62">
        <f t="shared" si="202"/>
        <v>8</v>
      </c>
      <c r="AF679" s="152" t="str">
        <f t="shared" si="199"/>
        <v>2019-8</v>
      </c>
      <c r="AG679" s="62">
        <f t="shared" si="197"/>
        <v>7</v>
      </c>
      <c r="AH679" s="152" t="str">
        <f t="shared" si="203"/>
        <v>Weekends</v>
      </c>
      <c r="AI679" s="159">
        <f t="shared" si="207"/>
        <v>1</v>
      </c>
    </row>
    <row r="680" spans="2:35" ht="16.5" x14ac:dyDescent="0.3">
      <c r="B680" s="59" t="s">
        <v>712</v>
      </c>
      <c r="C680" s="60" t="s">
        <v>42</v>
      </c>
      <c r="D680" s="59" t="s">
        <v>43</v>
      </c>
      <c r="E680" s="59" t="s">
        <v>20</v>
      </c>
      <c r="F680" s="59" t="s">
        <v>21</v>
      </c>
      <c r="G680" s="59" t="s">
        <v>36</v>
      </c>
      <c r="H680" s="61">
        <v>64.08</v>
      </c>
      <c r="I680" s="62">
        <v>7</v>
      </c>
      <c r="J680" s="63">
        <v>22.428000000000001</v>
      </c>
      <c r="K680" s="63">
        <v>470.988</v>
      </c>
      <c r="L680" s="64">
        <v>43515</v>
      </c>
      <c r="M680" s="65">
        <v>0.81180555555555556</v>
      </c>
      <c r="N680" s="60" t="s">
        <v>33</v>
      </c>
      <c r="O680" s="63">
        <v>448.56</v>
      </c>
      <c r="P680" s="66">
        <v>4.7619047620000003</v>
      </c>
      <c r="Q680" s="63">
        <v>22.428000000000001</v>
      </c>
      <c r="R680" s="67">
        <v>7.3</v>
      </c>
      <c r="S680" s="48">
        <f t="shared" si="191"/>
        <v>22.427999999999997</v>
      </c>
      <c r="T680" s="49">
        <f t="shared" si="192"/>
        <v>1682.1</v>
      </c>
      <c r="U680" s="49" t="b">
        <f t="shared" si="193"/>
        <v>0</v>
      </c>
      <c r="V680" s="49" t="b">
        <f t="shared" si="194"/>
        <v>1</v>
      </c>
      <c r="W680" s="49" t="str">
        <f t="shared" si="195"/>
        <v>Low Value</v>
      </c>
      <c r="X680" s="157">
        <f t="shared" si="200"/>
        <v>6.4080000000000004</v>
      </c>
      <c r="Y680" s="158">
        <f t="shared" si="205"/>
        <v>19</v>
      </c>
      <c r="Z680" s="150">
        <f t="shared" si="196"/>
        <v>2</v>
      </c>
      <c r="AA680" s="151">
        <f t="shared" si="204"/>
        <v>2019</v>
      </c>
      <c r="AB680" s="152" t="str">
        <f t="shared" si="201"/>
        <v>2-2019</v>
      </c>
      <c r="AC680" s="152" t="str">
        <f t="shared" si="198"/>
        <v>19-2-2019</v>
      </c>
      <c r="AD680" s="62">
        <f t="shared" si="206"/>
        <v>1</v>
      </c>
      <c r="AE680" s="62">
        <f t="shared" si="202"/>
        <v>8</v>
      </c>
      <c r="AF680" s="152" t="str">
        <f t="shared" si="199"/>
        <v>2019-8</v>
      </c>
      <c r="AG680" s="62">
        <f t="shared" si="197"/>
        <v>2</v>
      </c>
      <c r="AH680" s="152" t="str">
        <f t="shared" si="203"/>
        <v>Weekdays</v>
      </c>
      <c r="AI680" s="159">
        <f t="shared" si="207"/>
        <v>3</v>
      </c>
    </row>
    <row r="681" spans="2:35" ht="16.5" x14ac:dyDescent="0.3">
      <c r="B681" s="59" t="s">
        <v>713</v>
      </c>
      <c r="C681" s="60" t="s">
        <v>18</v>
      </c>
      <c r="D681" s="59" t="s">
        <v>19</v>
      </c>
      <c r="E681" s="59" t="s">
        <v>20</v>
      </c>
      <c r="F681" s="59" t="s">
        <v>21</v>
      </c>
      <c r="G681" s="59" t="s">
        <v>44</v>
      </c>
      <c r="H681" s="61">
        <v>73.47</v>
      </c>
      <c r="I681" s="62">
        <v>4</v>
      </c>
      <c r="J681" s="63">
        <v>14.694000000000001</v>
      </c>
      <c r="K681" s="63">
        <v>308.57400000000001</v>
      </c>
      <c r="L681" s="64">
        <v>43519</v>
      </c>
      <c r="M681" s="65">
        <v>0.77083333333333337</v>
      </c>
      <c r="N681" s="60" t="s">
        <v>29</v>
      </c>
      <c r="O681" s="63">
        <v>293.88</v>
      </c>
      <c r="P681" s="66">
        <v>4.7619047620000003</v>
      </c>
      <c r="Q681" s="63">
        <v>14.694000000000001</v>
      </c>
      <c r="R681" s="68">
        <v>6</v>
      </c>
      <c r="S681" s="48">
        <f t="shared" si="191"/>
        <v>14.694000000000017</v>
      </c>
      <c r="T681" s="49">
        <f t="shared" si="192"/>
        <v>1102.0500000000013</v>
      </c>
      <c r="U681" s="49" t="b">
        <f t="shared" si="193"/>
        <v>0</v>
      </c>
      <c r="V681" s="49" t="b">
        <f t="shared" si="194"/>
        <v>1</v>
      </c>
      <c r="W681" s="49" t="str">
        <f t="shared" si="195"/>
        <v>Low Value</v>
      </c>
      <c r="X681" s="157" t="str">
        <f t="shared" si="200"/>
        <v>Value Not maches</v>
      </c>
      <c r="Y681" s="158">
        <f t="shared" si="205"/>
        <v>23</v>
      </c>
      <c r="Z681" s="150">
        <f t="shared" si="196"/>
        <v>2</v>
      </c>
      <c r="AA681" s="151">
        <f t="shared" si="204"/>
        <v>2019</v>
      </c>
      <c r="AB681" s="152" t="str">
        <f t="shared" si="201"/>
        <v>2-2019</v>
      </c>
      <c r="AC681" s="152" t="str">
        <f t="shared" si="198"/>
        <v>23-2-2019</v>
      </c>
      <c r="AD681" s="62">
        <f t="shared" si="206"/>
        <v>1</v>
      </c>
      <c r="AE681" s="62">
        <f t="shared" si="202"/>
        <v>8</v>
      </c>
      <c r="AF681" s="152" t="str">
        <f t="shared" si="199"/>
        <v>2019-8</v>
      </c>
      <c r="AG681" s="62">
        <f t="shared" si="197"/>
        <v>6</v>
      </c>
      <c r="AH681" s="152" t="str">
        <f t="shared" si="203"/>
        <v>Weekends</v>
      </c>
      <c r="AI681" s="159">
        <f t="shared" si="207"/>
        <v>7</v>
      </c>
    </row>
    <row r="682" spans="2:35" ht="16.5" x14ac:dyDescent="0.3">
      <c r="B682" s="59" t="s">
        <v>714</v>
      </c>
      <c r="C682" s="60" t="s">
        <v>25</v>
      </c>
      <c r="D682" s="59" t="s">
        <v>26</v>
      </c>
      <c r="E682" s="59" t="s">
        <v>27</v>
      </c>
      <c r="F682" s="59" t="s">
        <v>31</v>
      </c>
      <c r="G682" s="59" t="s">
        <v>22</v>
      </c>
      <c r="H682" s="61">
        <v>58.95</v>
      </c>
      <c r="I682" s="62">
        <v>10</v>
      </c>
      <c r="J682" s="63">
        <v>29.475000000000001</v>
      </c>
      <c r="K682" s="63">
        <v>618.97500000000002</v>
      </c>
      <c r="L682" s="64">
        <v>43503</v>
      </c>
      <c r="M682" s="65">
        <v>0.6020833333333333</v>
      </c>
      <c r="N682" s="60" t="s">
        <v>23</v>
      </c>
      <c r="O682" s="63">
        <v>589.5</v>
      </c>
      <c r="P682" s="66">
        <v>4.7619047620000003</v>
      </c>
      <c r="Q682" s="63">
        <v>29.475000000000001</v>
      </c>
      <c r="R682" s="67">
        <v>8.1</v>
      </c>
      <c r="S682" s="48">
        <f t="shared" si="191"/>
        <v>29.475000000000023</v>
      </c>
      <c r="T682" s="49">
        <f t="shared" si="192"/>
        <v>2210.6250000000018</v>
      </c>
      <c r="U682" s="49" t="b">
        <f t="shared" si="193"/>
        <v>1</v>
      </c>
      <c r="V682" s="49" t="b">
        <f t="shared" si="194"/>
        <v>1</v>
      </c>
      <c r="W682" s="49" t="str">
        <f t="shared" si="195"/>
        <v>Low Value</v>
      </c>
      <c r="X682" s="157">
        <f t="shared" si="200"/>
        <v>5.8950000000000005</v>
      </c>
      <c r="Y682" s="158">
        <f t="shared" si="205"/>
        <v>7</v>
      </c>
      <c r="Z682" s="150">
        <f t="shared" si="196"/>
        <v>2</v>
      </c>
      <c r="AA682" s="151">
        <f t="shared" si="204"/>
        <v>2019</v>
      </c>
      <c r="AB682" s="152" t="str">
        <f t="shared" si="201"/>
        <v>2-2019</v>
      </c>
      <c r="AC682" s="152" t="str">
        <f t="shared" si="198"/>
        <v>7-2-2019</v>
      </c>
      <c r="AD682" s="62">
        <f t="shared" si="206"/>
        <v>1</v>
      </c>
      <c r="AE682" s="62">
        <f t="shared" si="202"/>
        <v>6</v>
      </c>
      <c r="AF682" s="152" t="str">
        <f t="shared" si="199"/>
        <v>2019-6</v>
      </c>
      <c r="AG682" s="62">
        <f t="shared" si="197"/>
        <v>4</v>
      </c>
      <c r="AH682" s="152" t="str">
        <f t="shared" si="203"/>
        <v>Weekdays</v>
      </c>
      <c r="AI682" s="159">
        <f t="shared" si="207"/>
        <v>5</v>
      </c>
    </row>
    <row r="683" spans="2:35" ht="16.5" x14ac:dyDescent="0.3">
      <c r="B683" s="59" t="s">
        <v>715</v>
      </c>
      <c r="C683" s="60" t="s">
        <v>18</v>
      </c>
      <c r="D683" s="59" t="s">
        <v>19</v>
      </c>
      <c r="E683" s="59" t="s">
        <v>20</v>
      </c>
      <c r="F683" s="59" t="s">
        <v>31</v>
      </c>
      <c r="G683" s="59" t="s">
        <v>44</v>
      </c>
      <c r="H683" s="61">
        <v>48.5</v>
      </c>
      <c r="I683" s="62">
        <v>6</v>
      </c>
      <c r="J683" s="63">
        <v>14.55</v>
      </c>
      <c r="K683" s="63">
        <v>305.55</v>
      </c>
      <c r="L683" s="64">
        <v>43476</v>
      </c>
      <c r="M683" s="65">
        <v>0.58125000000000004</v>
      </c>
      <c r="N683" s="60" t="s">
        <v>23</v>
      </c>
      <c r="O683" s="63">
        <v>291</v>
      </c>
      <c r="P683" s="66">
        <v>4.7619047620000003</v>
      </c>
      <c r="Q683" s="63">
        <v>14.55</v>
      </c>
      <c r="R683" s="68">
        <v>9.4</v>
      </c>
      <c r="S683" s="48">
        <f t="shared" si="191"/>
        <v>14.550000000000011</v>
      </c>
      <c r="T683" s="49">
        <f t="shared" si="192"/>
        <v>1091.2500000000009</v>
      </c>
      <c r="U683" s="49" t="b">
        <f t="shared" si="193"/>
        <v>0</v>
      </c>
      <c r="V683" s="49" t="b">
        <f t="shared" si="194"/>
        <v>1</v>
      </c>
      <c r="W683" s="49" t="str">
        <f t="shared" si="195"/>
        <v>High Value</v>
      </c>
      <c r="X683" s="157">
        <f t="shared" si="200"/>
        <v>4.8500000000000005</v>
      </c>
      <c r="Y683" s="158">
        <f t="shared" si="205"/>
        <v>11</v>
      </c>
      <c r="Z683" s="150">
        <f t="shared" si="196"/>
        <v>1</v>
      </c>
      <c r="AA683" s="151">
        <f t="shared" si="204"/>
        <v>2019</v>
      </c>
      <c r="AB683" s="152" t="str">
        <f t="shared" si="201"/>
        <v>1-2019</v>
      </c>
      <c r="AC683" s="152" t="str">
        <f t="shared" si="198"/>
        <v>11-1-2019</v>
      </c>
      <c r="AD683" s="62">
        <f t="shared" si="206"/>
        <v>1</v>
      </c>
      <c r="AE683" s="62">
        <f t="shared" si="202"/>
        <v>2</v>
      </c>
      <c r="AF683" s="152" t="str">
        <f t="shared" si="199"/>
        <v>2019-2</v>
      </c>
      <c r="AG683" s="62">
        <f t="shared" si="197"/>
        <v>5</v>
      </c>
      <c r="AH683" s="152" t="str">
        <f t="shared" si="203"/>
        <v>Weekdays</v>
      </c>
      <c r="AI683" s="159">
        <f t="shared" si="207"/>
        <v>6</v>
      </c>
    </row>
    <row r="684" spans="2:35" ht="16.5" x14ac:dyDescent="0.3">
      <c r="B684" s="59" t="s">
        <v>716</v>
      </c>
      <c r="C684" s="60" t="s">
        <v>42</v>
      </c>
      <c r="D684" s="59" t="s">
        <v>43</v>
      </c>
      <c r="E684" s="59" t="s">
        <v>20</v>
      </c>
      <c r="F684" s="59" t="s">
        <v>21</v>
      </c>
      <c r="G684" s="59" t="s">
        <v>28</v>
      </c>
      <c r="H684" s="61">
        <v>39.479999999999997</v>
      </c>
      <c r="I684" s="62">
        <v>1</v>
      </c>
      <c r="J684" s="63">
        <v>1.974</v>
      </c>
      <c r="K684" s="63">
        <v>41.454000000000001</v>
      </c>
      <c r="L684" s="64">
        <v>43508</v>
      </c>
      <c r="M684" s="65">
        <v>0.82152777777777775</v>
      </c>
      <c r="N684" s="60" t="s">
        <v>29</v>
      </c>
      <c r="O684" s="63">
        <v>39.479999999999997</v>
      </c>
      <c r="P684" s="66">
        <v>4.7619047620000003</v>
      </c>
      <c r="Q684" s="63">
        <v>1.974</v>
      </c>
      <c r="R684" s="68">
        <v>6.5</v>
      </c>
      <c r="S684" s="48">
        <f t="shared" si="191"/>
        <v>1.9740000000000038</v>
      </c>
      <c r="T684" s="49">
        <f t="shared" si="192"/>
        <v>148.0500000000003</v>
      </c>
      <c r="U684" s="49" t="b">
        <f t="shared" si="193"/>
        <v>0</v>
      </c>
      <c r="V684" s="49" t="b">
        <f t="shared" si="194"/>
        <v>1</v>
      </c>
      <c r="W684" s="49" t="str">
        <f t="shared" si="195"/>
        <v>Low Value</v>
      </c>
      <c r="X684" s="157">
        <f t="shared" si="200"/>
        <v>3.948</v>
      </c>
      <c r="Y684" s="158">
        <f t="shared" si="205"/>
        <v>12</v>
      </c>
      <c r="Z684" s="150">
        <f t="shared" si="196"/>
        <v>2</v>
      </c>
      <c r="AA684" s="151">
        <f t="shared" si="204"/>
        <v>2019</v>
      </c>
      <c r="AB684" s="152" t="str">
        <f t="shared" si="201"/>
        <v>2-2019</v>
      </c>
      <c r="AC684" s="152" t="str">
        <f t="shared" si="198"/>
        <v>12-2-2019</v>
      </c>
      <c r="AD684" s="62">
        <f t="shared" si="206"/>
        <v>1</v>
      </c>
      <c r="AE684" s="62">
        <f t="shared" si="202"/>
        <v>7</v>
      </c>
      <c r="AF684" s="152" t="str">
        <f t="shared" si="199"/>
        <v>2019-7</v>
      </c>
      <c r="AG684" s="62">
        <f t="shared" si="197"/>
        <v>2</v>
      </c>
      <c r="AH684" s="152" t="str">
        <f t="shared" si="203"/>
        <v>Weekdays</v>
      </c>
      <c r="AI684" s="159">
        <f t="shared" si="207"/>
        <v>3</v>
      </c>
    </row>
    <row r="685" spans="2:35" ht="16.5" x14ac:dyDescent="0.3">
      <c r="B685" s="59" t="s">
        <v>717</v>
      </c>
      <c r="C685" s="60" t="s">
        <v>42</v>
      </c>
      <c r="D685" s="59" t="s">
        <v>43</v>
      </c>
      <c r="E685" s="59" t="s">
        <v>27</v>
      </c>
      <c r="F685" s="59" t="s">
        <v>21</v>
      </c>
      <c r="G685" s="59" t="s">
        <v>36</v>
      </c>
      <c r="H685" s="61">
        <v>34.81</v>
      </c>
      <c r="I685" s="62">
        <v>1</v>
      </c>
      <c r="J685" s="63">
        <v>1.7404999999999999</v>
      </c>
      <c r="K685" s="63">
        <v>36.5505</v>
      </c>
      <c r="L685" s="64">
        <v>43479</v>
      </c>
      <c r="M685" s="65">
        <v>0.42430555555555555</v>
      </c>
      <c r="N685" s="60" t="s">
        <v>33</v>
      </c>
      <c r="O685" s="63">
        <v>34.81</v>
      </c>
      <c r="P685" s="66">
        <v>4.7619047620000003</v>
      </c>
      <c r="Q685" s="63">
        <v>1.7404999999999999</v>
      </c>
      <c r="R685" s="68">
        <v>7</v>
      </c>
      <c r="S685" s="48">
        <f t="shared" si="191"/>
        <v>1.7404999999999973</v>
      </c>
      <c r="T685" s="49">
        <f t="shared" si="192"/>
        <v>130.5374999999998</v>
      </c>
      <c r="U685" s="49" t="b">
        <f t="shared" si="193"/>
        <v>0</v>
      </c>
      <c r="V685" s="49" t="b">
        <f t="shared" si="194"/>
        <v>1</v>
      </c>
      <c r="W685" s="49" t="str">
        <f t="shared" si="195"/>
        <v>Low Value</v>
      </c>
      <c r="X685" s="157">
        <f t="shared" si="200"/>
        <v>3.4810000000000003</v>
      </c>
      <c r="Y685" s="158">
        <f t="shared" si="205"/>
        <v>14</v>
      </c>
      <c r="Z685" s="150">
        <f t="shared" si="196"/>
        <v>1</v>
      </c>
      <c r="AA685" s="151">
        <f t="shared" si="204"/>
        <v>2019</v>
      </c>
      <c r="AB685" s="152" t="str">
        <f t="shared" si="201"/>
        <v>1-2019</v>
      </c>
      <c r="AC685" s="152" t="str">
        <f t="shared" si="198"/>
        <v>14-1-2019</v>
      </c>
      <c r="AD685" s="62">
        <f t="shared" si="206"/>
        <v>1</v>
      </c>
      <c r="AE685" s="62">
        <f t="shared" si="202"/>
        <v>3</v>
      </c>
      <c r="AF685" s="152" t="str">
        <f t="shared" si="199"/>
        <v>2019-3</v>
      </c>
      <c r="AG685" s="62">
        <f t="shared" si="197"/>
        <v>1</v>
      </c>
      <c r="AH685" s="152" t="str">
        <f t="shared" si="203"/>
        <v>Weekdays</v>
      </c>
      <c r="AI685" s="159">
        <f t="shared" si="207"/>
        <v>2</v>
      </c>
    </row>
    <row r="686" spans="2:35" ht="16.5" x14ac:dyDescent="0.3">
      <c r="B686" s="59" t="s">
        <v>718</v>
      </c>
      <c r="C686" s="60" t="s">
        <v>25</v>
      </c>
      <c r="D686" s="59" t="s">
        <v>26</v>
      </c>
      <c r="E686" s="59" t="s">
        <v>27</v>
      </c>
      <c r="F686" s="59" t="s">
        <v>21</v>
      </c>
      <c r="G686" s="59" t="s">
        <v>46</v>
      </c>
      <c r="H686" s="61">
        <v>49.32</v>
      </c>
      <c r="I686" s="62">
        <v>6</v>
      </c>
      <c r="J686" s="63">
        <v>14.795999999999999</v>
      </c>
      <c r="K686" s="63">
        <v>310.71600000000001</v>
      </c>
      <c r="L686" s="64">
        <v>43474</v>
      </c>
      <c r="M686" s="65">
        <v>0.57361111111111107</v>
      </c>
      <c r="N686" s="60" t="s">
        <v>23</v>
      </c>
      <c r="O686" s="63">
        <v>295.92</v>
      </c>
      <c r="P686" s="66">
        <v>4.7619047620000003</v>
      </c>
      <c r="Q686" s="63">
        <v>14.795999999999999</v>
      </c>
      <c r="R686" s="68">
        <v>7.1</v>
      </c>
      <c r="S686" s="48">
        <f t="shared" si="191"/>
        <v>14.795999999999992</v>
      </c>
      <c r="T686" s="49">
        <f t="shared" si="192"/>
        <v>1109.6999999999994</v>
      </c>
      <c r="U686" s="49" t="b">
        <f t="shared" si="193"/>
        <v>0</v>
      </c>
      <c r="V686" s="49" t="b">
        <f t="shared" si="194"/>
        <v>1</v>
      </c>
      <c r="W686" s="49" t="str">
        <f t="shared" si="195"/>
        <v>Low Value</v>
      </c>
      <c r="X686" s="157">
        <f t="shared" si="200"/>
        <v>4.9320000000000004</v>
      </c>
      <c r="Y686" s="158">
        <f t="shared" si="205"/>
        <v>9</v>
      </c>
      <c r="Z686" s="150">
        <f t="shared" si="196"/>
        <v>1</v>
      </c>
      <c r="AA686" s="151">
        <f t="shared" si="204"/>
        <v>2019</v>
      </c>
      <c r="AB686" s="152" t="str">
        <f t="shared" si="201"/>
        <v>1-2019</v>
      </c>
      <c r="AC686" s="152" t="str">
        <f t="shared" si="198"/>
        <v>9-1-2019</v>
      </c>
      <c r="AD686" s="62">
        <f t="shared" si="206"/>
        <v>1</v>
      </c>
      <c r="AE686" s="62">
        <f t="shared" si="202"/>
        <v>2</v>
      </c>
      <c r="AF686" s="152" t="str">
        <f t="shared" si="199"/>
        <v>2019-2</v>
      </c>
      <c r="AG686" s="62">
        <f t="shared" si="197"/>
        <v>3</v>
      </c>
      <c r="AH686" s="152" t="str">
        <f t="shared" si="203"/>
        <v>Weekdays</v>
      </c>
      <c r="AI686" s="159">
        <f t="shared" si="207"/>
        <v>4</v>
      </c>
    </row>
    <row r="687" spans="2:35" ht="16.5" x14ac:dyDescent="0.3">
      <c r="B687" s="59" t="s">
        <v>719</v>
      </c>
      <c r="C687" s="60" t="s">
        <v>18</v>
      </c>
      <c r="D687" s="59" t="s">
        <v>19</v>
      </c>
      <c r="E687" s="59" t="s">
        <v>20</v>
      </c>
      <c r="F687" s="59" t="s">
        <v>31</v>
      </c>
      <c r="G687" s="59" t="s">
        <v>46</v>
      </c>
      <c r="H687" s="61">
        <v>21.48</v>
      </c>
      <c r="I687" s="62">
        <v>2</v>
      </c>
      <c r="J687" s="63">
        <v>2.1480000000000001</v>
      </c>
      <c r="K687" s="63">
        <v>45.107999999999997</v>
      </c>
      <c r="L687" s="64">
        <v>43523</v>
      </c>
      <c r="M687" s="65">
        <v>0.51527777777777772</v>
      </c>
      <c r="N687" s="60" t="s">
        <v>23</v>
      </c>
      <c r="O687" s="63">
        <v>42.96</v>
      </c>
      <c r="P687" s="66">
        <v>4.7619047620000003</v>
      </c>
      <c r="Q687" s="63">
        <v>2.1480000000000001</v>
      </c>
      <c r="R687" s="68">
        <v>6.6</v>
      </c>
      <c r="S687" s="48">
        <f t="shared" si="191"/>
        <v>2.1479999999999961</v>
      </c>
      <c r="T687" s="49">
        <f t="shared" si="192"/>
        <v>161.09999999999971</v>
      </c>
      <c r="U687" s="49" t="b">
        <f t="shared" si="193"/>
        <v>0</v>
      </c>
      <c r="V687" s="49" t="b">
        <f t="shared" si="194"/>
        <v>1</v>
      </c>
      <c r="W687" s="49" t="str">
        <f t="shared" si="195"/>
        <v>Low Value</v>
      </c>
      <c r="X687" s="157">
        <f t="shared" si="200"/>
        <v>2.1480000000000001</v>
      </c>
      <c r="Y687" s="158">
        <f t="shared" si="205"/>
        <v>27</v>
      </c>
      <c r="Z687" s="150">
        <f t="shared" si="196"/>
        <v>2</v>
      </c>
      <c r="AA687" s="151">
        <f t="shared" si="204"/>
        <v>2019</v>
      </c>
      <c r="AB687" s="152" t="str">
        <f t="shared" si="201"/>
        <v>2-2019</v>
      </c>
      <c r="AC687" s="152" t="str">
        <f t="shared" si="198"/>
        <v>27-2-2019</v>
      </c>
      <c r="AD687" s="62">
        <f t="shared" si="206"/>
        <v>1</v>
      </c>
      <c r="AE687" s="62">
        <f t="shared" si="202"/>
        <v>9</v>
      </c>
      <c r="AF687" s="152" t="str">
        <f t="shared" si="199"/>
        <v>2019-9</v>
      </c>
      <c r="AG687" s="62">
        <f t="shared" si="197"/>
        <v>3</v>
      </c>
      <c r="AH687" s="152" t="str">
        <f t="shared" si="203"/>
        <v>Weekdays</v>
      </c>
      <c r="AI687" s="159">
        <f t="shared" si="207"/>
        <v>4</v>
      </c>
    </row>
    <row r="688" spans="2:35" ht="16.5" x14ac:dyDescent="0.3">
      <c r="B688" s="59" t="s">
        <v>720</v>
      </c>
      <c r="C688" s="60" t="s">
        <v>42</v>
      </c>
      <c r="D688" s="59" t="s">
        <v>43</v>
      </c>
      <c r="E688" s="59" t="s">
        <v>20</v>
      </c>
      <c r="F688" s="59" t="s">
        <v>21</v>
      </c>
      <c r="G688" s="59" t="s">
        <v>36</v>
      </c>
      <c r="H688" s="61">
        <v>23.08</v>
      </c>
      <c r="I688" s="62">
        <v>6</v>
      </c>
      <c r="J688" s="63">
        <v>6.9240000000000004</v>
      </c>
      <c r="K688" s="63">
        <v>145.404</v>
      </c>
      <c r="L688" s="64">
        <v>43489</v>
      </c>
      <c r="M688" s="65">
        <v>0.80555555555555558</v>
      </c>
      <c r="N688" s="60" t="s">
        <v>23</v>
      </c>
      <c r="O688" s="63">
        <v>138.47999999999999</v>
      </c>
      <c r="P688" s="66">
        <v>4.7619047620000003</v>
      </c>
      <c r="Q688" s="63">
        <v>6.9240000000000004</v>
      </c>
      <c r="R688" s="68">
        <v>4.9000000000000004</v>
      </c>
      <c r="S688" s="48">
        <f t="shared" si="191"/>
        <v>6.9240000000000066</v>
      </c>
      <c r="T688" s="49">
        <f t="shared" si="192"/>
        <v>519.30000000000052</v>
      </c>
      <c r="U688" s="49" t="b">
        <f t="shared" si="193"/>
        <v>0</v>
      </c>
      <c r="V688" s="49" t="b">
        <f t="shared" si="194"/>
        <v>1</v>
      </c>
      <c r="W688" s="49" t="str">
        <f t="shared" si="195"/>
        <v>Low Value</v>
      </c>
      <c r="X688" s="157" t="str">
        <f t="shared" si="200"/>
        <v>Value Not maches</v>
      </c>
      <c r="Y688" s="158">
        <f t="shared" si="205"/>
        <v>24</v>
      </c>
      <c r="Z688" s="150">
        <f t="shared" si="196"/>
        <v>1</v>
      </c>
      <c r="AA688" s="151">
        <f t="shared" si="204"/>
        <v>2019</v>
      </c>
      <c r="AB688" s="152" t="str">
        <f t="shared" si="201"/>
        <v>1-2019</v>
      </c>
      <c r="AC688" s="152" t="str">
        <f t="shared" si="198"/>
        <v>24-1-2019</v>
      </c>
      <c r="AD688" s="62">
        <f t="shared" si="206"/>
        <v>1</v>
      </c>
      <c r="AE688" s="62">
        <f t="shared" si="202"/>
        <v>4</v>
      </c>
      <c r="AF688" s="152" t="str">
        <f t="shared" si="199"/>
        <v>2019-4</v>
      </c>
      <c r="AG688" s="62">
        <f t="shared" si="197"/>
        <v>4</v>
      </c>
      <c r="AH688" s="152" t="str">
        <f t="shared" si="203"/>
        <v>Weekdays</v>
      </c>
      <c r="AI688" s="159">
        <f t="shared" si="207"/>
        <v>5</v>
      </c>
    </row>
    <row r="689" spans="2:35" ht="16.5" x14ac:dyDescent="0.3">
      <c r="B689" s="59" t="s">
        <v>721</v>
      </c>
      <c r="C689" s="60" t="s">
        <v>42</v>
      </c>
      <c r="D689" s="59" t="s">
        <v>43</v>
      </c>
      <c r="E689" s="59" t="s">
        <v>20</v>
      </c>
      <c r="F689" s="59" t="s">
        <v>21</v>
      </c>
      <c r="G689" s="59" t="s">
        <v>32</v>
      </c>
      <c r="H689" s="61">
        <v>49.1</v>
      </c>
      <c r="I689" s="62">
        <v>2</v>
      </c>
      <c r="J689" s="63">
        <v>4.91</v>
      </c>
      <c r="K689" s="63">
        <v>103.11</v>
      </c>
      <c r="L689" s="64">
        <v>43473</v>
      </c>
      <c r="M689" s="65">
        <v>0.54027777777777775</v>
      </c>
      <c r="N689" s="60" t="s">
        <v>33</v>
      </c>
      <c r="O689" s="63">
        <v>98.2</v>
      </c>
      <c r="P689" s="66">
        <v>4.7619047620000003</v>
      </c>
      <c r="Q689" s="63">
        <v>4.91</v>
      </c>
      <c r="R689" s="68">
        <v>6.4</v>
      </c>
      <c r="S689" s="48">
        <f t="shared" si="191"/>
        <v>4.9099999999999966</v>
      </c>
      <c r="T689" s="49">
        <f t="shared" si="192"/>
        <v>368.24999999999977</v>
      </c>
      <c r="U689" s="49" t="b">
        <f t="shared" si="193"/>
        <v>0</v>
      </c>
      <c r="V689" s="49" t="b">
        <f t="shared" si="194"/>
        <v>1</v>
      </c>
      <c r="W689" s="49" t="str">
        <f t="shared" si="195"/>
        <v>Low Value</v>
      </c>
      <c r="X689" s="157">
        <f t="shared" si="200"/>
        <v>4.91</v>
      </c>
      <c r="Y689" s="158">
        <f t="shared" si="205"/>
        <v>8</v>
      </c>
      <c r="Z689" s="150">
        <f t="shared" si="196"/>
        <v>1</v>
      </c>
      <c r="AA689" s="151">
        <f t="shared" si="204"/>
        <v>2019</v>
      </c>
      <c r="AB689" s="152" t="str">
        <f t="shared" si="201"/>
        <v>1-2019</v>
      </c>
      <c r="AC689" s="152" t="str">
        <f t="shared" si="198"/>
        <v>8-1-2019</v>
      </c>
      <c r="AD689" s="62">
        <f t="shared" si="206"/>
        <v>1</v>
      </c>
      <c r="AE689" s="62">
        <f t="shared" si="202"/>
        <v>2</v>
      </c>
      <c r="AF689" s="152" t="str">
        <f t="shared" si="199"/>
        <v>2019-2</v>
      </c>
      <c r="AG689" s="62">
        <f t="shared" si="197"/>
        <v>2</v>
      </c>
      <c r="AH689" s="152" t="str">
        <f t="shared" si="203"/>
        <v>Weekdays</v>
      </c>
      <c r="AI689" s="159">
        <f t="shared" si="207"/>
        <v>3</v>
      </c>
    </row>
    <row r="690" spans="2:35" ht="16.5" x14ac:dyDescent="0.3">
      <c r="B690" s="59" t="s">
        <v>722</v>
      </c>
      <c r="C690" s="60" t="s">
        <v>42</v>
      </c>
      <c r="D690" s="59" t="s">
        <v>43</v>
      </c>
      <c r="E690" s="59" t="s">
        <v>20</v>
      </c>
      <c r="F690" s="59" t="s">
        <v>21</v>
      </c>
      <c r="G690" s="59" t="s">
        <v>36</v>
      </c>
      <c r="H690" s="61">
        <v>64.83</v>
      </c>
      <c r="I690" s="62">
        <v>2</v>
      </c>
      <c r="J690" s="63">
        <v>6.4829999999999997</v>
      </c>
      <c r="K690" s="63">
        <v>136.143</v>
      </c>
      <c r="L690" s="64">
        <v>43473</v>
      </c>
      <c r="M690" s="65">
        <v>0.49930555555555556</v>
      </c>
      <c r="N690" s="60" t="s">
        <v>33</v>
      </c>
      <c r="O690" s="63">
        <v>129.66</v>
      </c>
      <c r="P690" s="66">
        <v>4.7619047620000003</v>
      </c>
      <c r="Q690" s="63">
        <v>6.4829999999999997</v>
      </c>
      <c r="R690" s="68">
        <v>8</v>
      </c>
      <c r="S690" s="48">
        <f t="shared" si="191"/>
        <v>6.4830000000000041</v>
      </c>
      <c r="T690" s="49">
        <f t="shared" si="192"/>
        <v>486.22500000000031</v>
      </c>
      <c r="U690" s="49" t="b">
        <f t="shared" si="193"/>
        <v>0</v>
      </c>
      <c r="V690" s="49" t="b">
        <f t="shared" si="194"/>
        <v>1</v>
      </c>
      <c r="W690" s="49" t="str">
        <f t="shared" si="195"/>
        <v>Low Value</v>
      </c>
      <c r="X690" s="157">
        <f t="shared" si="200"/>
        <v>6.4830000000000005</v>
      </c>
      <c r="Y690" s="158">
        <f t="shared" si="205"/>
        <v>8</v>
      </c>
      <c r="Z690" s="150">
        <f t="shared" si="196"/>
        <v>1</v>
      </c>
      <c r="AA690" s="151">
        <f t="shared" si="204"/>
        <v>2019</v>
      </c>
      <c r="AB690" s="152" t="str">
        <f t="shared" si="201"/>
        <v>1-2019</v>
      </c>
      <c r="AC690" s="152" t="str">
        <f t="shared" si="198"/>
        <v>8-1-2019</v>
      </c>
      <c r="AD690" s="62">
        <f t="shared" si="206"/>
        <v>1</v>
      </c>
      <c r="AE690" s="62">
        <f t="shared" si="202"/>
        <v>2</v>
      </c>
      <c r="AF690" s="152" t="str">
        <f t="shared" si="199"/>
        <v>2019-2</v>
      </c>
      <c r="AG690" s="62">
        <f t="shared" si="197"/>
        <v>2</v>
      </c>
      <c r="AH690" s="152" t="str">
        <f t="shared" si="203"/>
        <v>Weekdays</v>
      </c>
      <c r="AI690" s="159">
        <f t="shared" si="207"/>
        <v>3</v>
      </c>
    </row>
    <row r="691" spans="2:35" ht="16.5" x14ac:dyDescent="0.3">
      <c r="B691" s="59" t="s">
        <v>723</v>
      </c>
      <c r="C691" s="60" t="s">
        <v>18</v>
      </c>
      <c r="D691" s="59" t="s">
        <v>19</v>
      </c>
      <c r="E691" s="59" t="s">
        <v>20</v>
      </c>
      <c r="F691" s="59" t="s">
        <v>31</v>
      </c>
      <c r="G691" s="59" t="s">
        <v>32</v>
      </c>
      <c r="H691" s="61">
        <v>63.56</v>
      </c>
      <c r="I691" s="62">
        <v>10</v>
      </c>
      <c r="J691" s="63">
        <v>31.78</v>
      </c>
      <c r="K691" s="63">
        <v>667.38</v>
      </c>
      <c r="L691" s="64">
        <v>43481</v>
      </c>
      <c r="M691" s="65">
        <v>0.74930555555555556</v>
      </c>
      <c r="N691" s="60" t="s">
        <v>29</v>
      </c>
      <c r="O691" s="63">
        <v>635.6</v>
      </c>
      <c r="P691" s="66">
        <v>4.7619047620000003</v>
      </c>
      <c r="Q691" s="63">
        <v>31.78</v>
      </c>
      <c r="R691" s="67">
        <v>4.3</v>
      </c>
      <c r="S691" s="48">
        <f t="shared" si="191"/>
        <v>31.779999999999973</v>
      </c>
      <c r="T691" s="49">
        <f t="shared" si="192"/>
        <v>2383.4999999999982</v>
      </c>
      <c r="U691" s="49" t="b">
        <f t="shared" si="193"/>
        <v>1</v>
      </c>
      <c r="V691" s="49" t="b">
        <f t="shared" si="194"/>
        <v>1</v>
      </c>
      <c r="W691" s="49" t="str">
        <f t="shared" si="195"/>
        <v>Low Value</v>
      </c>
      <c r="X691" s="157" t="str">
        <f t="shared" si="200"/>
        <v>Value Not maches</v>
      </c>
      <c r="Y691" s="158">
        <f t="shared" si="205"/>
        <v>16</v>
      </c>
      <c r="Z691" s="150">
        <f t="shared" si="196"/>
        <v>1</v>
      </c>
      <c r="AA691" s="151">
        <f t="shared" si="204"/>
        <v>2019</v>
      </c>
      <c r="AB691" s="152" t="str">
        <f t="shared" si="201"/>
        <v>1-2019</v>
      </c>
      <c r="AC691" s="152" t="str">
        <f t="shared" si="198"/>
        <v>16-1-2019</v>
      </c>
      <c r="AD691" s="62">
        <f t="shared" si="206"/>
        <v>1</v>
      </c>
      <c r="AE691" s="62">
        <f t="shared" si="202"/>
        <v>3</v>
      </c>
      <c r="AF691" s="152" t="str">
        <f t="shared" si="199"/>
        <v>2019-3</v>
      </c>
      <c r="AG691" s="62">
        <f t="shared" si="197"/>
        <v>3</v>
      </c>
      <c r="AH691" s="152" t="str">
        <f t="shared" si="203"/>
        <v>Weekdays</v>
      </c>
      <c r="AI691" s="159">
        <f t="shared" si="207"/>
        <v>4</v>
      </c>
    </row>
    <row r="692" spans="2:35" ht="16.5" x14ac:dyDescent="0.3">
      <c r="B692" s="59" t="s">
        <v>724</v>
      </c>
      <c r="C692" s="60" t="s">
        <v>25</v>
      </c>
      <c r="D692" s="59" t="s">
        <v>26</v>
      </c>
      <c r="E692" s="59" t="s">
        <v>20</v>
      </c>
      <c r="F692" s="59" t="s">
        <v>31</v>
      </c>
      <c r="G692" s="59" t="s">
        <v>36</v>
      </c>
      <c r="H692" s="61">
        <v>72.88</v>
      </c>
      <c r="I692" s="62">
        <v>2</v>
      </c>
      <c r="J692" s="63">
        <v>7.2880000000000003</v>
      </c>
      <c r="K692" s="63">
        <v>153.048</v>
      </c>
      <c r="L692" s="64">
        <v>43537</v>
      </c>
      <c r="M692" s="65">
        <v>0.53541666666666665</v>
      </c>
      <c r="N692" s="60" t="s">
        <v>29</v>
      </c>
      <c r="O692" s="63">
        <v>145.76</v>
      </c>
      <c r="P692" s="66">
        <v>4.7619047620000003</v>
      </c>
      <c r="Q692" s="63">
        <v>7.2880000000000003</v>
      </c>
      <c r="R692" s="68">
        <v>6.1</v>
      </c>
      <c r="S692" s="48">
        <f t="shared" si="191"/>
        <v>7.2880000000000109</v>
      </c>
      <c r="T692" s="49">
        <f t="shared" si="192"/>
        <v>546.60000000000082</v>
      </c>
      <c r="U692" s="49" t="b">
        <f t="shared" si="193"/>
        <v>0</v>
      </c>
      <c r="V692" s="49" t="b">
        <f t="shared" si="194"/>
        <v>1</v>
      </c>
      <c r="W692" s="49" t="str">
        <f t="shared" si="195"/>
        <v>Low Value</v>
      </c>
      <c r="X692" s="157" t="str">
        <f t="shared" si="200"/>
        <v>Value Not maches</v>
      </c>
      <c r="Y692" s="158">
        <f t="shared" si="205"/>
        <v>13</v>
      </c>
      <c r="Z692" s="150">
        <f t="shared" si="196"/>
        <v>3</v>
      </c>
      <c r="AA692" s="151">
        <f t="shared" si="204"/>
        <v>2019</v>
      </c>
      <c r="AB692" s="152" t="str">
        <f t="shared" si="201"/>
        <v>3-2019</v>
      </c>
      <c r="AC692" s="152" t="str">
        <f t="shared" si="198"/>
        <v>13-3-2019</v>
      </c>
      <c r="AD692" s="62">
        <f t="shared" si="206"/>
        <v>1</v>
      </c>
      <c r="AE692" s="62">
        <f t="shared" si="202"/>
        <v>11</v>
      </c>
      <c r="AF692" s="152" t="str">
        <f t="shared" si="199"/>
        <v>2019-11</v>
      </c>
      <c r="AG692" s="62">
        <f t="shared" si="197"/>
        <v>3</v>
      </c>
      <c r="AH692" s="152" t="str">
        <f t="shared" si="203"/>
        <v>Weekdays</v>
      </c>
      <c r="AI692" s="159">
        <f t="shared" si="207"/>
        <v>4</v>
      </c>
    </row>
    <row r="693" spans="2:35" ht="16.5" x14ac:dyDescent="0.3">
      <c r="B693" s="59" t="s">
        <v>725</v>
      </c>
      <c r="C693" s="60" t="s">
        <v>18</v>
      </c>
      <c r="D693" s="59" t="s">
        <v>19</v>
      </c>
      <c r="E693" s="59" t="s">
        <v>27</v>
      </c>
      <c r="F693" s="59" t="s">
        <v>21</v>
      </c>
      <c r="G693" s="59" t="s">
        <v>44</v>
      </c>
      <c r="H693" s="61">
        <v>67.099999999999994</v>
      </c>
      <c r="I693" s="62">
        <v>3</v>
      </c>
      <c r="J693" s="63">
        <v>10.065</v>
      </c>
      <c r="K693" s="63">
        <v>211.36500000000001</v>
      </c>
      <c r="L693" s="64">
        <v>43511</v>
      </c>
      <c r="M693" s="65">
        <v>0.44166666666666665</v>
      </c>
      <c r="N693" s="60" t="s">
        <v>29</v>
      </c>
      <c r="O693" s="63">
        <v>201.3</v>
      </c>
      <c r="P693" s="66">
        <v>4.7619047620000003</v>
      </c>
      <c r="Q693" s="63">
        <v>10.065</v>
      </c>
      <c r="R693" s="68">
        <v>7.5</v>
      </c>
      <c r="S693" s="48">
        <f t="shared" si="191"/>
        <v>10.064999999999998</v>
      </c>
      <c r="T693" s="49">
        <f t="shared" si="192"/>
        <v>754.87499999999977</v>
      </c>
      <c r="U693" s="49" t="b">
        <f t="shared" si="193"/>
        <v>0</v>
      </c>
      <c r="V693" s="49" t="b">
        <f t="shared" si="194"/>
        <v>1</v>
      </c>
      <c r="W693" s="49" t="str">
        <f t="shared" si="195"/>
        <v>Low Value</v>
      </c>
      <c r="X693" s="157">
        <f t="shared" si="200"/>
        <v>6.71</v>
      </c>
      <c r="Y693" s="158">
        <f t="shared" si="205"/>
        <v>15</v>
      </c>
      <c r="Z693" s="150">
        <f t="shared" si="196"/>
        <v>2</v>
      </c>
      <c r="AA693" s="151">
        <f t="shared" si="204"/>
        <v>2019</v>
      </c>
      <c r="AB693" s="152" t="str">
        <f t="shared" si="201"/>
        <v>2-2019</v>
      </c>
      <c r="AC693" s="152" t="str">
        <f t="shared" si="198"/>
        <v>15-2-2019</v>
      </c>
      <c r="AD693" s="62">
        <f t="shared" si="206"/>
        <v>1</v>
      </c>
      <c r="AE693" s="62">
        <f t="shared" si="202"/>
        <v>7</v>
      </c>
      <c r="AF693" s="152" t="str">
        <f t="shared" si="199"/>
        <v>2019-7</v>
      </c>
      <c r="AG693" s="62">
        <f t="shared" si="197"/>
        <v>5</v>
      </c>
      <c r="AH693" s="152" t="str">
        <f t="shared" si="203"/>
        <v>Weekdays</v>
      </c>
      <c r="AI693" s="159">
        <f t="shared" si="207"/>
        <v>6</v>
      </c>
    </row>
    <row r="694" spans="2:35" ht="16.5" x14ac:dyDescent="0.3">
      <c r="B694" s="59" t="s">
        <v>726</v>
      </c>
      <c r="C694" s="60" t="s">
        <v>25</v>
      </c>
      <c r="D694" s="59" t="s">
        <v>26</v>
      </c>
      <c r="E694" s="59" t="s">
        <v>20</v>
      </c>
      <c r="F694" s="59" t="s">
        <v>21</v>
      </c>
      <c r="G694" s="59" t="s">
        <v>36</v>
      </c>
      <c r="H694" s="61">
        <v>70.19</v>
      </c>
      <c r="I694" s="62">
        <v>9</v>
      </c>
      <c r="J694" s="63">
        <v>31.5855</v>
      </c>
      <c r="K694" s="63">
        <v>663.29549999999995</v>
      </c>
      <c r="L694" s="64">
        <v>43490</v>
      </c>
      <c r="M694" s="65">
        <v>0.56805555555555554</v>
      </c>
      <c r="N694" s="60" t="s">
        <v>29</v>
      </c>
      <c r="O694" s="63">
        <v>631.71</v>
      </c>
      <c r="P694" s="66">
        <v>4.7619047620000003</v>
      </c>
      <c r="Q694" s="63">
        <v>31.5855</v>
      </c>
      <c r="R694" s="67">
        <v>6.7</v>
      </c>
      <c r="S694" s="48">
        <f t="shared" si="191"/>
        <v>31.585499999999911</v>
      </c>
      <c r="T694" s="49">
        <f t="shared" si="192"/>
        <v>2368.9124999999931</v>
      </c>
      <c r="U694" s="49" t="b">
        <f t="shared" si="193"/>
        <v>1</v>
      </c>
      <c r="V694" s="49" t="b">
        <f t="shared" si="194"/>
        <v>1</v>
      </c>
      <c r="W694" s="49" t="str">
        <f t="shared" si="195"/>
        <v>Low Value</v>
      </c>
      <c r="X694" s="157">
        <f t="shared" si="200"/>
        <v>7.0190000000000001</v>
      </c>
      <c r="Y694" s="158">
        <f t="shared" si="205"/>
        <v>25</v>
      </c>
      <c r="Z694" s="150">
        <f t="shared" si="196"/>
        <v>1</v>
      </c>
      <c r="AA694" s="151">
        <f t="shared" si="204"/>
        <v>2019</v>
      </c>
      <c r="AB694" s="152" t="str">
        <f t="shared" si="201"/>
        <v>1-2019</v>
      </c>
      <c r="AC694" s="152" t="str">
        <f t="shared" si="198"/>
        <v>25-1-2019</v>
      </c>
      <c r="AD694" s="62">
        <f t="shared" si="206"/>
        <v>1</v>
      </c>
      <c r="AE694" s="62">
        <f t="shared" si="202"/>
        <v>4</v>
      </c>
      <c r="AF694" s="152" t="str">
        <f t="shared" si="199"/>
        <v>2019-4</v>
      </c>
      <c r="AG694" s="62">
        <f t="shared" si="197"/>
        <v>5</v>
      </c>
      <c r="AH694" s="152" t="str">
        <f t="shared" si="203"/>
        <v>Weekdays</v>
      </c>
      <c r="AI694" s="159">
        <f t="shared" si="207"/>
        <v>6</v>
      </c>
    </row>
    <row r="695" spans="2:35" ht="16.5" x14ac:dyDescent="0.3">
      <c r="B695" s="59" t="s">
        <v>727</v>
      </c>
      <c r="C695" s="60" t="s">
        <v>25</v>
      </c>
      <c r="D695" s="59" t="s">
        <v>26</v>
      </c>
      <c r="E695" s="59" t="s">
        <v>20</v>
      </c>
      <c r="F695" s="59" t="s">
        <v>31</v>
      </c>
      <c r="G695" s="59" t="s">
        <v>44</v>
      </c>
      <c r="H695" s="61">
        <v>55.04</v>
      </c>
      <c r="I695" s="62">
        <v>7</v>
      </c>
      <c r="J695" s="63">
        <v>19.263999999999999</v>
      </c>
      <c r="K695" s="63">
        <v>404.54399999999998</v>
      </c>
      <c r="L695" s="64">
        <v>43536</v>
      </c>
      <c r="M695" s="65">
        <v>0.81874999999999998</v>
      </c>
      <c r="N695" s="60" t="s">
        <v>23</v>
      </c>
      <c r="O695" s="63">
        <v>385.28</v>
      </c>
      <c r="P695" s="66">
        <v>4.7619047620000003</v>
      </c>
      <c r="Q695" s="63">
        <v>19.263999999999999</v>
      </c>
      <c r="R695" s="67">
        <v>5.2</v>
      </c>
      <c r="S695" s="48">
        <f t="shared" si="191"/>
        <v>19.26400000000001</v>
      </c>
      <c r="T695" s="49">
        <f t="shared" si="192"/>
        <v>1444.8000000000006</v>
      </c>
      <c r="U695" s="49" t="b">
        <f t="shared" si="193"/>
        <v>0</v>
      </c>
      <c r="V695" s="49" t="b">
        <f t="shared" si="194"/>
        <v>1</v>
      </c>
      <c r="W695" s="49" t="str">
        <f t="shared" si="195"/>
        <v>Low Value</v>
      </c>
      <c r="X695" s="157" t="str">
        <f t="shared" si="200"/>
        <v>Value Not maches</v>
      </c>
      <c r="Y695" s="158">
        <f t="shared" si="205"/>
        <v>12</v>
      </c>
      <c r="Z695" s="150">
        <f t="shared" si="196"/>
        <v>3</v>
      </c>
      <c r="AA695" s="151">
        <f t="shared" si="204"/>
        <v>2019</v>
      </c>
      <c r="AB695" s="152" t="str">
        <f t="shared" si="201"/>
        <v>3-2019</v>
      </c>
      <c r="AC695" s="152" t="str">
        <f t="shared" si="198"/>
        <v>12-3-2019</v>
      </c>
      <c r="AD695" s="62">
        <f t="shared" si="206"/>
        <v>1</v>
      </c>
      <c r="AE695" s="62">
        <f t="shared" si="202"/>
        <v>11</v>
      </c>
      <c r="AF695" s="152" t="str">
        <f t="shared" si="199"/>
        <v>2019-11</v>
      </c>
      <c r="AG695" s="62">
        <f t="shared" si="197"/>
        <v>2</v>
      </c>
      <c r="AH695" s="152" t="str">
        <f t="shared" si="203"/>
        <v>Weekdays</v>
      </c>
      <c r="AI695" s="159">
        <f t="shared" si="207"/>
        <v>3</v>
      </c>
    </row>
    <row r="696" spans="2:35" ht="16.5" x14ac:dyDescent="0.3">
      <c r="B696" s="59" t="s">
        <v>728</v>
      </c>
      <c r="C696" s="60" t="s">
        <v>18</v>
      </c>
      <c r="D696" s="59" t="s">
        <v>19</v>
      </c>
      <c r="E696" s="59" t="s">
        <v>20</v>
      </c>
      <c r="F696" s="59" t="s">
        <v>31</v>
      </c>
      <c r="G696" s="59" t="s">
        <v>22</v>
      </c>
      <c r="H696" s="61">
        <v>48.63</v>
      </c>
      <c r="I696" s="62">
        <v>10</v>
      </c>
      <c r="J696" s="63">
        <v>24.315000000000001</v>
      </c>
      <c r="K696" s="63">
        <v>510.61500000000001</v>
      </c>
      <c r="L696" s="64">
        <v>43528</v>
      </c>
      <c r="M696" s="65">
        <v>0.53055555555555556</v>
      </c>
      <c r="N696" s="60" t="s">
        <v>29</v>
      </c>
      <c r="O696" s="63">
        <v>486.3</v>
      </c>
      <c r="P696" s="66">
        <v>4.7619047620000003</v>
      </c>
      <c r="Q696" s="63">
        <v>24.315000000000001</v>
      </c>
      <c r="R696" s="67">
        <v>8.8000000000000007</v>
      </c>
      <c r="S696" s="48">
        <f t="shared" si="191"/>
        <v>24.314999999999998</v>
      </c>
      <c r="T696" s="49">
        <f t="shared" si="192"/>
        <v>1823.6249999999998</v>
      </c>
      <c r="U696" s="49" t="b">
        <f t="shared" si="193"/>
        <v>1</v>
      </c>
      <c r="V696" s="49" t="b">
        <f t="shared" si="194"/>
        <v>1</v>
      </c>
      <c r="W696" s="49" t="str">
        <f t="shared" si="195"/>
        <v>High Value</v>
      </c>
      <c r="X696" s="157">
        <f t="shared" si="200"/>
        <v>4.8630000000000004</v>
      </c>
      <c r="Y696" s="158">
        <f t="shared" si="205"/>
        <v>4</v>
      </c>
      <c r="Z696" s="150">
        <f t="shared" si="196"/>
        <v>3</v>
      </c>
      <c r="AA696" s="151">
        <f t="shared" si="204"/>
        <v>2019</v>
      </c>
      <c r="AB696" s="152" t="str">
        <f t="shared" si="201"/>
        <v>3-2019</v>
      </c>
      <c r="AC696" s="152" t="str">
        <f t="shared" si="198"/>
        <v>4-3-2019</v>
      </c>
      <c r="AD696" s="62">
        <f t="shared" si="206"/>
        <v>1</v>
      </c>
      <c r="AE696" s="62">
        <f t="shared" si="202"/>
        <v>10</v>
      </c>
      <c r="AF696" s="152" t="str">
        <f t="shared" si="199"/>
        <v>2019-10</v>
      </c>
      <c r="AG696" s="62">
        <f t="shared" si="197"/>
        <v>1</v>
      </c>
      <c r="AH696" s="152" t="str">
        <f t="shared" si="203"/>
        <v>Weekdays</v>
      </c>
      <c r="AI696" s="159">
        <f t="shared" si="207"/>
        <v>2</v>
      </c>
    </row>
    <row r="697" spans="2:35" ht="16.5" x14ac:dyDescent="0.3">
      <c r="B697" s="59" t="s">
        <v>729</v>
      </c>
      <c r="C697" s="60" t="s">
        <v>25</v>
      </c>
      <c r="D697" s="59" t="s">
        <v>26</v>
      </c>
      <c r="E697" s="59" t="s">
        <v>20</v>
      </c>
      <c r="F697" s="59" t="s">
        <v>21</v>
      </c>
      <c r="G697" s="59" t="s">
        <v>46</v>
      </c>
      <c r="H697" s="61">
        <v>73.38</v>
      </c>
      <c r="I697" s="62">
        <v>7</v>
      </c>
      <c r="J697" s="63">
        <v>25.683</v>
      </c>
      <c r="K697" s="63">
        <v>539.34299999999996</v>
      </c>
      <c r="L697" s="64">
        <v>43506</v>
      </c>
      <c r="M697" s="65">
        <v>0.5805555555555556</v>
      </c>
      <c r="N697" s="60" t="s">
        <v>29</v>
      </c>
      <c r="O697" s="63">
        <v>513.66</v>
      </c>
      <c r="P697" s="66">
        <v>4.7619047620000003</v>
      </c>
      <c r="Q697" s="63">
        <v>25.683</v>
      </c>
      <c r="R697" s="67">
        <v>9.5</v>
      </c>
      <c r="S697" s="48">
        <f t="shared" si="191"/>
        <v>25.682999999999993</v>
      </c>
      <c r="T697" s="49">
        <f t="shared" si="192"/>
        <v>1926.2249999999995</v>
      </c>
      <c r="U697" s="49" t="b">
        <f t="shared" si="193"/>
        <v>1</v>
      </c>
      <c r="V697" s="49" t="b">
        <f t="shared" si="194"/>
        <v>1</v>
      </c>
      <c r="W697" s="49" t="str">
        <f t="shared" si="195"/>
        <v>High Value</v>
      </c>
      <c r="X697" s="157">
        <f t="shared" si="200"/>
        <v>7.3380000000000001</v>
      </c>
      <c r="Y697" s="158">
        <f t="shared" si="205"/>
        <v>10</v>
      </c>
      <c r="Z697" s="150">
        <f t="shared" si="196"/>
        <v>2</v>
      </c>
      <c r="AA697" s="151">
        <f t="shared" si="204"/>
        <v>2019</v>
      </c>
      <c r="AB697" s="152" t="str">
        <f t="shared" si="201"/>
        <v>2-2019</v>
      </c>
      <c r="AC697" s="152" t="str">
        <f t="shared" si="198"/>
        <v>10-2-2019</v>
      </c>
      <c r="AD697" s="62">
        <f t="shared" si="206"/>
        <v>1</v>
      </c>
      <c r="AE697" s="62">
        <f t="shared" si="202"/>
        <v>6</v>
      </c>
      <c r="AF697" s="152" t="str">
        <f t="shared" si="199"/>
        <v>2019-6</v>
      </c>
      <c r="AG697" s="62">
        <f t="shared" si="197"/>
        <v>7</v>
      </c>
      <c r="AH697" s="152" t="str">
        <f t="shared" si="203"/>
        <v>Weekends</v>
      </c>
      <c r="AI697" s="159">
        <f t="shared" si="207"/>
        <v>1</v>
      </c>
    </row>
    <row r="698" spans="2:35" ht="16.5" x14ac:dyDescent="0.3">
      <c r="B698" s="59" t="s">
        <v>730</v>
      </c>
      <c r="C698" s="60" t="s">
        <v>25</v>
      </c>
      <c r="D698" s="59" t="s">
        <v>26</v>
      </c>
      <c r="E698" s="59" t="s">
        <v>27</v>
      </c>
      <c r="F698" s="59" t="s">
        <v>21</v>
      </c>
      <c r="G698" s="59" t="s">
        <v>44</v>
      </c>
      <c r="H698" s="61">
        <v>52.6</v>
      </c>
      <c r="I698" s="62">
        <v>9</v>
      </c>
      <c r="J698" s="63">
        <v>23.67</v>
      </c>
      <c r="K698" s="63">
        <v>497.07</v>
      </c>
      <c r="L698" s="64">
        <v>43481</v>
      </c>
      <c r="M698" s="65">
        <v>0.61250000000000004</v>
      </c>
      <c r="N698" s="60" t="s">
        <v>29</v>
      </c>
      <c r="O698" s="63">
        <v>473.4</v>
      </c>
      <c r="P698" s="66">
        <v>4.7619047620000003</v>
      </c>
      <c r="Q698" s="63">
        <v>23.67</v>
      </c>
      <c r="R698" s="67">
        <v>7.6</v>
      </c>
      <c r="S698" s="48">
        <f t="shared" si="191"/>
        <v>23.670000000000016</v>
      </c>
      <c r="T698" s="49">
        <f t="shared" si="192"/>
        <v>1775.2500000000011</v>
      </c>
      <c r="U698" s="49" t="b">
        <f t="shared" si="193"/>
        <v>0</v>
      </c>
      <c r="V698" s="49" t="b">
        <f t="shared" si="194"/>
        <v>1</v>
      </c>
      <c r="W698" s="49" t="str">
        <f t="shared" si="195"/>
        <v>Low Value</v>
      </c>
      <c r="X698" s="157">
        <f t="shared" si="200"/>
        <v>5.2600000000000007</v>
      </c>
      <c r="Y698" s="158">
        <f t="shared" si="205"/>
        <v>16</v>
      </c>
      <c r="Z698" s="150">
        <f t="shared" si="196"/>
        <v>1</v>
      </c>
      <c r="AA698" s="151">
        <f t="shared" si="204"/>
        <v>2019</v>
      </c>
      <c r="AB698" s="152" t="str">
        <f t="shared" si="201"/>
        <v>1-2019</v>
      </c>
      <c r="AC698" s="152" t="str">
        <f t="shared" si="198"/>
        <v>16-1-2019</v>
      </c>
      <c r="AD698" s="62">
        <f t="shared" si="206"/>
        <v>1</v>
      </c>
      <c r="AE698" s="62">
        <f t="shared" si="202"/>
        <v>3</v>
      </c>
      <c r="AF698" s="152" t="str">
        <f t="shared" si="199"/>
        <v>2019-3</v>
      </c>
      <c r="AG698" s="62">
        <f t="shared" si="197"/>
        <v>3</v>
      </c>
      <c r="AH698" s="152" t="str">
        <f t="shared" si="203"/>
        <v>Weekdays</v>
      </c>
      <c r="AI698" s="159">
        <f t="shared" si="207"/>
        <v>4</v>
      </c>
    </row>
    <row r="699" spans="2:35" ht="16.5" x14ac:dyDescent="0.3">
      <c r="B699" s="59" t="s">
        <v>731</v>
      </c>
      <c r="C699" s="60" t="s">
        <v>18</v>
      </c>
      <c r="D699" s="59" t="s">
        <v>19</v>
      </c>
      <c r="E699" s="59" t="s">
        <v>20</v>
      </c>
      <c r="F699" s="59" t="s">
        <v>21</v>
      </c>
      <c r="G699" s="59" t="s">
        <v>32</v>
      </c>
      <c r="H699" s="61">
        <v>87.37</v>
      </c>
      <c r="I699" s="62">
        <v>5</v>
      </c>
      <c r="J699" s="63">
        <v>21.842500000000001</v>
      </c>
      <c r="K699" s="63">
        <v>458.6925</v>
      </c>
      <c r="L699" s="64">
        <v>43494</v>
      </c>
      <c r="M699" s="65">
        <v>0.82291666666666663</v>
      </c>
      <c r="N699" s="60" t="s">
        <v>29</v>
      </c>
      <c r="O699" s="63">
        <v>436.85</v>
      </c>
      <c r="P699" s="66">
        <v>4.7619047620000003</v>
      </c>
      <c r="Q699" s="63">
        <v>21.842500000000001</v>
      </c>
      <c r="R699" s="67">
        <v>6.6</v>
      </c>
      <c r="S699" s="48">
        <f t="shared" si="191"/>
        <v>21.842499999999973</v>
      </c>
      <c r="T699" s="49">
        <f t="shared" si="192"/>
        <v>1638.187499999998</v>
      </c>
      <c r="U699" s="49" t="b">
        <f t="shared" si="193"/>
        <v>0</v>
      </c>
      <c r="V699" s="49" t="b">
        <f t="shared" si="194"/>
        <v>1</v>
      </c>
      <c r="W699" s="49" t="str">
        <f t="shared" si="195"/>
        <v>Low Value</v>
      </c>
      <c r="X699" s="157">
        <f t="shared" si="200"/>
        <v>8.7370000000000001</v>
      </c>
      <c r="Y699" s="158">
        <f t="shared" si="205"/>
        <v>29</v>
      </c>
      <c r="Z699" s="150">
        <f t="shared" si="196"/>
        <v>1</v>
      </c>
      <c r="AA699" s="151">
        <f t="shared" si="204"/>
        <v>2019</v>
      </c>
      <c r="AB699" s="152" t="str">
        <f t="shared" si="201"/>
        <v>1-2019</v>
      </c>
      <c r="AC699" s="152" t="str">
        <f t="shared" si="198"/>
        <v>29-1-2019</v>
      </c>
      <c r="AD699" s="62">
        <f t="shared" si="206"/>
        <v>1</v>
      </c>
      <c r="AE699" s="62">
        <f t="shared" si="202"/>
        <v>5</v>
      </c>
      <c r="AF699" s="152" t="str">
        <f t="shared" si="199"/>
        <v>2019-5</v>
      </c>
      <c r="AG699" s="62">
        <f t="shared" si="197"/>
        <v>2</v>
      </c>
      <c r="AH699" s="152" t="str">
        <f t="shared" si="203"/>
        <v>Weekdays</v>
      </c>
      <c r="AI699" s="159">
        <f t="shared" si="207"/>
        <v>3</v>
      </c>
    </row>
    <row r="700" spans="2:35" ht="16.5" x14ac:dyDescent="0.3">
      <c r="B700" s="59" t="s">
        <v>732</v>
      </c>
      <c r="C700" s="60" t="s">
        <v>18</v>
      </c>
      <c r="D700" s="59" t="s">
        <v>19</v>
      </c>
      <c r="E700" s="59" t="s">
        <v>20</v>
      </c>
      <c r="F700" s="59" t="s">
        <v>21</v>
      </c>
      <c r="G700" s="59" t="s">
        <v>36</v>
      </c>
      <c r="H700" s="61">
        <v>27.04</v>
      </c>
      <c r="I700" s="62">
        <v>4</v>
      </c>
      <c r="J700" s="63">
        <v>5.4080000000000004</v>
      </c>
      <c r="K700" s="63">
        <v>113.568</v>
      </c>
      <c r="L700" s="64">
        <v>43466</v>
      </c>
      <c r="M700" s="65">
        <v>0.85138888888888886</v>
      </c>
      <c r="N700" s="60" t="s">
        <v>23</v>
      </c>
      <c r="O700" s="63">
        <v>108.16</v>
      </c>
      <c r="P700" s="66">
        <v>4.7619047620000003</v>
      </c>
      <c r="Q700" s="63">
        <v>5.4080000000000004</v>
      </c>
      <c r="R700" s="68">
        <v>6.9</v>
      </c>
      <c r="S700" s="48">
        <f t="shared" si="191"/>
        <v>5.4080000000000013</v>
      </c>
      <c r="T700" s="49">
        <f t="shared" si="192"/>
        <v>405.60000000000008</v>
      </c>
      <c r="U700" s="49" t="b">
        <f t="shared" si="193"/>
        <v>0</v>
      </c>
      <c r="V700" s="49" t="b">
        <f t="shared" si="194"/>
        <v>1</v>
      </c>
      <c r="W700" s="49" t="str">
        <f t="shared" si="195"/>
        <v>Low Value</v>
      </c>
      <c r="X700" s="157">
        <f t="shared" si="200"/>
        <v>2.7040000000000002</v>
      </c>
      <c r="Y700" s="158">
        <f t="shared" si="205"/>
        <v>1</v>
      </c>
      <c r="Z700" s="150">
        <f t="shared" si="196"/>
        <v>1</v>
      </c>
      <c r="AA700" s="151">
        <f t="shared" si="204"/>
        <v>2019</v>
      </c>
      <c r="AB700" s="152" t="str">
        <f t="shared" si="201"/>
        <v>1-2019</v>
      </c>
      <c r="AC700" s="152" t="str">
        <f t="shared" si="198"/>
        <v>1-1-2019</v>
      </c>
      <c r="AD700" s="62">
        <f t="shared" si="206"/>
        <v>1</v>
      </c>
      <c r="AE700" s="62">
        <f t="shared" si="202"/>
        <v>1</v>
      </c>
      <c r="AF700" s="152" t="str">
        <f t="shared" si="199"/>
        <v>2019-1</v>
      </c>
      <c r="AG700" s="62">
        <f t="shared" si="197"/>
        <v>2</v>
      </c>
      <c r="AH700" s="152" t="str">
        <f t="shared" si="203"/>
        <v>Weekdays</v>
      </c>
      <c r="AI700" s="159">
        <f t="shared" si="207"/>
        <v>3</v>
      </c>
    </row>
    <row r="701" spans="2:35" ht="16.5" x14ac:dyDescent="0.3">
      <c r="B701" s="59" t="s">
        <v>733</v>
      </c>
      <c r="C701" s="60" t="s">
        <v>42</v>
      </c>
      <c r="D701" s="59" t="s">
        <v>43</v>
      </c>
      <c r="E701" s="59" t="s">
        <v>27</v>
      </c>
      <c r="F701" s="59" t="s">
        <v>31</v>
      </c>
      <c r="G701" s="59" t="s">
        <v>32</v>
      </c>
      <c r="H701" s="61">
        <v>62.19</v>
      </c>
      <c r="I701" s="62">
        <v>4</v>
      </c>
      <c r="J701" s="63">
        <v>12.438000000000001</v>
      </c>
      <c r="K701" s="63">
        <v>261.19799999999998</v>
      </c>
      <c r="L701" s="64">
        <v>43471</v>
      </c>
      <c r="M701" s="65">
        <v>0.82361111111111107</v>
      </c>
      <c r="N701" s="60" t="s">
        <v>23</v>
      </c>
      <c r="O701" s="63">
        <v>248.76</v>
      </c>
      <c r="P701" s="66">
        <v>4.7619047620000003</v>
      </c>
      <c r="Q701" s="63">
        <v>12.438000000000001</v>
      </c>
      <c r="R701" s="68">
        <v>4.3</v>
      </c>
      <c r="S701" s="48">
        <f t="shared" si="191"/>
        <v>12.437999999999988</v>
      </c>
      <c r="T701" s="49">
        <f t="shared" si="192"/>
        <v>932.84999999999911</v>
      </c>
      <c r="U701" s="49" t="b">
        <f t="shared" si="193"/>
        <v>0</v>
      </c>
      <c r="V701" s="49" t="b">
        <f t="shared" si="194"/>
        <v>1</v>
      </c>
      <c r="W701" s="49" t="str">
        <f t="shared" si="195"/>
        <v>Low Value</v>
      </c>
      <c r="X701" s="157" t="str">
        <f t="shared" si="200"/>
        <v>Value Not maches</v>
      </c>
      <c r="Y701" s="158">
        <f t="shared" si="205"/>
        <v>6</v>
      </c>
      <c r="Z701" s="150">
        <f t="shared" si="196"/>
        <v>1</v>
      </c>
      <c r="AA701" s="151">
        <f t="shared" si="204"/>
        <v>2019</v>
      </c>
      <c r="AB701" s="152" t="str">
        <f t="shared" si="201"/>
        <v>1-2019</v>
      </c>
      <c r="AC701" s="152" t="str">
        <f t="shared" si="198"/>
        <v>6-1-2019</v>
      </c>
      <c r="AD701" s="62">
        <f t="shared" si="206"/>
        <v>1</v>
      </c>
      <c r="AE701" s="62">
        <f t="shared" si="202"/>
        <v>1</v>
      </c>
      <c r="AF701" s="152" t="str">
        <f t="shared" si="199"/>
        <v>2019-1</v>
      </c>
      <c r="AG701" s="62">
        <f t="shared" si="197"/>
        <v>7</v>
      </c>
      <c r="AH701" s="152" t="str">
        <f t="shared" si="203"/>
        <v>Weekends</v>
      </c>
      <c r="AI701" s="159">
        <f t="shared" si="207"/>
        <v>1</v>
      </c>
    </row>
    <row r="702" spans="2:35" ht="16.5" x14ac:dyDescent="0.3">
      <c r="B702" s="59" t="s">
        <v>734</v>
      </c>
      <c r="C702" s="60" t="s">
        <v>18</v>
      </c>
      <c r="D702" s="59" t="s">
        <v>19</v>
      </c>
      <c r="E702" s="59" t="s">
        <v>20</v>
      </c>
      <c r="F702" s="59" t="s">
        <v>31</v>
      </c>
      <c r="G702" s="59" t="s">
        <v>28</v>
      </c>
      <c r="H702" s="61">
        <v>69.58</v>
      </c>
      <c r="I702" s="62">
        <v>9</v>
      </c>
      <c r="J702" s="63">
        <v>31.311</v>
      </c>
      <c r="K702" s="63">
        <v>657.53099999999995</v>
      </c>
      <c r="L702" s="64">
        <v>43515</v>
      </c>
      <c r="M702" s="65">
        <v>0.81805555555555554</v>
      </c>
      <c r="N702" s="60" t="s">
        <v>33</v>
      </c>
      <c r="O702" s="63">
        <v>626.22</v>
      </c>
      <c r="P702" s="66">
        <v>4.7619047620000003</v>
      </c>
      <c r="Q702" s="63">
        <v>31.311</v>
      </c>
      <c r="R702" s="67">
        <v>7.8</v>
      </c>
      <c r="S702" s="48">
        <f t="shared" si="191"/>
        <v>31.310999999999922</v>
      </c>
      <c r="T702" s="49">
        <f t="shared" si="192"/>
        <v>2348.3249999999944</v>
      </c>
      <c r="U702" s="49" t="b">
        <f t="shared" si="193"/>
        <v>1</v>
      </c>
      <c r="V702" s="49" t="b">
        <f t="shared" si="194"/>
        <v>1</v>
      </c>
      <c r="W702" s="49" t="str">
        <f t="shared" si="195"/>
        <v>Low Value</v>
      </c>
      <c r="X702" s="157">
        <f t="shared" si="200"/>
        <v>6.9580000000000002</v>
      </c>
      <c r="Y702" s="158">
        <f t="shared" si="205"/>
        <v>19</v>
      </c>
      <c r="Z702" s="150">
        <f t="shared" si="196"/>
        <v>2</v>
      </c>
      <c r="AA702" s="151">
        <f t="shared" si="204"/>
        <v>2019</v>
      </c>
      <c r="AB702" s="152" t="str">
        <f t="shared" si="201"/>
        <v>2-2019</v>
      </c>
      <c r="AC702" s="152" t="str">
        <f t="shared" si="198"/>
        <v>19-2-2019</v>
      </c>
      <c r="AD702" s="62">
        <f t="shared" si="206"/>
        <v>1</v>
      </c>
      <c r="AE702" s="62">
        <f t="shared" si="202"/>
        <v>8</v>
      </c>
      <c r="AF702" s="152" t="str">
        <f t="shared" si="199"/>
        <v>2019-8</v>
      </c>
      <c r="AG702" s="62">
        <f t="shared" si="197"/>
        <v>2</v>
      </c>
      <c r="AH702" s="152" t="str">
        <f t="shared" si="203"/>
        <v>Weekdays</v>
      </c>
      <c r="AI702" s="159">
        <f t="shared" si="207"/>
        <v>3</v>
      </c>
    </row>
    <row r="703" spans="2:35" ht="16.5" x14ac:dyDescent="0.3">
      <c r="B703" s="59" t="s">
        <v>735</v>
      </c>
      <c r="C703" s="60" t="s">
        <v>25</v>
      </c>
      <c r="D703" s="59" t="s">
        <v>26</v>
      </c>
      <c r="E703" s="59" t="s">
        <v>27</v>
      </c>
      <c r="F703" s="59" t="s">
        <v>31</v>
      </c>
      <c r="G703" s="59" t="s">
        <v>32</v>
      </c>
      <c r="H703" s="61">
        <v>97.5</v>
      </c>
      <c r="I703" s="62">
        <v>10</v>
      </c>
      <c r="J703" s="63">
        <v>48.75</v>
      </c>
      <c r="K703" s="63">
        <v>1023.75</v>
      </c>
      <c r="L703" s="64">
        <v>43477</v>
      </c>
      <c r="M703" s="65">
        <v>0.6791666666666667</v>
      </c>
      <c r="N703" s="60" t="s">
        <v>23</v>
      </c>
      <c r="O703" s="63">
        <v>975</v>
      </c>
      <c r="P703" s="66">
        <v>4.7619047620000003</v>
      </c>
      <c r="Q703" s="63">
        <v>48.75</v>
      </c>
      <c r="R703" s="67">
        <v>8</v>
      </c>
      <c r="S703" s="48">
        <f t="shared" si="191"/>
        <v>48.75</v>
      </c>
      <c r="T703" s="49">
        <f t="shared" si="192"/>
        <v>3656.25</v>
      </c>
      <c r="U703" s="49" t="b">
        <f t="shared" si="193"/>
        <v>1</v>
      </c>
      <c r="V703" s="49" t="b">
        <f t="shared" si="194"/>
        <v>1</v>
      </c>
      <c r="W703" s="49" t="str">
        <f t="shared" si="195"/>
        <v>Low Value</v>
      </c>
      <c r="X703" s="157">
        <f t="shared" si="200"/>
        <v>9.75</v>
      </c>
      <c r="Y703" s="158">
        <f t="shared" si="205"/>
        <v>12</v>
      </c>
      <c r="Z703" s="150">
        <f t="shared" si="196"/>
        <v>1</v>
      </c>
      <c r="AA703" s="151">
        <f t="shared" si="204"/>
        <v>2019</v>
      </c>
      <c r="AB703" s="152" t="str">
        <f t="shared" si="201"/>
        <v>1-2019</v>
      </c>
      <c r="AC703" s="152" t="str">
        <f t="shared" si="198"/>
        <v>12-1-2019</v>
      </c>
      <c r="AD703" s="62">
        <f t="shared" si="206"/>
        <v>1</v>
      </c>
      <c r="AE703" s="62">
        <f t="shared" si="202"/>
        <v>2</v>
      </c>
      <c r="AF703" s="152" t="str">
        <f t="shared" si="199"/>
        <v>2019-2</v>
      </c>
      <c r="AG703" s="62">
        <f t="shared" si="197"/>
        <v>6</v>
      </c>
      <c r="AH703" s="152" t="str">
        <f t="shared" si="203"/>
        <v>Weekends</v>
      </c>
      <c r="AI703" s="159">
        <f t="shared" si="207"/>
        <v>7</v>
      </c>
    </row>
    <row r="704" spans="2:35" ht="16.5" x14ac:dyDescent="0.3">
      <c r="B704" s="59" t="s">
        <v>736</v>
      </c>
      <c r="C704" s="60" t="s">
        <v>25</v>
      </c>
      <c r="D704" s="59" t="s">
        <v>26</v>
      </c>
      <c r="E704" s="59" t="s">
        <v>27</v>
      </c>
      <c r="F704" s="59" t="s">
        <v>21</v>
      </c>
      <c r="G704" s="59" t="s">
        <v>46</v>
      </c>
      <c r="H704" s="61">
        <v>60.41</v>
      </c>
      <c r="I704" s="62">
        <v>8</v>
      </c>
      <c r="J704" s="63">
        <v>24.164000000000001</v>
      </c>
      <c r="K704" s="63">
        <v>507.44400000000002</v>
      </c>
      <c r="L704" s="64">
        <v>43503</v>
      </c>
      <c r="M704" s="65">
        <v>0.51597222222222228</v>
      </c>
      <c r="N704" s="60" t="s">
        <v>23</v>
      </c>
      <c r="O704" s="63">
        <v>483.28</v>
      </c>
      <c r="P704" s="66">
        <v>4.7619047620000003</v>
      </c>
      <c r="Q704" s="63">
        <v>24.164000000000001</v>
      </c>
      <c r="R704" s="67">
        <v>9.6</v>
      </c>
      <c r="S704" s="48">
        <f t="shared" si="191"/>
        <v>24.164000000000044</v>
      </c>
      <c r="T704" s="49">
        <f t="shared" si="192"/>
        <v>1812.3000000000034</v>
      </c>
      <c r="U704" s="49" t="b">
        <f t="shared" si="193"/>
        <v>1</v>
      </c>
      <c r="V704" s="49" t="b">
        <f t="shared" si="194"/>
        <v>1</v>
      </c>
      <c r="W704" s="49" t="str">
        <f t="shared" si="195"/>
        <v>High Value</v>
      </c>
      <c r="X704" s="157">
        <f t="shared" si="200"/>
        <v>6.0410000000000004</v>
      </c>
      <c r="Y704" s="158">
        <f t="shared" si="205"/>
        <v>7</v>
      </c>
      <c r="Z704" s="150">
        <f t="shared" si="196"/>
        <v>2</v>
      </c>
      <c r="AA704" s="151">
        <f t="shared" si="204"/>
        <v>2019</v>
      </c>
      <c r="AB704" s="152" t="str">
        <f t="shared" si="201"/>
        <v>2-2019</v>
      </c>
      <c r="AC704" s="152" t="str">
        <f t="shared" si="198"/>
        <v>7-2-2019</v>
      </c>
      <c r="AD704" s="62">
        <f t="shared" si="206"/>
        <v>1</v>
      </c>
      <c r="AE704" s="62">
        <f t="shared" si="202"/>
        <v>6</v>
      </c>
      <c r="AF704" s="152" t="str">
        <f t="shared" si="199"/>
        <v>2019-6</v>
      </c>
      <c r="AG704" s="62">
        <f t="shared" si="197"/>
        <v>4</v>
      </c>
      <c r="AH704" s="152" t="str">
        <f t="shared" si="203"/>
        <v>Weekdays</v>
      </c>
      <c r="AI704" s="159">
        <f t="shared" si="207"/>
        <v>5</v>
      </c>
    </row>
    <row r="705" spans="2:35" ht="16.5" x14ac:dyDescent="0.3">
      <c r="B705" s="59" t="s">
        <v>737</v>
      </c>
      <c r="C705" s="60" t="s">
        <v>42</v>
      </c>
      <c r="D705" s="59" t="s">
        <v>43</v>
      </c>
      <c r="E705" s="59" t="s">
        <v>27</v>
      </c>
      <c r="F705" s="59" t="s">
        <v>31</v>
      </c>
      <c r="G705" s="59" t="s">
        <v>44</v>
      </c>
      <c r="H705" s="61">
        <v>32.32</v>
      </c>
      <c r="I705" s="62">
        <v>3</v>
      </c>
      <c r="J705" s="63">
        <v>4.8479999999999999</v>
      </c>
      <c r="K705" s="63">
        <v>101.80800000000001</v>
      </c>
      <c r="L705" s="64">
        <v>43551</v>
      </c>
      <c r="M705" s="65">
        <v>0.7993055555555556</v>
      </c>
      <c r="N705" s="60" t="s">
        <v>33</v>
      </c>
      <c r="O705" s="63">
        <v>96.96</v>
      </c>
      <c r="P705" s="66">
        <v>4.7619047620000003</v>
      </c>
      <c r="Q705" s="63">
        <v>4.8479999999999999</v>
      </c>
      <c r="R705" s="68">
        <v>4.3</v>
      </c>
      <c r="S705" s="48">
        <f t="shared" si="191"/>
        <v>4.8480000000000132</v>
      </c>
      <c r="T705" s="49">
        <f t="shared" si="192"/>
        <v>363.60000000000099</v>
      </c>
      <c r="U705" s="49" t="b">
        <f t="shared" si="193"/>
        <v>0</v>
      </c>
      <c r="V705" s="49" t="b">
        <f t="shared" si="194"/>
        <v>1</v>
      </c>
      <c r="W705" s="49" t="str">
        <f t="shared" si="195"/>
        <v>Low Value</v>
      </c>
      <c r="X705" s="157" t="str">
        <f t="shared" si="200"/>
        <v>Value Not maches</v>
      </c>
      <c r="Y705" s="158">
        <f t="shared" si="205"/>
        <v>27</v>
      </c>
      <c r="Z705" s="150">
        <f t="shared" si="196"/>
        <v>3</v>
      </c>
      <c r="AA705" s="151">
        <f t="shared" si="204"/>
        <v>2019</v>
      </c>
      <c r="AB705" s="152" t="str">
        <f t="shared" si="201"/>
        <v>3-2019</v>
      </c>
      <c r="AC705" s="152" t="str">
        <f t="shared" si="198"/>
        <v>27-3-2019</v>
      </c>
      <c r="AD705" s="62">
        <f t="shared" si="206"/>
        <v>1</v>
      </c>
      <c r="AE705" s="62">
        <f t="shared" si="202"/>
        <v>13</v>
      </c>
      <c r="AF705" s="152" t="str">
        <f t="shared" si="199"/>
        <v>2019-13</v>
      </c>
      <c r="AG705" s="62">
        <f t="shared" si="197"/>
        <v>3</v>
      </c>
      <c r="AH705" s="152" t="str">
        <f t="shared" si="203"/>
        <v>Weekdays</v>
      </c>
      <c r="AI705" s="159">
        <f t="shared" si="207"/>
        <v>4</v>
      </c>
    </row>
    <row r="706" spans="2:35" ht="16.5" x14ac:dyDescent="0.3">
      <c r="B706" s="59" t="s">
        <v>738</v>
      </c>
      <c r="C706" s="60" t="s">
        <v>42</v>
      </c>
      <c r="D706" s="59" t="s">
        <v>43</v>
      </c>
      <c r="E706" s="59" t="s">
        <v>20</v>
      </c>
      <c r="F706" s="59" t="s">
        <v>21</v>
      </c>
      <c r="G706" s="59" t="s">
        <v>46</v>
      </c>
      <c r="H706" s="61">
        <v>19.77</v>
      </c>
      <c r="I706" s="62">
        <v>10</v>
      </c>
      <c r="J706" s="63">
        <v>9.8849999999999998</v>
      </c>
      <c r="K706" s="63">
        <v>207.58500000000001</v>
      </c>
      <c r="L706" s="64">
        <v>43523</v>
      </c>
      <c r="M706" s="65">
        <v>0.7895833333333333</v>
      </c>
      <c r="N706" s="60" t="s">
        <v>33</v>
      </c>
      <c r="O706" s="63">
        <v>197.7</v>
      </c>
      <c r="P706" s="66">
        <v>4.7619047620000003</v>
      </c>
      <c r="Q706" s="63">
        <v>9.8849999999999998</v>
      </c>
      <c r="R706" s="68">
        <v>5</v>
      </c>
      <c r="S706" s="48">
        <f t="shared" si="191"/>
        <v>9.8850000000000193</v>
      </c>
      <c r="T706" s="49">
        <f t="shared" si="192"/>
        <v>741.37500000000148</v>
      </c>
      <c r="U706" s="49" t="b">
        <f t="shared" si="193"/>
        <v>0</v>
      </c>
      <c r="V706" s="49" t="b">
        <f t="shared" si="194"/>
        <v>1</v>
      </c>
      <c r="W706" s="49" t="str">
        <f t="shared" si="195"/>
        <v>Low Value</v>
      </c>
      <c r="X706" s="157" t="str">
        <f t="shared" si="200"/>
        <v>Value Not maches</v>
      </c>
      <c r="Y706" s="158">
        <f t="shared" si="205"/>
        <v>27</v>
      </c>
      <c r="Z706" s="150">
        <f t="shared" si="196"/>
        <v>2</v>
      </c>
      <c r="AA706" s="151">
        <f t="shared" si="204"/>
        <v>2019</v>
      </c>
      <c r="AB706" s="152" t="str">
        <f t="shared" si="201"/>
        <v>2-2019</v>
      </c>
      <c r="AC706" s="152" t="str">
        <f t="shared" si="198"/>
        <v>27-2-2019</v>
      </c>
      <c r="AD706" s="62">
        <f t="shared" si="206"/>
        <v>1</v>
      </c>
      <c r="AE706" s="62">
        <f t="shared" si="202"/>
        <v>9</v>
      </c>
      <c r="AF706" s="152" t="str">
        <f t="shared" si="199"/>
        <v>2019-9</v>
      </c>
      <c r="AG706" s="62">
        <f t="shared" si="197"/>
        <v>3</v>
      </c>
      <c r="AH706" s="152" t="str">
        <f t="shared" si="203"/>
        <v>Weekdays</v>
      </c>
      <c r="AI706" s="159">
        <f t="shared" si="207"/>
        <v>4</v>
      </c>
    </row>
    <row r="707" spans="2:35" ht="16.5" x14ac:dyDescent="0.3">
      <c r="B707" s="59" t="s">
        <v>739</v>
      </c>
      <c r="C707" s="60" t="s">
        <v>42</v>
      </c>
      <c r="D707" s="59" t="s">
        <v>43</v>
      </c>
      <c r="E707" s="59" t="s">
        <v>20</v>
      </c>
      <c r="F707" s="59" t="s">
        <v>31</v>
      </c>
      <c r="G707" s="59" t="s">
        <v>22</v>
      </c>
      <c r="H707" s="61">
        <v>80.47</v>
      </c>
      <c r="I707" s="62">
        <v>9</v>
      </c>
      <c r="J707" s="63">
        <v>36.211500000000001</v>
      </c>
      <c r="K707" s="63">
        <v>760.44150000000002</v>
      </c>
      <c r="L707" s="64">
        <v>43471</v>
      </c>
      <c r="M707" s="65">
        <v>0.47083333333333333</v>
      </c>
      <c r="N707" s="60" t="s">
        <v>29</v>
      </c>
      <c r="O707" s="63">
        <v>724.23</v>
      </c>
      <c r="P707" s="66">
        <v>4.7619047620000003</v>
      </c>
      <c r="Q707" s="63">
        <v>36.211500000000001</v>
      </c>
      <c r="R707" s="67">
        <v>9.1999999999999993</v>
      </c>
      <c r="S707" s="48">
        <f t="shared" si="191"/>
        <v>36.211500000000001</v>
      </c>
      <c r="T707" s="49">
        <f t="shared" si="192"/>
        <v>2715.8625000000002</v>
      </c>
      <c r="U707" s="49" t="b">
        <f t="shared" si="193"/>
        <v>1</v>
      </c>
      <c r="V707" s="49" t="b">
        <f t="shared" si="194"/>
        <v>1</v>
      </c>
      <c r="W707" s="49" t="str">
        <f t="shared" si="195"/>
        <v>High Value</v>
      </c>
      <c r="X707" s="157">
        <f t="shared" si="200"/>
        <v>8.0470000000000006</v>
      </c>
      <c r="Y707" s="158">
        <f t="shared" si="205"/>
        <v>6</v>
      </c>
      <c r="Z707" s="150">
        <f t="shared" si="196"/>
        <v>1</v>
      </c>
      <c r="AA707" s="151">
        <f t="shared" si="204"/>
        <v>2019</v>
      </c>
      <c r="AB707" s="152" t="str">
        <f t="shared" si="201"/>
        <v>1-2019</v>
      </c>
      <c r="AC707" s="152" t="str">
        <f t="shared" si="198"/>
        <v>6-1-2019</v>
      </c>
      <c r="AD707" s="62">
        <f t="shared" si="206"/>
        <v>1</v>
      </c>
      <c r="AE707" s="62">
        <f t="shared" si="202"/>
        <v>1</v>
      </c>
      <c r="AF707" s="152" t="str">
        <f t="shared" si="199"/>
        <v>2019-1</v>
      </c>
      <c r="AG707" s="62">
        <f t="shared" si="197"/>
        <v>7</v>
      </c>
      <c r="AH707" s="152" t="str">
        <f t="shared" si="203"/>
        <v>Weekends</v>
      </c>
      <c r="AI707" s="159">
        <f t="shared" si="207"/>
        <v>1</v>
      </c>
    </row>
    <row r="708" spans="2:35" ht="16.5" x14ac:dyDescent="0.3">
      <c r="B708" s="59" t="s">
        <v>740</v>
      </c>
      <c r="C708" s="60" t="s">
        <v>42</v>
      </c>
      <c r="D708" s="59" t="s">
        <v>43</v>
      </c>
      <c r="E708" s="59" t="s">
        <v>20</v>
      </c>
      <c r="F708" s="59" t="s">
        <v>21</v>
      </c>
      <c r="G708" s="59" t="s">
        <v>32</v>
      </c>
      <c r="H708" s="61">
        <v>88.39</v>
      </c>
      <c r="I708" s="62">
        <v>9</v>
      </c>
      <c r="J708" s="63">
        <v>39.775500000000001</v>
      </c>
      <c r="K708" s="63">
        <v>835.28549999999996</v>
      </c>
      <c r="L708" s="64">
        <v>43526</v>
      </c>
      <c r="M708" s="65">
        <v>0.52777777777777779</v>
      </c>
      <c r="N708" s="60" t="s">
        <v>29</v>
      </c>
      <c r="O708" s="63">
        <v>795.51</v>
      </c>
      <c r="P708" s="66">
        <v>4.7619047620000003</v>
      </c>
      <c r="Q708" s="63">
        <v>39.775500000000001</v>
      </c>
      <c r="R708" s="67">
        <v>6.3</v>
      </c>
      <c r="S708" s="48">
        <f t="shared" ref="S708:S771" si="208">K708-O708</f>
        <v>39.775499999999965</v>
      </c>
      <c r="T708" s="49">
        <f t="shared" ref="T708:T771" si="209">$S708*$S$2</f>
        <v>2983.1624999999976</v>
      </c>
      <c r="U708" s="49" t="b">
        <f t="shared" si="193"/>
        <v>1</v>
      </c>
      <c r="V708" s="49" t="b">
        <f t="shared" si="194"/>
        <v>1</v>
      </c>
      <c r="W708" s="49" t="str">
        <f t="shared" si="195"/>
        <v>Low Value</v>
      </c>
      <c r="X708" s="157">
        <f t="shared" si="200"/>
        <v>8.8390000000000004</v>
      </c>
      <c r="Y708" s="158">
        <f t="shared" si="205"/>
        <v>2</v>
      </c>
      <c r="Z708" s="150">
        <f t="shared" si="196"/>
        <v>3</v>
      </c>
      <c r="AA708" s="151">
        <f t="shared" si="204"/>
        <v>2019</v>
      </c>
      <c r="AB708" s="152" t="str">
        <f t="shared" si="201"/>
        <v>3-2019</v>
      </c>
      <c r="AC708" s="152" t="str">
        <f t="shared" si="198"/>
        <v>2-3-2019</v>
      </c>
      <c r="AD708" s="62">
        <f t="shared" si="206"/>
        <v>1</v>
      </c>
      <c r="AE708" s="62">
        <f t="shared" si="202"/>
        <v>9</v>
      </c>
      <c r="AF708" s="152" t="str">
        <f t="shared" si="199"/>
        <v>2019-9</v>
      </c>
      <c r="AG708" s="62">
        <f t="shared" si="197"/>
        <v>6</v>
      </c>
      <c r="AH708" s="152" t="str">
        <f t="shared" si="203"/>
        <v>Weekends</v>
      </c>
      <c r="AI708" s="159">
        <f t="shared" si="207"/>
        <v>7</v>
      </c>
    </row>
    <row r="709" spans="2:35" ht="16.5" x14ac:dyDescent="0.3">
      <c r="B709" s="59" t="s">
        <v>741</v>
      </c>
      <c r="C709" s="60" t="s">
        <v>42</v>
      </c>
      <c r="D709" s="59" t="s">
        <v>43</v>
      </c>
      <c r="E709" s="59" t="s">
        <v>27</v>
      </c>
      <c r="F709" s="59" t="s">
        <v>31</v>
      </c>
      <c r="G709" s="59" t="s">
        <v>22</v>
      </c>
      <c r="H709" s="61">
        <v>71.77</v>
      </c>
      <c r="I709" s="62">
        <v>7</v>
      </c>
      <c r="J709" s="63">
        <v>25.119499999999999</v>
      </c>
      <c r="K709" s="63">
        <v>527.5095</v>
      </c>
      <c r="L709" s="64">
        <v>43553</v>
      </c>
      <c r="M709" s="65">
        <v>0.58750000000000002</v>
      </c>
      <c r="N709" s="60" t="s">
        <v>29</v>
      </c>
      <c r="O709" s="63">
        <v>502.39</v>
      </c>
      <c r="P709" s="66">
        <v>4.7619047620000003</v>
      </c>
      <c r="Q709" s="63">
        <v>25.119499999999999</v>
      </c>
      <c r="R709" s="67">
        <v>8.9</v>
      </c>
      <c r="S709" s="48">
        <f t="shared" si="208"/>
        <v>25.119500000000016</v>
      </c>
      <c r="T709" s="49">
        <f t="shared" si="209"/>
        <v>1883.9625000000012</v>
      </c>
      <c r="U709" s="49" t="b">
        <f t="shared" ref="U709:U772" si="210">AND(S709&gt;8,O709&gt;480)</f>
        <v>1</v>
      </c>
      <c r="V709" s="49" t="b">
        <f t="shared" ref="V709:V772" si="211">OR(R$4&gt;8.4,$Q709&gt;67)</f>
        <v>1</v>
      </c>
      <c r="W709" s="49" t="str">
        <f t="shared" ref="W709:W772" si="212">IF(R709&gt;8.6,"High Value", "Low Value")</f>
        <v>High Value</v>
      </c>
      <c r="X709" s="157">
        <f t="shared" si="200"/>
        <v>7.1769999999999996</v>
      </c>
      <c r="Y709" s="158">
        <f t="shared" si="205"/>
        <v>29</v>
      </c>
      <c r="Z709" s="150">
        <f t="shared" ref="Z709:Z772" si="213">MONTH(L709)</f>
        <v>3</v>
      </c>
      <c r="AA709" s="151">
        <f t="shared" si="204"/>
        <v>2019</v>
      </c>
      <c r="AB709" s="152" t="str">
        <f t="shared" si="201"/>
        <v>3-2019</v>
      </c>
      <c r="AC709" s="152" t="str">
        <f t="shared" si="198"/>
        <v>29-3-2019</v>
      </c>
      <c r="AD709" s="62">
        <f t="shared" si="206"/>
        <v>1</v>
      </c>
      <c r="AE709" s="62">
        <f t="shared" si="202"/>
        <v>13</v>
      </c>
      <c r="AF709" s="152" t="str">
        <f t="shared" si="199"/>
        <v>2019-13</v>
      </c>
      <c r="AG709" s="62">
        <f t="shared" si="197"/>
        <v>5</v>
      </c>
      <c r="AH709" s="152" t="str">
        <f t="shared" si="203"/>
        <v>Weekdays</v>
      </c>
      <c r="AI709" s="159">
        <f t="shared" si="207"/>
        <v>6</v>
      </c>
    </row>
    <row r="710" spans="2:35" ht="16.5" x14ac:dyDescent="0.3">
      <c r="B710" s="59" t="s">
        <v>742</v>
      </c>
      <c r="C710" s="60" t="s">
        <v>42</v>
      </c>
      <c r="D710" s="59" t="s">
        <v>43</v>
      </c>
      <c r="E710" s="59" t="s">
        <v>27</v>
      </c>
      <c r="F710" s="59" t="s">
        <v>21</v>
      </c>
      <c r="G710" s="59" t="s">
        <v>28</v>
      </c>
      <c r="H710" s="61">
        <v>43</v>
      </c>
      <c r="I710" s="62">
        <v>4</v>
      </c>
      <c r="J710" s="63">
        <v>8.6</v>
      </c>
      <c r="K710" s="63">
        <v>180.6</v>
      </c>
      <c r="L710" s="64">
        <v>43496</v>
      </c>
      <c r="M710" s="65">
        <v>0.8666666666666667</v>
      </c>
      <c r="N710" s="60" t="s">
        <v>23</v>
      </c>
      <c r="O710" s="63">
        <v>172</v>
      </c>
      <c r="P710" s="66">
        <v>4.7619047620000003</v>
      </c>
      <c r="Q710" s="63">
        <v>8.6</v>
      </c>
      <c r="R710" s="68">
        <v>7.6</v>
      </c>
      <c r="S710" s="48">
        <f t="shared" si="208"/>
        <v>8.5999999999999943</v>
      </c>
      <c r="T710" s="49">
        <f t="shared" si="209"/>
        <v>644.99999999999955</v>
      </c>
      <c r="U710" s="49" t="b">
        <f t="shared" si="210"/>
        <v>0</v>
      </c>
      <c r="V710" s="49" t="b">
        <f t="shared" si="211"/>
        <v>1</v>
      </c>
      <c r="W710" s="49" t="str">
        <f t="shared" si="212"/>
        <v>Low Value</v>
      </c>
      <c r="X710" s="157">
        <f t="shared" si="200"/>
        <v>4.3</v>
      </c>
      <c r="Y710" s="158">
        <f t="shared" si="205"/>
        <v>31</v>
      </c>
      <c r="Z710" s="150">
        <f t="shared" si="213"/>
        <v>1</v>
      </c>
      <c r="AA710" s="151">
        <f t="shared" si="204"/>
        <v>2019</v>
      </c>
      <c r="AB710" s="152" t="str">
        <f t="shared" si="201"/>
        <v>1-2019</v>
      </c>
      <c r="AC710" s="152" t="str">
        <f t="shared" si="198"/>
        <v>31-1-2019</v>
      </c>
      <c r="AD710" s="62">
        <f t="shared" si="206"/>
        <v>1</v>
      </c>
      <c r="AE710" s="62">
        <f t="shared" si="202"/>
        <v>5</v>
      </c>
      <c r="AF710" s="152" t="str">
        <f t="shared" si="199"/>
        <v>2019-5</v>
      </c>
      <c r="AG710" s="62">
        <f t="shared" ref="AG710:AG773" si="214">WEEKDAY(L710,2)</f>
        <v>4</v>
      </c>
      <c r="AH710" s="152" t="str">
        <f t="shared" si="203"/>
        <v>Weekdays</v>
      </c>
      <c r="AI710" s="159">
        <f t="shared" si="207"/>
        <v>5</v>
      </c>
    </row>
    <row r="711" spans="2:35" ht="16.5" x14ac:dyDescent="0.3">
      <c r="B711" s="59" t="s">
        <v>743</v>
      </c>
      <c r="C711" s="60" t="s">
        <v>25</v>
      </c>
      <c r="D711" s="59" t="s">
        <v>26</v>
      </c>
      <c r="E711" s="59" t="s">
        <v>20</v>
      </c>
      <c r="F711" s="59" t="s">
        <v>31</v>
      </c>
      <c r="G711" s="59" t="s">
        <v>44</v>
      </c>
      <c r="H711" s="61">
        <v>68.98</v>
      </c>
      <c r="I711" s="62">
        <v>1</v>
      </c>
      <c r="J711" s="63">
        <v>3.4489999999999998</v>
      </c>
      <c r="K711" s="63">
        <v>72.429000000000002</v>
      </c>
      <c r="L711" s="64">
        <v>43486</v>
      </c>
      <c r="M711" s="65">
        <v>0.84236111111111112</v>
      </c>
      <c r="N711" s="60" t="s">
        <v>29</v>
      </c>
      <c r="O711" s="63">
        <v>68.98</v>
      </c>
      <c r="P711" s="66">
        <v>4.7619047620000003</v>
      </c>
      <c r="Q711" s="63">
        <v>3.4489999999999998</v>
      </c>
      <c r="R711" s="68">
        <v>4.8</v>
      </c>
      <c r="S711" s="48">
        <f t="shared" si="208"/>
        <v>3.4489999999999981</v>
      </c>
      <c r="T711" s="49">
        <f t="shared" si="209"/>
        <v>258.67499999999984</v>
      </c>
      <c r="U711" s="49" t="b">
        <f t="shared" si="210"/>
        <v>0</v>
      </c>
      <c r="V711" s="49" t="b">
        <f t="shared" si="211"/>
        <v>1</v>
      </c>
      <c r="W711" s="49" t="str">
        <f t="shared" si="212"/>
        <v>Low Value</v>
      </c>
      <c r="X711" s="157" t="str">
        <f t="shared" si="200"/>
        <v>Value Not maches</v>
      </c>
      <c r="Y711" s="158">
        <f t="shared" si="205"/>
        <v>21</v>
      </c>
      <c r="Z711" s="150">
        <f t="shared" si="213"/>
        <v>1</v>
      </c>
      <c r="AA711" s="151">
        <f t="shared" si="204"/>
        <v>2019</v>
      </c>
      <c r="AB711" s="152" t="str">
        <f t="shared" si="201"/>
        <v>1-2019</v>
      </c>
      <c r="AC711" s="152" t="str">
        <f t="shared" si="198"/>
        <v>21-1-2019</v>
      </c>
      <c r="AD711" s="62">
        <f t="shared" si="206"/>
        <v>1</v>
      </c>
      <c r="AE711" s="62">
        <f t="shared" si="202"/>
        <v>4</v>
      </c>
      <c r="AF711" s="152" t="str">
        <f t="shared" si="199"/>
        <v>2019-4</v>
      </c>
      <c r="AG711" s="62">
        <f t="shared" si="214"/>
        <v>1</v>
      </c>
      <c r="AH711" s="152" t="str">
        <f t="shared" si="203"/>
        <v>Weekdays</v>
      </c>
      <c r="AI711" s="159">
        <f t="shared" si="207"/>
        <v>2</v>
      </c>
    </row>
    <row r="712" spans="2:35" ht="16.5" x14ac:dyDescent="0.3">
      <c r="B712" s="59" t="s">
        <v>744</v>
      </c>
      <c r="C712" s="60" t="s">
        <v>25</v>
      </c>
      <c r="D712" s="59" t="s">
        <v>26</v>
      </c>
      <c r="E712" s="59" t="s">
        <v>27</v>
      </c>
      <c r="F712" s="59" t="s">
        <v>31</v>
      </c>
      <c r="G712" s="59" t="s">
        <v>46</v>
      </c>
      <c r="H712" s="61">
        <v>15.62</v>
      </c>
      <c r="I712" s="62">
        <v>8</v>
      </c>
      <c r="J712" s="63">
        <v>6.2480000000000002</v>
      </c>
      <c r="K712" s="63">
        <v>131.208</v>
      </c>
      <c r="L712" s="64">
        <v>43485</v>
      </c>
      <c r="M712" s="65">
        <v>0.85902777777777772</v>
      </c>
      <c r="N712" s="60" t="s">
        <v>23</v>
      </c>
      <c r="O712" s="63">
        <v>124.96</v>
      </c>
      <c r="P712" s="66">
        <v>4.7619047620000003</v>
      </c>
      <c r="Q712" s="63">
        <v>6.2480000000000002</v>
      </c>
      <c r="R712" s="68">
        <v>9.1</v>
      </c>
      <c r="S712" s="48">
        <f t="shared" si="208"/>
        <v>6.2480000000000047</v>
      </c>
      <c r="T712" s="49">
        <f t="shared" si="209"/>
        <v>468.60000000000036</v>
      </c>
      <c r="U712" s="49" t="b">
        <f t="shared" si="210"/>
        <v>0</v>
      </c>
      <c r="V712" s="49" t="b">
        <f t="shared" si="211"/>
        <v>1</v>
      </c>
      <c r="W712" s="49" t="str">
        <f t="shared" si="212"/>
        <v>High Value</v>
      </c>
      <c r="X712" s="157">
        <f t="shared" si="200"/>
        <v>1.5620000000000001</v>
      </c>
      <c r="Y712" s="158">
        <f t="shared" si="205"/>
        <v>20</v>
      </c>
      <c r="Z712" s="150">
        <f t="shared" si="213"/>
        <v>1</v>
      </c>
      <c r="AA712" s="151">
        <f t="shared" si="204"/>
        <v>2019</v>
      </c>
      <c r="AB712" s="152" t="str">
        <f t="shared" si="201"/>
        <v>1-2019</v>
      </c>
      <c r="AC712" s="152" t="str">
        <f t="shared" si="198"/>
        <v>20-1-2019</v>
      </c>
      <c r="AD712" s="62">
        <f t="shared" si="206"/>
        <v>1</v>
      </c>
      <c r="AE712" s="62">
        <f t="shared" si="202"/>
        <v>3</v>
      </c>
      <c r="AF712" s="152" t="str">
        <f t="shared" si="199"/>
        <v>2019-3</v>
      </c>
      <c r="AG712" s="62">
        <f t="shared" si="214"/>
        <v>7</v>
      </c>
      <c r="AH712" s="152" t="str">
        <f t="shared" si="203"/>
        <v>Weekends</v>
      </c>
      <c r="AI712" s="159">
        <f t="shared" si="207"/>
        <v>1</v>
      </c>
    </row>
    <row r="713" spans="2:35" ht="16.5" x14ac:dyDescent="0.3">
      <c r="B713" s="59" t="s">
        <v>745</v>
      </c>
      <c r="C713" s="60" t="s">
        <v>18</v>
      </c>
      <c r="D713" s="59" t="s">
        <v>19</v>
      </c>
      <c r="E713" s="59" t="s">
        <v>27</v>
      </c>
      <c r="F713" s="59" t="s">
        <v>31</v>
      </c>
      <c r="G713" s="59" t="s">
        <v>36</v>
      </c>
      <c r="H713" s="61">
        <v>25.7</v>
      </c>
      <c r="I713" s="62">
        <v>3</v>
      </c>
      <c r="J713" s="63">
        <v>3.855</v>
      </c>
      <c r="K713" s="63">
        <v>80.954999999999998</v>
      </c>
      <c r="L713" s="64">
        <v>43482</v>
      </c>
      <c r="M713" s="65">
        <v>0.74930555555555556</v>
      </c>
      <c r="N713" s="60" t="s">
        <v>23</v>
      </c>
      <c r="O713" s="63">
        <v>77.099999999999994</v>
      </c>
      <c r="P713" s="66">
        <v>4.7619047620000003</v>
      </c>
      <c r="Q713" s="63">
        <v>3.855</v>
      </c>
      <c r="R713" s="68">
        <v>6.1</v>
      </c>
      <c r="S713" s="48">
        <f t="shared" si="208"/>
        <v>3.855000000000004</v>
      </c>
      <c r="T713" s="49">
        <f t="shared" si="209"/>
        <v>289.12500000000028</v>
      </c>
      <c r="U713" s="49" t="b">
        <f t="shared" si="210"/>
        <v>0</v>
      </c>
      <c r="V713" s="49" t="b">
        <f t="shared" si="211"/>
        <v>1</v>
      </c>
      <c r="W713" s="49" t="str">
        <f t="shared" si="212"/>
        <v>Low Value</v>
      </c>
      <c r="X713" s="157" t="str">
        <f t="shared" si="200"/>
        <v>Value Not maches</v>
      </c>
      <c r="Y713" s="158">
        <f t="shared" si="205"/>
        <v>17</v>
      </c>
      <c r="Z713" s="150">
        <f t="shared" si="213"/>
        <v>1</v>
      </c>
      <c r="AA713" s="151">
        <f t="shared" si="204"/>
        <v>2019</v>
      </c>
      <c r="AB713" s="152" t="str">
        <f t="shared" si="201"/>
        <v>1-2019</v>
      </c>
      <c r="AC713" s="152" t="str">
        <f t="shared" si="198"/>
        <v>17-1-2019</v>
      </c>
      <c r="AD713" s="62">
        <f t="shared" si="206"/>
        <v>1</v>
      </c>
      <c r="AE713" s="62">
        <f t="shared" si="202"/>
        <v>3</v>
      </c>
      <c r="AF713" s="152" t="str">
        <f t="shared" si="199"/>
        <v>2019-3</v>
      </c>
      <c r="AG713" s="62">
        <f t="shared" si="214"/>
        <v>4</v>
      </c>
      <c r="AH713" s="152" t="str">
        <f t="shared" si="203"/>
        <v>Weekdays</v>
      </c>
      <c r="AI713" s="159">
        <f t="shared" si="207"/>
        <v>5</v>
      </c>
    </row>
    <row r="714" spans="2:35" ht="16.5" x14ac:dyDescent="0.3">
      <c r="B714" s="59" t="s">
        <v>746</v>
      </c>
      <c r="C714" s="60" t="s">
        <v>18</v>
      </c>
      <c r="D714" s="59" t="s">
        <v>19</v>
      </c>
      <c r="E714" s="59" t="s">
        <v>20</v>
      </c>
      <c r="F714" s="59" t="s">
        <v>31</v>
      </c>
      <c r="G714" s="59" t="s">
        <v>44</v>
      </c>
      <c r="H714" s="61">
        <v>80.62</v>
      </c>
      <c r="I714" s="62">
        <v>6</v>
      </c>
      <c r="J714" s="63">
        <v>24.186</v>
      </c>
      <c r="K714" s="63">
        <v>507.90600000000001</v>
      </c>
      <c r="L714" s="64">
        <v>43524</v>
      </c>
      <c r="M714" s="65">
        <v>0.84583333333333333</v>
      </c>
      <c r="N714" s="60" t="s">
        <v>29</v>
      </c>
      <c r="O714" s="63">
        <v>483.72</v>
      </c>
      <c r="P714" s="66">
        <v>4.7619047620000003</v>
      </c>
      <c r="Q714" s="63">
        <v>24.186</v>
      </c>
      <c r="R714" s="67">
        <v>9.1</v>
      </c>
      <c r="S714" s="48">
        <f t="shared" si="208"/>
        <v>24.185999999999979</v>
      </c>
      <c r="T714" s="49">
        <f t="shared" si="209"/>
        <v>1813.9499999999985</v>
      </c>
      <c r="U714" s="49" t="b">
        <f t="shared" si="210"/>
        <v>1</v>
      </c>
      <c r="V714" s="49" t="b">
        <f t="shared" si="211"/>
        <v>1</v>
      </c>
      <c r="W714" s="49" t="str">
        <f t="shared" si="212"/>
        <v>High Value</v>
      </c>
      <c r="X714" s="157">
        <f t="shared" si="200"/>
        <v>8.0620000000000012</v>
      </c>
      <c r="Y714" s="158">
        <f t="shared" si="205"/>
        <v>28</v>
      </c>
      <c r="Z714" s="150">
        <f t="shared" si="213"/>
        <v>2</v>
      </c>
      <c r="AA714" s="151">
        <f t="shared" si="204"/>
        <v>2019</v>
      </c>
      <c r="AB714" s="152" t="str">
        <f t="shared" si="201"/>
        <v>2-2019</v>
      </c>
      <c r="AC714" s="152" t="str">
        <f t="shared" si="198"/>
        <v>28-2-2019</v>
      </c>
      <c r="AD714" s="62">
        <f t="shared" si="206"/>
        <v>1</v>
      </c>
      <c r="AE714" s="62">
        <f t="shared" si="202"/>
        <v>9</v>
      </c>
      <c r="AF714" s="152" t="str">
        <f t="shared" si="199"/>
        <v>2019-9</v>
      </c>
      <c r="AG714" s="62">
        <f t="shared" si="214"/>
        <v>4</v>
      </c>
      <c r="AH714" s="152" t="str">
        <f t="shared" si="203"/>
        <v>Weekdays</v>
      </c>
      <c r="AI714" s="159">
        <f t="shared" si="207"/>
        <v>5</v>
      </c>
    </row>
    <row r="715" spans="2:35" ht="16.5" x14ac:dyDescent="0.3">
      <c r="B715" s="59" t="s">
        <v>747</v>
      </c>
      <c r="C715" s="60" t="s">
        <v>25</v>
      </c>
      <c r="D715" s="59" t="s">
        <v>26</v>
      </c>
      <c r="E715" s="59" t="s">
        <v>20</v>
      </c>
      <c r="F715" s="59" t="s">
        <v>21</v>
      </c>
      <c r="G715" s="59" t="s">
        <v>32</v>
      </c>
      <c r="H715" s="61">
        <v>75.53</v>
      </c>
      <c r="I715" s="62">
        <v>4</v>
      </c>
      <c r="J715" s="63">
        <v>15.106</v>
      </c>
      <c r="K715" s="63">
        <v>317.226</v>
      </c>
      <c r="L715" s="64">
        <v>43543</v>
      </c>
      <c r="M715" s="65">
        <v>0.66111111111111109</v>
      </c>
      <c r="N715" s="60" t="s">
        <v>23</v>
      </c>
      <c r="O715" s="63">
        <v>302.12</v>
      </c>
      <c r="P715" s="66">
        <v>4.7619047620000003</v>
      </c>
      <c r="Q715" s="63">
        <v>15.106</v>
      </c>
      <c r="R715" s="68">
        <v>8.3000000000000007</v>
      </c>
      <c r="S715" s="48">
        <f t="shared" si="208"/>
        <v>15.105999999999995</v>
      </c>
      <c r="T715" s="49">
        <f t="shared" si="209"/>
        <v>1132.9499999999996</v>
      </c>
      <c r="U715" s="49" t="b">
        <f t="shared" si="210"/>
        <v>0</v>
      </c>
      <c r="V715" s="49" t="b">
        <f t="shared" si="211"/>
        <v>1</v>
      </c>
      <c r="W715" s="49" t="str">
        <f t="shared" si="212"/>
        <v>Low Value</v>
      </c>
      <c r="X715" s="157">
        <f t="shared" si="200"/>
        <v>7.5530000000000008</v>
      </c>
      <c r="Y715" s="158">
        <f t="shared" si="205"/>
        <v>19</v>
      </c>
      <c r="Z715" s="150">
        <f t="shared" si="213"/>
        <v>3</v>
      </c>
      <c r="AA715" s="151">
        <f t="shared" si="204"/>
        <v>2019</v>
      </c>
      <c r="AB715" s="152" t="str">
        <f t="shared" si="201"/>
        <v>3-2019</v>
      </c>
      <c r="AC715" s="152" t="str">
        <f t="shared" si="198"/>
        <v>19-3-2019</v>
      </c>
      <c r="AD715" s="62">
        <f t="shared" si="206"/>
        <v>1</v>
      </c>
      <c r="AE715" s="62">
        <f t="shared" si="202"/>
        <v>12</v>
      </c>
      <c r="AF715" s="152" t="str">
        <f t="shared" si="199"/>
        <v>2019-12</v>
      </c>
      <c r="AG715" s="62">
        <f t="shared" si="214"/>
        <v>2</v>
      </c>
      <c r="AH715" s="152" t="str">
        <f t="shared" si="203"/>
        <v>Weekdays</v>
      </c>
      <c r="AI715" s="159">
        <f t="shared" si="207"/>
        <v>3</v>
      </c>
    </row>
    <row r="716" spans="2:35" ht="16.5" x14ac:dyDescent="0.3">
      <c r="B716" s="59" t="s">
        <v>748</v>
      </c>
      <c r="C716" s="60" t="s">
        <v>25</v>
      </c>
      <c r="D716" s="59" t="s">
        <v>26</v>
      </c>
      <c r="E716" s="59" t="s">
        <v>27</v>
      </c>
      <c r="F716" s="59" t="s">
        <v>21</v>
      </c>
      <c r="G716" s="59" t="s">
        <v>28</v>
      </c>
      <c r="H716" s="61">
        <v>77.63</v>
      </c>
      <c r="I716" s="62">
        <v>9</v>
      </c>
      <c r="J716" s="63">
        <v>34.933500000000002</v>
      </c>
      <c r="K716" s="63">
        <v>733.60350000000005</v>
      </c>
      <c r="L716" s="64">
        <v>43515</v>
      </c>
      <c r="M716" s="65">
        <v>0.63472222222222219</v>
      </c>
      <c r="N716" s="60" t="s">
        <v>23</v>
      </c>
      <c r="O716" s="63">
        <v>698.67</v>
      </c>
      <c r="P716" s="66">
        <v>4.7619047620000003</v>
      </c>
      <c r="Q716" s="63">
        <v>34.933500000000002</v>
      </c>
      <c r="R716" s="67">
        <v>7.2</v>
      </c>
      <c r="S716" s="48">
        <f t="shared" si="208"/>
        <v>34.933500000000095</v>
      </c>
      <c r="T716" s="49">
        <f t="shared" si="209"/>
        <v>2620.0125000000071</v>
      </c>
      <c r="U716" s="49" t="b">
        <f t="shared" si="210"/>
        <v>1</v>
      </c>
      <c r="V716" s="49" t="b">
        <f t="shared" si="211"/>
        <v>1</v>
      </c>
      <c r="W716" s="49" t="str">
        <f t="shared" si="212"/>
        <v>Low Value</v>
      </c>
      <c r="X716" s="157">
        <f t="shared" si="200"/>
        <v>7.7629999999999999</v>
      </c>
      <c r="Y716" s="158">
        <f t="shared" si="205"/>
        <v>19</v>
      </c>
      <c r="Z716" s="150">
        <f t="shared" si="213"/>
        <v>2</v>
      </c>
      <c r="AA716" s="151">
        <f t="shared" si="204"/>
        <v>2019</v>
      </c>
      <c r="AB716" s="152" t="str">
        <f t="shared" si="201"/>
        <v>2-2019</v>
      </c>
      <c r="AC716" s="152" t="str">
        <f t="shared" si="198"/>
        <v>19-2-2019</v>
      </c>
      <c r="AD716" s="62">
        <f t="shared" si="206"/>
        <v>1</v>
      </c>
      <c r="AE716" s="62">
        <f t="shared" si="202"/>
        <v>8</v>
      </c>
      <c r="AF716" s="152" t="str">
        <f t="shared" si="199"/>
        <v>2019-8</v>
      </c>
      <c r="AG716" s="62">
        <f t="shared" si="214"/>
        <v>2</v>
      </c>
      <c r="AH716" s="152" t="str">
        <f t="shared" si="203"/>
        <v>Weekdays</v>
      </c>
      <c r="AI716" s="159">
        <f t="shared" si="207"/>
        <v>3</v>
      </c>
    </row>
    <row r="717" spans="2:35" ht="16.5" x14ac:dyDescent="0.3">
      <c r="B717" s="59" t="s">
        <v>749</v>
      </c>
      <c r="C717" s="60" t="s">
        <v>25</v>
      </c>
      <c r="D717" s="59" t="s">
        <v>26</v>
      </c>
      <c r="E717" s="59" t="s">
        <v>27</v>
      </c>
      <c r="F717" s="59" t="s">
        <v>21</v>
      </c>
      <c r="G717" s="59" t="s">
        <v>22</v>
      </c>
      <c r="H717" s="61">
        <v>13.85</v>
      </c>
      <c r="I717" s="62">
        <v>9</v>
      </c>
      <c r="J717" s="63">
        <v>6.2324999999999999</v>
      </c>
      <c r="K717" s="63">
        <v>130.88249999999999</v>
      </c>
      <c r="L717" s="64">
        <v>43500</v>
      </c>
      <c r="M717" s="65">
        <v>0.53472222222222221</v>
      </c>
      <c r="N717" s="60" t="s">
        <v>23</v>
      </c>
      <c r="O717" s="63">
        <v>124.65</v>
      </c>
      <c r="P717" s="66">
        <v>4.7619047620000003</v>
      </c>
      <c r="Q717" s="63">
        <v>6.2324999999999999</v>
      </c>
      <c r="R717" s="68">
        <v>6</v>
      </c>
      <c r="S717" s="48">
        <f t="shared" si="208"/>
        <v>6.2324999999999875</v>
      </c>
      <c r="T717" s="49">
        <f t="shared" si="209"/>
        <v>467.43749999999909</v>
      </c>
      <c r="U717" s="49" t="b">
        <f t="shared" si="210"/>
        <v>0</v>
      </c>
      <c r="V717" s="49" t="b">
        <f t="shared" si="211"/>
        <v>1</v>
      </c>
      <c r="W717" s="49" t="str">
        <f t="shared" si="212"/>
        <v>Low Value</v>
      </c>
      <c r="X717" s="157" t="str">
        <f t="shared" si="200"/>
        <v>Value Not maches</v>
      </c>
      <c r="Y717" s="158">
        <f t="shared" si="205"/>
        <v>4</v>
      </c>
      <c r="Z717" s="150">
        <f t="shared" si="213"/>
        <v>2</v>
      </c>
      <c r="AA717" s="151">
        <f t="shared" si="204"/>
        <v>2019</v>
      </c>
      <c r="AB717" s="152" t="str">
        <f t="shared" si="201"/>
        <v>2-2019</v>
      </c>
      <c r="AC717" s="152" t="str">
        <f t="shared" si="198"/>
        <v>4-2-2019</v>
      </c>
      <c r="AD717" s="62">
        <f t="shared" si="206"/>
        <v>1</v>
      </c>
      <c r="AE717" s="62">
        <f t="shared" si="202"/>
        <v>6</v>
      </c>
      <c r="AF717" s="152" t="str">
        <f t="shared" si="199"/>
        <v>2019-6</v>
      </c>
      <c r="AG717" s="62">
        <f t="shared" si="214"/>
        <v>1</v>
      </c>
      <c r="AH717" s="152" t="str">
        <f t="shared" si="203"/>
        <v>Weekdays</v>
      </c>
      <c r="AI717" s="159">
        <f t="shared" si="207"/>
        <v>2</v>
      </c>
    </row>
    <row r="718" spans="2:35" ht="16.5" x14ac:dyDescent="0.3">
      <c r="B718" s="59" t="s">
        <v>750</v>
      </c>
      <c r="C718" s="60" t="s">
        <v>25</v>
      </c>
      <c r="D718" s="59" t="s">
        <v>26</v>
      </c>
      <c r="E718" s="59" t="s">
        <v>20</v>
      </c>
      <c r="F718" s="59" t="s">
        <v>31</v>
      </c>
      <c r="G718" s="59" t="s">
        <v>46</v>
      </c>
      <c r="H718" s="61">
        <v>98.7</v>
      </c>
      <c r="I718" s="62">
        <v>8</v>
      </c>
      <c r="J718" s="63">
        <v>39.479999999999997</v>
      </c>
      <c r="K718" s="63">
        <v>829.08</v>
      </c>
      <c r="L718" s="64">
        <v>43496</v>
      </c>
      <c r="M718" s="65">
        <v>0.44166666666666665</v>
      </c>
      <c r="N718" s="60" t="s">
        <v>23</v>
      </c>
      <c r="O718" s="63">
        <v>789.6</v>
      </c>
      <c r="P718" s="66">
        <v>4.7619047620000003</v>
      </c>
      <c r="Q718" s="63">
        <v>39.479999999999997</v>
      </c>
      <c r="R718" s="67">
        <v>8.5</v>
      </c>
      <c r="S718" s="48">
        <f t="shared" si="208"/>
        <v>39.480000000000018</v>
      </c>
      <c r="T718" s="49">
        <f t="shared" si="209"/>
        <v>2961.0000000000014</v>
      </c>
      <c r="U718" s="49" t="b">
        <f t="shared" si="210"/>
        <v>1</v>
      </c>
      <c r="V718" s="49" t="b">
        <f t="shared" si="211"/>
        <v>1</v>
      </c>
      <c r="W718" s="49" t="str">
        <f t="shared" si="212"/>
        <v>Low Value</v>
      </c>
      <c r="X718" s="157">
        <f t="shared" si="200"/>
        <v>9.870000000000001</v>
      </c>
      <c r="Y718" s="158">
        <f t="shared" si="205"/>
        <v>31</v>
      </c>
      <c r="Z718" s="150">
        <f t="shared" si="213"/>
        <v>1</v>
      </c>
      <c r="AA718" s="151">
        <f t="shared" si="204"/>
        <v>2019</v>
      </c>
      <c r="AB718" s="152" t="str">
        <f t="shared" si="201"/>
        <v>1-2019</v>
      </c>
      <c r="AC718" s="152" t="str">
        <f t="shared" si="198"/>
        <v>31-1-2019</v>
      </c>
      <c r="AD718" s="62">
        <f t="shared" si="206"/>
        <v>1</v>
      </c>
      <c r="AE718" s="62">
        <f t="shared" si="202"/>
        <v>5</v>
      </c>
      <c r="AF718" s="152" t="str">
        <f t="shared" si="199"/>
        <v>2019-5</v>
      </c>
      <c r="AG718" s="62">
        <f t="shared" si="214"/>
        <v>4</v>
      </c>
      <c r="AH718" s="152" t="str">
        <f t="shared" si="203"/>
        <v>Weekdays</v>
      </c>
      <c r="AI718" s="159">
        <f t="shared" si="207"/>
        <v>5</v>
      </c>
    </row>
    <row r="719" spans="2:35" ht="16.5" x14ac:dyDescent="0.3">
      <c r="B719" s="59" t="s">
        <v>751</v>
      </c>
      <c r="C719" s="60" t="s">
        <v>18</v>
      </c>
      <c r="D719" s="59" t="s">
        <v>19</v>
      </c>
      <c r="E719" s="59" t="s">
        <v>27</v>
      </c>
      <c r="F719" s="59" t="s">
        <v>21</v>
      </c>
      <c r="G719" s="59" t="s">
        <v>22</v>
      </c>
      <c r="H719" s="61">
        <v>35.68</v>
      </c>
      <c r="I719" s="62">
        <v>5</v>
      </c>
      <c r="J719" s="63">
        <v>8.92</v>
      </c>
      <c r="K719" s="63">
        <v>187.32</v>
      </c>
      <c r="L719" s="64">
        <v>43502</v>
      </c>
      <c r="M719" s="65">
        <v>0.7729166666666667</v>
      </c>
      <c r="N719" s="60" t="s">
        <v>33</v>
      </c>
      <c r="O719" s="63">
        <v>178.4</v>
      </c>
      <c r="P719" s="66">
        <v>4.7619047620000003</v>
      </c>
      <c r="Q719" s="63">
        <v>8.92</v>
      </c>
      <c r="R719" s="68">
        <v>6.6</v>
      </c>
      <c r="S719" s="48">
        <f t="shared" si="208"/>
        <v>8.9199999999999875</v>
      </c>
      <c r="T719" s="49">
        <f t="shared" si="209"/>
        <v>668.99999999999909</v>
      </c>
      <c r="U719" s="49" t="b">
        <f t="shared" si="210"/>
        <v>0</v>
      </c>
      <c r="V719" s="49" t="b">
        <f t="shared" si="211"/>
        <v>1</v>
      </c>
      <c r="W719" s="49" t="str">
        <f t="shared" si="212"/>
        <v>Low Value</v>
      </c>
      <c r="X719" s="157">
        <f t="shared" si="200"/>
        <v>3.5680000000000001</v>
      </c>
      <c r="Y719" s="158">
        <f t="shared" si="205"/>
        <v>6</v>
      </c>
      <c r="Z719" s="150">
        <f t="shared" si="213"/>
        <v>2</v>
      </c>
      <c r="AA719" s="151">
        <f t="shared" si="204"/>
        <v>2019</v>
      </c>
      <c r="AB719" s="152" t="str">
        <f t="shared" si="201"/>
        <v>2-2019</v>
      </c>
      <c r="AC719" s="152" t="str">
        <f t="shared" si="198"/>
        <v>6-2-2019</v>
      </c>
      <c r="AD719" s="62">
        <f t="shared" si="206"/>
        <v>1</v>
      </c>
      <c r="AE719" s="62">
        <f t="shared" si="202"/>
        <v>6</v>
      </c>
      <c r="AF719" s="152" t="str">
        <f t="shared" si="199"/>
        <v>2019-6</v>
      </c>
      <c r="AG719" s="62">
        <f t="shared" si="214"/>
        <v>3</v>
      </c>
      <c r="AH719" s="152" t="str">
        <f t="shared" si="203"/>
        <v>Weekdays</v>
      </c>
      <c r="AI719" s="159">
        <f t="shared" si="207"/>
        <v>4</v>
      </c>
    </row>
    <row r="720" spans="2:35" ht="16.5" x14ac:dyDescent="0.3">
      <c r="B720" s="59" t="s">
        <v>752</v>
      </c>
      <c r="C720" s="60" t="s">
        <v>18</v>
      </c>
      <c r="D720" s="59" t="s">
        <v>19</v>
      </c>
      <c r="E720" s="59" t="s">
        <v>20</v>
      </c>
      <c r="F720" s="59" t="s">
        <v>21</v>
      </c>
      <c r="G720" s="59" t="s">
        <v>46</v>
      </c>
      <c r="H720" s="61">
        <v>71.459999999999994</v>
      </c>
      <c r="I720" s="62">
        <v>7</v>
      </c>
      <c r="J720" s="63">
        <v>25.010999999999999</v>
      </c>
      <c r="K720" s="63">
        <v>525.23099999999999</v>
      </c>
      <c r="L720" s="64">
        <v>43552</v>
      </c>
      <c r="M720" s="65">
        <v>0.67083333333333328</v>
      </c>
      <c r="N720" s="60" t="s">
        <v>23</v>
      </c>
      <c r="O720" s="63">
        <v>500.22</v>
      </c>
      <c r="P720" s="66">
        <v>4.7619047620000003</v>
      </c>
      <c r="Q720" s="63">
        <v>25.010999999999999</v>
      </c>
      <c r="R720" s="67">
        <v>4.5</v>
      </c>
      <c r="S720" s="48">
        <f t="shared" si="208"/>
        <v>25.010999999999967</v>
      </c>
      <c r="T720" s="49">
        <f t="shared" si="209"/>
        <v>1875.8249999999975</v>
      </c>
      <c r="U720" s="49" t="b">
        <f t="shared" si="210"/>
        <v>1</v>
      </c>
      <c r="V720" s="49" t="b">
        <f t="shared" si="211"/>
        <v>1</v>
      </c>
      <c r="W720" s="49" t="str">
        <f t="shared" si="212"/>
        <v>Low Value</v>
      </c>
      <c r="X720" s="157" t="str">
        <f t="shared" si="200"/>
        <v>Value Not maches</v>
      </c>
      <c r="Y720" s="158">
        <f t="shared" si="205"/>
        <v>28</v>
      </c>
      <c r="Z720" s="150">
        <f t="shared" si="213"/>
        <v>3</v>
      </c>
      <c r="AA720" s="151">
        <f t="shared" si="204"/>
        <v>2019</v>
      </c>
      <c r="AB720" s="152" t="str">
        <f t="shared" si="201"/>
        <v>3-2019</v>
      </c>
      <c r="AC720" s="152" t="str">
        <f t="shared" si="198"/>
        <v>28-3-2019</v>
      </c>
      <c r="AD720" s="62">
        <f t="shared" si="206"/>
        <v>1</v>
      </c>
      <c r="AE720" s="62">
        <f t="shared" si="202"/>
        <v>13</v>
      </c>
      <c r="AF720" s="152" t="str">
        <f t="shared" si="199"/>
        <v>2019-13</v>
      </c>
      <c r="AG720" s="62">
        <f t="shared" si="214"/>
        <v>4</v>
      </c>
      <c r="AH720" s="152" t="str">
        <f t="shared" si="203"/>
        <v>Weekdays</v>
      </c>
      <c r="AI720" s="159">
        <f t="shared" si="207"/>
        <v>5</v>
      </c>
    </row>
    <row r="721" spans="2:35" ht="16.5" x14ac:dyDescent="0.3">
      <c r="B721" s="59" t="s">
        <v>753</v>
      </c>
      <c r="C721" s="60" t="s">
        <v>18</v>
      </c>
      <c r="D721" s="59" t="s">
        <v>19</v>
      </c>
      <c r="E721" s="59" t="s">
        <v>20</v>
      </c>
      <c r="F721" s="59" t="s">
        <v>31</v>
      </c>
      <c r="G721" s="59" t="s">
        <v>28</v>
      </c>
      <c r="H721" s="61">
        <v>11.94</v>
      </c>
      <c r="I721" s="62">
        <v>3</v>
      </c>
      <c r="J721" s="63">
        <v>1.7909999999999999</v>
      </c>
      <c r="K721" s="63">
        <v>37.610999999999997</v>
      </c>
      <c r="L721" s="64">
        <v>43484</v>
      </c>
      <c r="M721" s="65">
        <v>0.53263888888888888</v>
      </c>
      <c r="N721" s="60" t="s">
        <v>33</v>
      </c>
      <c r="O721" s="63">
        <v>35.82</v>
      </c>
      <c r="P721" s="66">
        <v>4.7619047620000003</v>
      </c>
      <c r="Q721" s="63">
        <v>1.7909999999999999</v>
      </c>
      <c r="R721" s="68">
        <v>8.1</v>
      </c>
      <c r="S721" s="48">
        <f t="shared" si="208"/>
        <v>1.7909999999999968</v>
      </c>
      <c r="T721" s="49">
        <f t="shared" si="209"/>
        <v>134.32499999999976</v>
      </c>
      <c r="U721" s="49" t="b">
        <f t="shared" si="210"/>
        <v>0</v>
      </c>
      <c r="V721" s="49" t="b">
        <f t="shared" si="211"/>
        <v>1</v>
      </c>
      <c r="W721" s="49" t="str">
        <f t="shared" si="212"/>
        <v>Low Value</v>
      </c>
      <c r="X721" s="157">
        <f t="shared" si="200"/>
        <v>1.194</v>
      </c>
      <c r="Y721" s="158">
        <f t="shared" si="205"/>
        <v>19</v>
      </c>
      <c r="Z721" s="150">
        <f t="shared" si="213"/>
        <v>1</v>
      </c>
      <c r="AA721" s="151">
        <f t="shared" si="204"/>
        <v>2019</v>
      </c>
      <c r="AB721" s="152" t="str">
        <f t="shared" si="201"/>
        <v>1-2019</v>
      </c>
      <c r="AC721" s="152" t="str">
        <f t="shared" si="198"/>
        <v>19-1-2019</v>
      </c>
      <c r="AD721" s="62">
        <f t="shared" si="206"/>
        <v>1</v>
      </c>
      <c r="AE721" s="62">
        <f t="shared" si="202"/>
        <v>3</v>
      </c>
      <c r="AF721" s="152" t="str">
        <f t="shared" si="199"/>
        <v>2019-3</v>
      </c>
      <c r="AG721" s="62">
        <f t="shared" si="214"/>
        <v>6</v>
      </c>
      <c r="AH721" s="152" t="str">
        <f t="shared" si="203"/>
        <v>Weekends</v>
      </c>
      <c r="AI721" s="159">
        <f t="shared" si="207"/>
        <v>7</v>
      </c>
    </row>
    <row r="722" spans="2:35" ht="16.5" x14ac:dyDescent="0.3">
      <c r="B722" s="59" t="s">
        <v>754</v>
      </c>
      <c r="C722" s="60" t="s">
        <v>18</v>
      </c>
      <c r="D722" s="59" t="s">
        <v>19</v>
      </c>
      <c r="E722" s="59" t="s">
        <v>27</v>
      </c>
      <c r="F722" s="59" t="s">
        <v>31</v>
      </c>
      <c r="G722" s="59" t="s">
        <v>46</v>
      </c>
      <c r="H722" s="61">
        <v>45.38</v>
      </c>
      <c r="I722" s="62">
        <v>3</v>
      </c>
      <c r="J722" s="63">
        <v>6.8070000000000004</v>
      </c>
      <c r="K722" s="63">
        <v>142.947</v>
      </c>
      <c r="L722" s="64">
        <v>43513</v>
      </c>
      <c r="M722" s="65">
        <v>0.56527777777777777</v>
      </c>
      <c r="N722" s="60" t="s">
        <v>33</v>
      </c>
      <c r="O722" s="63">
        <v>136.13999999999999</v>
      </c>
      <c r="P722" s="66">
        <v>4.7619047620000003</v>
      </c>
      <c r="Q722" s="63">
        <v>6.8070000000000004</v>
      </c>
      <c r="R722" s="68">
        <v>7.2</v>
      </c>
      <c r="S722" s="48">
        <f t="shared" si="208"/>
        <v>6.8070000000000164</v>
      </c>
      <c r="T722" s="49">
        <f t="shared" si="209"/>
        <v>510.52500000000123</v>
      </c>
      <c r="U722" s="49" t="b">
        <f t="shared" si="210"/>
        <v>0</v>
      </c>
      <c r="V722" s="49" t="b">
        <f t="shared" si="211"/>
        <v>1</v>
      </c>
      <c r="W722" s="49" t="str">
        <f t="shared" si="212"/>
        <v>Low Value</v>
      </c>
      <c r="X722" s="157">
        <f t="shared" si="200"/>
        <v>4.5380000000000003</v>
      </c>
      <c r="Y722" s="158">
        <f t="shared" si="205"/>
        <v>17</v>
      </c>
      <c r="Z722" s="150">
        <f t="shared" si="213"/>
        <v>2</v>
      </c>
      <c r="AA722" s="151">
        <f t="shared" si="204"/>
        <v>2019</v>
      </c>
      <c r="AB722" s="152" t="str">
        <f t="shared" si="201"/>
        <v>2-2019</v>
      </c>
      <c r="AC722" s="152" t="str">
        <f t="shared" si="198"/>
        <v>17-2-2019</v>
      </c>
      <c r="AD722" s="62">
        <f t="shared" si="206"/>
        <v>1</v>
      </c>
      <c r="AE722" s="62">
        <f t="shared" si="202"/>
        <v>7</v>
      </c>
      <c r="AF722" s="152" t="str">
        <f t="shared" si="199"/>
        <v>2019-7</v>
      </c>
      <c r="AG722" s="62">
        <f t="shared" si="214"/>
        <v>7</v>
      </c>
      <c r="AH722" s="152" t="str">
        <f t="shared" si="203"/>
        <v>Weekends</v>
      </c>
      <c r="AI722" s="159">
        <f t="shared" si="207"/>
        <v>1</v>
      </c>
    </row>
    <row r="723" spans="2:35" ht="16.5" x14ac:dyDescent="0.3">
      <c r="B723" s="59" t="s">
        <v>755</v>
      </c>
      <c r="C723" s="60" t="s">
        <v>42</v>
      </c>
      <c r="D723" s="59" t="s">
        <v>43</v>
      </c>
      <c r="E723" s="59" t="s">
        <v>20</v>
      </c>
      <c r="F723" s="59" t="s">
        <v>21</v>
      </c>
      <c r="G723" s="59" t="s">
        <v>46</v>
      </c>
      <c r="H723" s="61">
        <v>17.48</v>
      </c>
      <c r="I723" s="62">
        <v>6</v>
      </c>
      <c r="J723" s="63">
        <v>5.2439999999999998</v>
      </c>
      <c r="K723" s="63">
        <v>110.124</v>
      </c>
      <c r="L723" s="64">
        <v>43483</v>
      </c>
      <c r="M723" s="65">
        <v>0.62777777777777777</v>
      </c>
      <c r="N723" s="60" t="s">
        <v>33</v>
      </c>
      <c r="O723" s="63">
        <v>104.88</v>
      </c>
      <c r="P723" s="66">
        <v>4.7619047620000003</v>
      </c>
      <c r="Q723" s="63">
        <v>5.2439999999999998</v>
      </c>
      <c r="R723" s="68">
        <v>6.1</v>
      </c>
      <c r="S723" s="48">
        <f t="shared" si="208"/>
        <v>5.2439999999999998</v>
      </c>
      <c r="T723" s="49">
        <f t="shared" si="209"/>
        <v>393.29999999999995</v>
      </c>
      <c r="U723" s="49" t="b">
        <f t="shared" si="210"/>
        <v>0</v>
      </c>
      <c r="V723" s="49" t="b">
        <f t="shared" si="211"/>
        <v>1</v>
      </c>
      <c r="W723" s="49" t="str">
        <f t="shared" si="212"/>
        <v>Low Value</v>
      </c>
      <c r="X723" s="157" t="str">
        <f t="shared" si="200"/>
        <v>Value Not maches</v>
      </c>
      <c r="Y723" s="158">
        <f t="shared" si="205"/>
        <v>18</v>
      </c>
      <c r="Z723" s="150">
        <f t="shared" si="213"/>
        <v>1</v>
      </c>
      <c r="AA723" s="151">
        <f t="shared" si="204"/>
        <v>2019</v>
      </c>
      <c r="AB723" s="152" t="str">
        <f t="shared" si="201"/>
        <v>1-2019</v>
      </c>
      <c r="AC723" s="152" t="str">
        <f t="shared" si="198"/>
        <v>18-1-2019</v>
      </c>
      <c r="AD723" s="62">
        <f t="shared" si="206"/>
        <v>1</v>
      </c>
      <c r="AE723" s="62">
        <f t="shared" si="202"/>
        <v>3</v>
      </c>
      <c r="AF723" s="152" t="str">
        <f t="shared" si="199"/>
        <v>2019-3</v>
      </c>
      <c r="AG723" s="62">
        <f t="shared" si="214"/>
        <v>5</v>
      </c>
      <c r="AH723" s="152" t="str">
        <f t="shared" si="203"/>
        <v>Weekdays</v>
      </c>
      <c r="AI723" s="159">
        <f t="shared" si="207"/>
        <v>6</v>
      </c>
    </row>
    <row r="724" spans="2:35" ht="16.5" x14ac:dyDescent="0.3">
      <c r="B724" s="59" t="s">
        <v>756</v>
      </c>
      <c r="C724" s="60" t="s">
        <v>42</v>
      </c>
      <c r="D724" s="59" t="s">
        <v>43</v>
      </c>
      <c r="E724" s="59" t="s">
        <v>27</v>
      </c>
      <c r="F724" s="59" t="s">
        <v>21</v>
      </c>
      <c r="G724" s="59" t="s">
        <v>46</v>
      </c>
      <c r="H724" s="61">
        <v>25.56</v>
      </c>
      <c r="I724" s="62">
        <v>7</v>
      </c>
      <c r="J724" s="63">
        <v>8.9459999999999997</v>
      </c>
      <c r="K724" s="63">
        <v>187.86600000000001</v>
      </c>
      <c r="L724" s="64">
        <v>43498</v>
      </c>
      <c r="M724" s="65">
        <v>0.86250000000000004</v>
      </c>
      <c r="N724" s="60" t="s">
        <v>29</v>
      </c>
      <c r="O724" s="63">
        <v>178.92</v>
      </c>
      <c r="P724" s="66">
        <v>4.7619047620000003</v>
      </c>
      <c r="Q724" s="63">
        <v>8.9459999999999997</v>
      </c>
      <c r="R724" s="68">
        <v>7.1</v>
      </c>
      <c r="S724" s="48">
        <f t="shared" si="208"/>
        <v>8.9460000000000264</v>
      </c>
      <c r="T724" s="49">
        <f t="shared" si="209"/>
        <v>670.95000000000198</v>
      </c>
      <c r="U724" s="49" t="b">
        <f t="shared" si="210"/>
        <v>0</v>
      </c>
      <c r="V724" s="49" t="b">
        <f t="shared" si="211"/>
        <v>1</v>
      </c>
      <c r="W724" s="49" t="str">
        <f t="shared" si="212"/>
        <v>Low Value</v>
      </c>
      <c r="X724" s="157">
        <f t="shared" si="200"/>
        <v>2.556</v>
      </c>
      <c r="Y724" s="158">
        <f t="shared" si="205"/>
        <v>2</v>
      </c>
      <c r="Z724" s="150">
        <f t="shared" si="213"/>
        <v>2</v>
      </c>
      <c r="AA724" s="151">
        <f t="shared" si="204"/>
        <v>2019</v>
      </c>
      <c r="AB724" s="152" t="str">
        <f t="shared" si="201"/>
        <v>2-2019</v>
      </c>
      <c r="AC724" s="152" t="str">
        <f t="shared" ref="AC724:AC787" si="215">CONCATENATE(Y724,"-",Z724,"-",AA724)</f>
        <v>2-2-2019</v>
      </c>
      <c r="AD724" s="62">
        <f t="shared" si="206"/>
        <v>1</v>
      </c>
      <c r="AE724" s="62">
        <f t="shared" si="202"/>
        <v>5</v>
      </c>
      <c r="AF724" s="152" t="str">
        <f t="shared" ref="AF724:AF787" si="216">_xlfn.CONCAT(AA724,"-",AE724)</f>
        <v>2019-5</v>
      </c>
      <c r="AG724" s="62">
        <f t="shared" si="214"/>
        <v>6</v>
      </c>
      <c r="AH724" s="152" t="str">
        <f t="shared" si="203"/>
        <v>Weekends</v>
      </c>
      <c r="AI724" s="159">
        <f t="shared" si="207"/>
        <v>7</v>
      </c>
    </row>
    <row r="725" spans="2:35" ht="16.5" x14ac:dyDescent="0.3">
      <c r="B725" s="59" t="s">
        <v>757</v>
      </c>
      <c r="C725" s="60" t="s">
        <v>25</v>
      </c>
      <c r="D725" s="59" t="s">
        <v>26</v>
      </c>
      <c r="E725" s="59" t="s">
        <v>20</v>
      </c>
      <c r="F725" s="59" t="s">
        <v>21</v>
      </c>
      <c r="G725" s="59" t="s">
        <v>36</v>
      </c>
      <c r="H725" s="61">
        <v>90.63</v>
      </c>
      <c r="I725" s="62">
        <v>9</v>
      </c>
      <c r="J725" s="63">
        <v>40.783499999999997</v>
      </c>
      <c r="K725" s="63">
        <v>856.45349999999996</v>
      </c>
      <c r="L725" s="64">
        <v>43483</v>
      </c>
      <c r="M725" s="65">
        <v>0.64444444444444449</v>
      </c>
      <c r="N725" s="60" t="s">
        <v>29</v>
      </c>
      <c r="O725" s="63">
        <v>815.67</v>
      </c>
      <c r="P725" s="66">
        <v>4.7619047620000003</v>
      </c>
      <c r="Q725" s="63">
        <v>40.783499999999997</v>
      </c>
      <c r="R725" s="67">
        <v>5.0999999999999996</v>
      </c>
      <c r="S725" s="48">
        <f t="shared" si="208"/>
        <v>40.783500000000004</v>
      </c>
      <c r="T725" s="49">
        <f t="shared" si="209"/>
        <v>3058.7625000000003</v>
      </c>
      <c r="U725" s="49" t="b">
        <f t="shared" si="210"/>
        <v>1</v>
      </c>
      <c r="V725" s="49" t="b">
        <f t="shared" si="211"/>
        <v>1</v>
      </c>
      <c r="W725" s="49" t="str">
        <f t="shared" si="212"/>
        <v>Low Value</v>
      </c>
      <c r="X725" s="157" t="str">
        <f t="shared" ref="X725:X788" si="217">IF(R725&gt;6.1,H725*0.1,"Value Not maches")</f>
        <v>Value Not maches</v>
      </c>
      <c r="Y725" s="158">
        <f t="shared" si="205"/>
        <v>18</v>
      </c>
      <c r="Z725" s="150">
        <f t="shared" si="213"/>
        <v>1</v>
      </c>
      <c r="AA725" s="151">
        <f t="shared" si="204"/>
        <v>2019</v>
      </c>
      <c r="AB725" s="152" t="str">
        <f t="shared" si="201"/>
        <v>1-2019</v>
      </c>
      <c r="AC725" s="152" t="str">
        <f t="shared" si="215"/>
        <v>18-1-2019</v>
      </c>
      <c r="AD725" s="62">
        <f t="shared" si="206"/>
        <v>1</v>
      </c>
      <c r="AE725" s="62">
        <f t="shared" si="202"/>
        <v>3</v>
      </c>
      <c r="AF725" s="152" t="str">
        <f t="shared" si="216"/>
        <v>2019-3</v>
      </c>
      <c r="AG725" s="62">
        <f t="shared" si="214"/>
        <v>5</v>
      </c>
      <c r="AH725" s="152" t="str">
        <f t="shared" si="203"/>
        <v>Weekdays</v>
      </c>
      <c r="AI725" s="159">
        <f t="shared" si="207"/>
        <v>6</v>
      </c>
    </row>
    <row r="726" spans="2:35" ht="16.5" x14ac:dyDescent="0.3">
      <c r="B726" s="59" t="s">
        <v>758</v>
      </c>
      <c r="C726" s="60" t="s">
        <v>42</v>
      </c>
      <c r="D726" s="59" t="s">
        <v>43</v>
      </c>
      <c r="E726" s="59" t="s">
        <v>27</v>
      </c>
      <c r="F726" s="59" t="s">
        <v>31</v>
      </c>
      <c r="G726" s="59" t="s">
        <v>32</v>
      </c>
      <c r="H726" s="61">
        <v>44.12</v>
      </c>
      <c r="I726" s="62">
        <v>3</v>
      </c>
      <c r="J726" s="63">
        <v>6.6180000000000003</v>
      </c>
      <c r="K726" s="63">
        <v>138.97800000000001</v>
      </c>
      <c r="L726" s="64">
        <v>43542</v>
      </c>
      <c r="M726" s="65">
        <v>0.57291666666666663</v>
      </c>
      <c r="N726" s="60" t="s">
        <v>33</v>
      </c>
      <c r="O726" s="63">
        <v>132.36000000000001</v>
      </c>
      <c r="P726" s="66">
        <v>4.7619047620000003</v>
      </c>
      <c r="Q726" s="63">
        <v>6.6180000000000003</v>
      </c>
      <c r="R726" s="68">
        <v>7.9</v>
      </c>
      <c r="S726" s="48">
        <f t="shared" si="208"/>
        <v>6.617999999999995</v>
      </c>
      <c r="T726" s="49">
        <f t="shared" si="209"/>
        <v>496.34999999999962</v>
      </c>
      <c r="U726" s="49" t="b">
        <f t="shared" si="210"/>
        <v>0</v>
      </c>
      <c r="V726" s="49" t="b">
        <f t="shared" si="211"/>
        <v>1</v>
      </c>
      <c r="W726" s="49" t="str">
        <f t="shared" si="212"/>
        <v>Low Value</v>
      </c>
      <c r="X726" s="157">
        <f t="shared" si="217"/>
        <v>4.4119999999999999</v>
      </c>
      <c r="Y726" s="158">
        <f t="shared" si="205"/>
        <v>18</v>
      </c>
      <c r="Z726" s="150">
        <f t="shared" si="213"/>
        <v>3</v>
      </c>
      <c r="AA726" s="151">
        <f t="shared" si="204"/>
        <v>2019</v>
      </c>
      <c r="AB726" s="152" t="str">
        <f t="shared" ref="AB726:AB789" si="218">CONCATENATE(Z726,"-",AA726)</f>
        <v>3-2019</v>
      </c>
      <c r="AC726" s="152" t="str">
        <f t="shared" si="215"/>
        <v>18-3-2019</v>
      </c>
      <c r="AD726" s="62">
        <f t="shared" si="206"/>
        <v>1</v>
      </c>
      <c r="AE726" s="62">
        <f t="shared" si="202"/>
        <v>12</v>
      </c>
      <c r="AF726" s="152" t="str">
        <f t="shared" si="216"/>
        <v>2019-12</v>
      </c>
      <c r="AG726" s="62">
        <f t="shared" si="214"/>
        <v>1</v>
      </c>
      <c r="AH726" s="152" t="str">
        <f t="shared" si="203"/>
        <v>Weekdays</v>
      </c>
      <c r="AI726" s="159">
        <f t="shared" si="207"/>
        <v>2</v>
      </c>
    </row>
    <row r="727" spans="2:35" ht="16.5" x14ac:dyDescent="0.3">
      <c r="B727" s="59" t="s">
        <v>759</v>
      </c>
      <c r="C727" s="60" t="s">
        <v>25</v>
      </c>
      <c r="D727" s="59" t="s">
        <v>26</v>
      </c>
      <c r="E727" s="59" t="s">
        <v>20</v>
      </c>
      <c r="F727" s="59" t="s">
        <v>21</v>
      </c>
      <c r="G727" s="59" t="s">
        <v>44</v>
      </c>
      <c r="H727" s="61">
        <v>36.770000000000003</v>
      </c>
      <c r="I727" s="62">
        <v>7</v>
      </c>
      <c r="J727" s="63">
        <v>12.8695</v>
      </c>
      <c r="K727" s="63">
        <v>270.2595</v>
      </c>
      <c r="L727" s="64">
        <v>43476</v>
      </c>
      <c r="M727" s="65">
        <v>0.84027777777777779</v>
      </c>
      <c r="N727" s="60" t="s">
        <v>29</v>
      </c>
      <c r="O727" s="63">
        <v>257.39</v>
      </c>
      <c r="P727" s="66">
        <v>4.7619047620000003</v>
      </c>
      <c r="Q727" s="63">
        <v>12.8695</v>
      </c>
      <c r="R727" s="68">
        <v>7.4</v>
      </c>
      <c r="S727" s="48">
        <f t="shared" si="208"/>
        <v>12.869500000000016</v>
      </c>
      <c r="T727" s="49">
        <f t="shared" si="209"/>
        <v>965.21250000000123</v>
      </c>
      <c r="U727" s="49" t="b">
        <f t="shared" si="210"/>
        <v>0</v>
      </c>
      <c r="V727" s="49" t="b">
        <f t="shared" si="211"/>
        <v>1</v>
      </c>
      <c r="W727" s="49" t="str">
        <f t="shared" si="212"/>
        <v>Low Value</v>
      </c>
      <c r="X727" s="157">
        <f t="shared" si="217"/>
        <v>3.6770000000000005</v>
      </c>
      <c r="Y727" s="158">
        <f t="shared" si="205"/>
        <v>11</v>
      </c>
      <c r="Z727" s="150">
        <f t="shared" si="213"/>
        <v>1</v>
      </c>
      <c r="AA727" s="151">
        <f t="shared" si="204"/>
        <v>2019</v>
      </c>
      <c r="AB727" s="152" t="str">
        <f t="shared" si="218"/>
        <v>1-2019</v>
      </c>
      <c r="AC727" s="152" t="str">
        <f t="shared" si="215"/>
        <v>11-1-2019</v>
      </c>
      <c r="AD727" s="62">
        <f t="shared" si="206"/>
        <v>1</v>
      </c>
      <c r="AE727" s="62">
        <f t="shared" ref="AE727:AE790" si="219">WEEKNUM(L727,2)</f>
        <v>2</v>
      </c>
      <c r="AF727" s="152" t="str">
        <f t="shared" si="216"/>
        <v>2019-2</v>
      </c>
      <c r="AG727" s="62">
        <f t="shared" si="214"/>
        <v>5</v>
      </c>
      <c r="AH727" s="152" t="str">
        <f t="shared" ref="AH727:AH790" si="220">IF(AG727&gt;=6,"Weekends","Weekdays")</f>
        <v>Weekdays</v>
      </c>
      <c r="AI727" s="159">
        <f t="shared" si="207"/>
        <v>6</v>
      </c>
    </row>
    <row r="728" spans="2:35" ht="16.5" x14ac:dyDescent="0.3">
      <c r="B728" s="59" t="s">
        <v>760</v>
      </c>
      <c r="C728" s="60" t="s">
        <v>42</v>
      </c>
      <c r="D728" s="59" t="s">
        <v>43</v>
      </c>
      <c r="E728" s="59" t="s">
        <v>20</v>
      </c>
      <c r="F728" s="59" t="s">
        <v>31</v>
      </c>
      <c r="G728" s="59" t="s">
        <v>44</v>
      </c>
      <c r="H728" s="61">
        <v>23.34</v>
      </c>
      <c r="I728" s="62">
        <v>4</v>
      </c>
      <c r="J728" s="63">
        <v>4.6680000000000001</v>
      </c>
      <c r="K728" s="63">
        <v>98.028000000000006</v>
      </c>
      <c r="L728" s="64">
        <v>43500</v>
      </c>
      <c r="M728" s="65">
        <v>0.78680555555555554</v>
      </c>
      <c r="N728" s="60" t="s">
        <v>23</v>
      </c>
      <c r="O728" s="63">
        <v>93.36</v>
      </c>
      <c r="P728" s="66">
        <v>4.7619047620000003</v>
      </c>
      <c r="Q728" s="63">
        <v>4.6680000000000001</v>
      </c>
      <c r="R728" s="68">
        <v>7.4</v>
      </c>
      <c r="S728" s="48">
        <f t="shared" si="208"/>
        <v>4.6680000000000064</v>
      </c>
      <c r="T728" s="49">
        <f t="shared" si="209"/>
        <v>350.10000000000048</v>
      </c>
      <c r="U728" s="49" t="b">
        <f t="shared" si="210"/>
        <v>0</v>
      </c>
      <c r="V728" s="49" t="b">
        <f t="shared" si="211"/>
        <v>1</v>
      </c>
      <c r="W728" s="49" t="str">
        <f t="shared" si="212"/>
        <v>Low Value</v>
      </c>
      <c r="X728" s="157">
        <f t="shared" si="217"/>
        <v>2.3340000000000001</v>
      </c>
      <c r="Y728" s="158">
        <f t="shared" si="205"/>
        <v>4</v>
      </c>
      <c r="Z728" s="150">
        <f t="shared" si="213"/>
        <v>2</v>
      </c>
      <c r="AA728" s="151">
        <f t="shared" si="204"/>
        <v>2019</v>
      </c>
      <c r="AB728" s="152" t="str">
        <f t="shared" si="218"/>
        <v>2-2019</v>
      </c>
      <c r="AC728" s="152" t="str">
        <f t="shared" si="215"/>
        <v>4-2-2019</v>
      </c>
      <c r="AD728" s="62">
        <f t="shared" si="206"/>
        <v>1</v>
      </c>
      <c r="AE728" s="62">
        <f t="shared" si="219"/>
        <v>6</v>
      </c>
      <c r="AF728" s="152" t="str">
        <f t="shared" si="216"/>
        <v>2019-6</v>
      </c>
      <c r="AG728" s="62">
        <f t="shared" si="214"/>
        <v>1</v>
      </c>
      <c r="AH728" s="152" t="str">
        <f t="shared" si="220"/>
        <v>Weekdays</v>
      </c>
      <c r="AI728" s="159">
        <f t="shared" si="207"/>
        <v>2</v>
      </c>
    </row>
    <row r="729" spans="2:35" ht="16.5" x14ac:dyDescent="0.3">
      <c r="B729" s="59" t="s">
        <v>761</v>
      </c>
      <c r="C729" s="60" t="s">
        <v>25</v>
      </c>
      <c r="D729" s="59" t="s">
        <v>26</v>
      </c>
      <c r="E729" s="59" t="s">
        <v>20</v>
      </c>
      <c r="F729" s="59" t="s">
        <v>21</v>
      </c>
      <c r="G729" s="59" t="s">
        <v>22</v>
      </c>
      <c r="H729" s="61">
        <v>28.5</v>
      </c>
      <c r="I729" s="62">
        <v>8</v>
      </c>
      <c r="J729" s="63">
        <v>11.4</v>
      </c>
      <c r="K729" s="63">
        <v>239.4</v>
      </c>
      <c r="L729" s="64">
        <v>43502</v>
      </c>
      <c r="M729" s="65">
        <v>0.6</v>
      </c>
      <c r="N729" s="60" t="s">
        <v>29</v>
      </c>
      <c r="O729" s="63">
        <v>228</v>
      </c>
      <c r="P729" s="66">
        <v>4.7619047620000003</v>
      </c>
      <c r="Q729" s="63">
        <v>11.4</v>
      </c>
      <c r="R729" s="68">
        <v>6.6</v>
      </c>
      <c r="S729" s="48">
        <f t="shared" si="208"/>
        <v>11.400000000000006</v>
      </c>
      <c r="T729" s="49">
        <f t="shared" si="209"/>
        <v>855.00000000000045</v>
      </c>
      <c r="U729" s="49" t="b">
        <f t="shared" si="210"/>
        <v>0</v>
      </c>
      <c r="V729" s="49" t="b">
        <f t="shared" si="211"/>
        <v>1</v>
      </c>
      <c r="W729" s="49" t="str">
        <f t="shared" si="212"/>
        <v>Low Value</v>
      </c>
      <c r="X729" s="157">
        <f t="shared" si="217"/>
        <v>2.85</v>
      </c>
      <c r="Y729" s="158">
        <f t="shared" si="205"/>
        <v>6</v>
      </c>
      <c r="Z729" s="150">
        <f t="shared" si="213"/>
        <v>2</v>
      </c>
      <c r="AA729" s="151">
        <f t="shared" si="204"/>
        <v>2019</v>
      </c>
      <c r="AB729" s="152" t="str">
        <f t="shared" si="218"/>
        <v>2-2019</v>
      </c>
      <c r="AC729" s="152" t="str">
        <f t="shared" si="215"/>
        <v>6-2-2019</v>
      </c>
      <c r="AD729" s="62">
        <f t="shared" si="206"/>
        <v>1</v>
      </c>
      <c r="AE729" s="62">
        <f t="shared" si="219"/>
        <v>6</v>
      </c>
      <c r="AF729" s="152" t="str">
        <f t="shared" si="216"/>
        <v>2019-6</v>
      </c>
      <c r="AG729" s="62">
        <f t="shared" si="214"/>
        <v>3</v>
      </c>
      <c r="AH729" s="152" t="str">
        <f t="shared" si="220"/>
        <v>Weekdays</v>
      </c>
      <c r="AI729" s="159">
        <f t="shared" si="207"/>
        <v>4</v>
      </c>
    </row>
    <row r="730" spans="2:35" ht="16.5" x14ac:dyDescent="0.3">
      <c r="B730" s="59" t="s">
        <v>762</v>
      </c>
      <c r="C730" s="60" t="s">
        <v>25</v>
      </c>
      <c r="D730" s="59" t="s">
        <v>26</v>
      </c>
      <c r="E730" s="59" t="s">
        <v>20</v>
      </c>
      <c r="F730" s="59" t="s">
        <v>31</v>
      </c>
      <c r="G730" s="59" t="s">
        <v>32</v>
      </c>
      <c r="H730" s="61">
        <v>55.57</v>
      </c>
      <c r="I730" s="62">
        <v>3</v>
      </c>
      <c r="J730" s="63">
        <v>8.3354999999999997</v>
      </c>
      <c r="K730" s="63">
        <v>175.0455</v>
      </c>
      <c r="L730" s="64">
        <v>43473</v>
      </c>
      <c r="M730" s="65">
        <v>0.48749999999999999</v>
      </c>
      <c r="N730" s="60" t="s">
        <v>33</v>
      </c>
      <c r="O730" s="63">
        <v>166.71</v>
      </c>
      <c r="P730" s="66">
        <v>4.7619047620000003</v>
      </c>
      <c r="Q730" s="63">
        <v>8.3354999999999997</v>
      </c>
      <c r="R730" s="68">
        <v>5.9</v>
      </c>
      <c r="S730" s="48">
        <f t="shared" si="208"/>
        <v>8.3354999999999961</v>
      </c>
      <c r="T730" s="49">
        <f t="shared" si="209"/>
        <v>625.16249999999968</v>
      </c>
      <c r="U730" s="49" t="b">
        <f t="shared" si="210"/>
        <v>0</v>
      </c>
      <c r="V730" s="49" t="b">
        <f t="shared" si="211"/>
        <v>1</v>
      </c>
      <c r="W730" s="49" t="str">
        <f t="shared" si="212"/>
        <v>Low Value</v>
      </c>
      <c r="X730" s="157" t="str">
        <f t="shared" si="217"/>
        <v>Value Not maches</v>
      </c>
      <c r="Y730" s="158">
        <f t="shared" si="205"/>
        <v>8</v>
      </c>
      <c r="Z730" s="150">
        <f t="shared" si="213"/>
        <v>1</v>
      </c>
      <c r="AA730" s="151">
        <f t="shared" si="204"/>
        <v>2019</v>
      </c>
      <c r="AB730" s="152" t="str">
        <f t="shared" si="218"/>
        <v>1-2019</v>
      </c>
      <c r="AC730" s="152" t="str">
        <f t="shared" si="215"/>
        <v>8-1-2019</v>
      </c>
      <c r="AD730" s="62">
        <f t="shared" si="206"/>
        <v>1</v>
      </c>
      <c r="AE730" s="62">
        <f t="shared" si="219"/>
        <v>2</v>
      </c>
      <c r="AF730" s="152" t="str">
        <f t="shared" si="216"/>
        <v>2019-2</v>
      </c>
      <c r="AG730" s="62">
        <f t="shared" si="214"/>
        <v>2</v>
      </c>
      <c r="AH730" s="152" t="str">
        <f t="shared" si="220"/>
        <v>Weekdays</v>
      </c>
      <c r="AI730" s="159">
        <f t="shared" si="207"/>
        <v>3</v>
      </c>
    </row>
    <row r="731" spans="2:35" ht="16.5" x14ac:dyDescent="0.3">
      <c r="B731" s="59" t="s">
        <v>763</v>
      </c>
      <c r="C731" s="60" t="s">
        <v>42</v>
      </c>
      <c r="D731" s="59" t="s">
        <v>43</v>
      </c>
      <c r="E731" s="59" t="s">
        <v>27</v>
      </c>
      <c r="F731" s="59" t="s">
        <v>31</v>
      </c>
      <c r="G731" s="59" t="s">
        <v>36</v>
      </c>
      <c r="H731" s="61">
        <v>69.739999999999995</v>
      </c>
      <c r="I731" s="62">
        <v>10</v>
      </c>
      <c r="J731" s="63">
        <v>34.869999999999997</v>
      </c>
      <c r="K731" s="63">
        <v>732.27</v>
      </c>
      <c r="L731" s="64">
        <v>43529</v>
      </c>
      <c r="M731" s="65">
        <v>0.74236111111111114</v>
      </c>
      <c r="N731" s="60" t="s">
        <v>33</v>
      </c>
      <c r="O731" s="63">
        <v>697.4</v>
      </c>
      <c r="P731" s="66">
        <v>4.7619047620000003</v>
      </c>
      <c r="Q731" s="63">
        <v>34.869999999999997</v>
      </c>
      <c r="R731" s="67">
        <v>8.9</v>
      </c>
      <c r="S731" s="48">
        <f t="shared" si="208"/>
        <v>34.870000000000005</v>
      </c>
      <c r="T731" s="49">
        <f t="shared" si="209"/>
        <v>2615.2500000000005</v>
      </c>
      <c r="U731" s="49" t="b">
        <f t="shared" si="210"/>
        <v>1</v>
      </c>
      <c r="V731" s="49" t="b">
        <f t="shared" si="211"/>
        <v>1</v>
      </c>
      <c r="W731" s="49" t="str">
        <f t="shared" si="212"/>
        <v>High Value</v>
      </c>
      <c r="X731" s="157">
        <f t="shared" si="217"/>
        <v>6.9740000000000002</v>
      </c>
      <c r="Y731" s="158">
        <f t="shared" si="205"/>
        <v>5</v>
      </c>
      <c r="Z731" s="150">
        <f t="shared" si="213"/>
        <v>3</v>
      </c>
      <c r="AA731" s="151">
        <f t="shared" ref="AA731:AA794" si="221">YEAR(L731)</f>
        <v>2019</v>
      </c>
      <c r="AB731" s="152" t="str">
        <f t="shared" si="218"/>
        <v>3-2019</v>
      </c>
      <c r="AC731" s="152" t="str">
        <f t="shared" si="215"/>
        <v>5-3-2019</v>
      </c>
      <c r="AD731" s="62">
        <f t="shared" si="206"/>
        <v>1</v>
      </c>
      <c r="AE731" s="62">
        <f t="shared" si="219"/>
        <v>10</v>
      </c>
      <c r="AF731" s="152" t="str">
        <f t="shared" si="216"/>
        <v>2019-10</v>
      </c>
      <c r="AG731" s="62">
        <f t="shared" si="214"/>
        <v>2</v>
      </c>
      <c r="AH731" s="152" t="str">
        <f t="shared" si="220"/>
        <v>Weekdays</v>
      </c>
      <c r="AI731" s="159">
        <f t="shared" si="207"/>
        <v>3</v>
      </c>
    </row>
    <row r="732" spans="2:35" ht="16.5" x14ac:dyDescent="0.3">
      <c r="B732" s="59" t="s">
        <v>764</v>
      </c>
      <c r="C732" s="60" t="s">
        <v>25</v>
      </c>
      <c r="D732" s="59" t="s">
        <v>26</v>
      </c>
      <c r="E732" s="59" t="s">
        <v>27</v>
      </c>
      <c r="F732" s="59" t="s">
        <v>31</v>
      </c>
      <c r="G732" s="59" t="s">
        <v>46</v>
      </c>
      <c r="H732" s="61">
        <v>97.26</v>
      </c>
      <c r="I732" s="62">
        <v>4</v>
      </c>
      <c r="J732" s="63">
        <v>19.452000000000002</v>
      </c>
      <c r="K732" s="63">
        <v>408.49200000000002</v>
      </c>
      <c r="L732" s="64">
        <v>43540</v>
      </c>
      <c r="M732" s="65">
        <v>0.6479166666666667</v>
      </c>
      <c r="N732" s="60" t="s">
        <v>23</v>
      </c>
      <c r="O732" s="63">
        <v>389.04</v>
      </c>
      <c r="P732" s="66">
        <v>4.7619047620000003</v>
      </c>
      <c r="Q732" s="63">
        <v>19.452000000000002</v>
      </c>
      <c r="R732" s="67">
        <v>6.8</v>
      </c>
      <c r="S732" s="48">
        <f t="shared" si="208"/>
        <v>19.451999999999998</v>
      </c>
      <c r="T732" s="49">
        <f t="shared" si="209"/>
        <v>1458.8999999999999</v>
      </c>
      <c r="U732" s="49" t="b">
        <f t="shared" si="210"/>
        <v>0</v>
      </c>
      <c r="V732" s="49" t="b">
        <f t="shared" si="211"/>
        <v>1</v>
      </c>
      <c r="W732" s="49" t="str">
        <f t="shared" si="212"/>
        <v>Low Value</v>
      </c>
      <c r="X732" s="157">
        <f t="shared" si="217"/>
        <v>9.7260000000000009</v>
      </c>
      <c r="Y732" s="158">
        <f t="shared" si="205"/>
        <v>16</v>
      </c>
      <c r="Z732" s="150">
        <f t="shared" si="213"/>
        <v>3</v>
      </c>
      <c r="AA732" s="151">
        <f t="shared" si="221"/>
        <v>2019</v>
      </c>
      <c r="AB732" s="152" t="str">
        <f t="shared" si="218"/>
        <v>3-2019</v>
      </c>
      <c r="AC732" s="152" t="str">
        <f t="shared" si="215"/>
        <v>16-3-2019</v>
      </c>
      <c r="AD732" s="62">
        <f t="shared" si="206"/>
        <v>1</v>
      </c>
      <c r="AE732" s="62">
        <f t="shared" si="219"/>
        <v>11</v>
      </c>
      <c r="AF732" s="152" t="str">
        <f t="shared" si="216"/>
        <v>2019-11</v>
      </c>
      <c r="AG732" s="62">
        <f t="shared" si="214"/>
        <v>6</v>
      </c>
      <c r="AH732" s="152" t="str">
        <f t="shared" si="220"/>
        <v>Weekends</v>
      </c>
      <c r="AI732" s="159">
        <f t="shared" si="207"/>
        <v>7</v>
      </c>
    </row>
    <row r="733" spans="2:35" ht="16.5" x14ac:dyDescent="0.3">
      <c r="B733" s="59" t="s">
        <v>765</v>
      </c>
      <c r="C733" s="60" t="s">
        <v>42</v>
      </c>
      <c r="D733" s="59" t="s">
        <v>43</v>
      </c>
      <c r="E733" s="59" t="s">
        <v>20</v>
      </c>
      <c r="F733" s="59" t="s">
        <v>21</v>
      </c>
      <c r="G733" s="59" t="s">
        <v>32</v>
      </c>
      <c r="H733" s="61">
        <v>52.18</v>
      </c>
      <c r="I733" s="62">
        <v>7</v>
      </c>
      <c r="J733" s="63">
        <v>18.263000000000002</v>
      </c>
      <c r="K733" s="63">
        <v>383.52300000000002</v>
      </c>
      <c r="L733" s="64">
        <v>43533</v>
      </c>
      <c r="M733" s="65">
        <v>0.45416666666666666</v>
      </c>
      <c r="N733" s="60" t="s">
        <v>29</v>
      </c>
      <c r="O733" s="63">
        <v>365.26</v>
      </c>
      <c r="P733" s="66">
        <v>4.7619047620000003</v>
      </c>
      <c r="Q733" s="63">
        <v>18.263000000000002</v>
      </c>
      <c r="R733" s="67">
        <v>9.3000000000000007</v>
      </c>
      <c r="S733" s="48">
        <f t="shared" si="208"/>
        <v>18.263000000000034</v>
      </c>
      <c r="T733" s="49">
        <f t="shared" si="209"/>
        <v>1369.7250000000026</v>
      </c>
      <c r="U733" s="49" t="b">
        <f t="shared" si="210"/>
        <v>0</v>
      </c>
      <c r="V733" s="49" t="b">
        <f t="shared" si="211"/>
        <v>1</v>
      </c>
      <c r="W733" s="49" t="str">
        <f t="shared" si="212"/>
        <v>High Value</v>
      </c>
      <c r="X733" s="157">
        <f t="shared" si="217"/>
        <v>5.218</v>
      </c>
      <c r="Y733" s="158">
        <f t="shared" si="205"/>
        <v>9</v>
      </c>
      <c r="Z733" s="150">
        <f t="shared" si="213"/>
        <v>3</v>
      </c>
      <c r="AA733" s="151">
        <f t="shared" si="221"/>
        <v>2019</v>
      </c>
      <c r="AB733" s="152" t="str">
        <f t="shared" si="218"/>
        <v>3-2019</v>
      </c>
      <c r="AC733" s="152" t="str">
        <f t="shared" si="215"/>
        <v>9-3-2019</v>
      </c>
      <c r="AD733" s="62">
        <f t="shared" si="206"/>
        <v>1</v>
      </c>
      <c r="AE733" s="62">
        <f t="shared" si="219"/>
        <v>10</v>
      </c>
      <c r="AF733" s="152" t="str">
        <f t="shared" si="216"/>
        <v>2019-10</v>
      </c>
      <c r="AG733" s="62">
        <f t="shared" si="214"/>
        <v>6</v>
      </c>
      <c r="AH733" s="152" t="str">
        <f t="shared" si="220"/>
        <v>Weekends</v>
      </c>
      <c r="AI733" s="159">
        <f t="shared" si="207"/>
        <v>7</v>
      </c>
    </row>
    <row r="734" spans="2:35" ht="16.5" x14ac:dyDescent="0.3">
      <c r="B734" s="59" t="s">
        <v>766</v>
      </c>
      <c r="C734" s="60" t="s">
        <v>18</v>
      </c>
      <c r="D734" s="59" t="s">
        <v>19</v>
      </c>
      <c r="E734" s="59" t="s">
        <v>20</v>
      </c>
      <c r="F734" s="59" t="s">
        <v>21</v>
      </c>
      <c r="G734" s="59" t="s">
        <v>46</v>
      </c>
      <c r="H734" s="61">
        <v>22.32</v>
      </c>
      <c r="I734" s="62">
        <v>4</v>
      </c>
      <c r="J734" s="63">
        <v>4.4640000000000004</v>
      </c>
      <c r="K734" s="63">
        <v>93.744</v>
      </c>
      <c r="L734" s="64">
        <v>43525</v>
      </c>
      <c r="M734" s="65">
        <v>0.68263888888888891</v>
      </c>
      <c r="N734" s="60" t="s">
        <v>33</v>
      </c>
      <c r="O734" s="63">
        <v>89.28</v>
      </c>
      <c r="P734" s="66">
        <v>4.7619047620000003</v>
      </c>
      <c r="Q734" s="63">
        <v>4.4640000000000004</v>
      </c>
      <c r="R734" s="68">
        <v>4.4000000000000004</v>
      </c>
      <c r="S734" s="48">
        <f t="shared" si="208"/>
        <v>4.4639999999999986</v>
      </c>
      <c r="T734" s="49">
        <f t="shared" si="209"/>
        <v>334.7999999999999</v>
      </c>
      <c r="U734" s="49" t="b">
        <f t="shared" si="210"/>
        <v>0</v>
      </c>
      <c r="V734" s="49" t="b">
        <f t="shared" si="211"/>
        <v>1</v>
      </c>
      <c r="W734" s="49" t="str">
        <f t="shared" si="212"/>
        <v>Low Value</v>
      </c>
      <c r="X734" s="157" t="str">
        <f t="shared" si="217"/>
        <v>Value Not maches</v>
      </c>
      <c r="Y734" s="158">
        <f t="shared" si="205"/>
        <v>1</v>
      </c>
      <c r="Z734" s="150">
        <f t="shared" si="213"/>
        <v>3</v>
      </c>
      <c r="AA734" s="151">
        <f t="shared" si="221"/>
        <v>2019</v>
      </c>
      <c r="AB734" s="152" t="str">
        <f t="shared" si="218"/>
        <v>3-2019</v>
      </c>
      <c r="AC734" s="152" t="str">
        <f t="shared" si="215"/>
        <v>1-3-2019</v>
      </c>
      <c r="AD734" s="62">
        <f t="shared" si="206"/>
        <v>1</v>
      </c>
      <c r="AE734" s="62">
        <f t="shared" si="219"/>
        <v>9</v>
      </c>
      <c r="AF734" s="152" t="str">
        <f t="shared" si="216"/>
        <v>2019-9</v>
      </c>
      <c r="AG734" s="62">
        <f t="shared" si="214"/>
        <v>5</v>
      </c>
      <c r="AH734" s="152" t="str">
        <f t="shared" si="220"/>
        <v>Weekdays</v>
      </c>
      <c r="AI734" s="159">
        <f t="shared" si="207"/>
        <v>6</v>
      </c>
    </row>
    <row r="735" spans="2:35" ht="16.5" x14ac:dyDescent="0.3">
      <c r="B735" s="59" t="s">
        <v>767</v>
      </c>
      <c r="C735" s="60" t="s">
        <v>18</v>
      </c>
      <c r="D735" s="59" t="s">
        <v>19</v>
      </c>
      <c r="E735" s="59" t="s">
        <v>27</v>
      </c>
      <c r="F735" s="59" t="s">
        <v>31</v>
      </c>
      <c r="G735" s="59" t="s">
        <v>22</v>
      </c>
      <c r="H735" s="61">
        <v>56</v>
      </c>
      <c r="I735" s="62">
        <v>3</v>
      </c>
      <c r="J735" s="63">
        <v>8.4</v>
      </c>
      <c r="K735" s="63">
        <v>176.4</v>
      </c>
      <c r="L735" s="64">
        <v>43524</v>
      </c>
      <c r="M735" s="65">
        <v>0.81458333333333333</v>
      </c>
      <c r="N735" s="60" t="s">
        <v>23</v>
      </c>
      <c r="O735" s="63">
        <v>168</v>
      </c>
      <c r="P735" s="66">
        <v>4.7619047620000003</v>
      </c>
      <c r="Q735" s="63">
        <v>8.4</v>
      </c>
      <c r="R735" s="68">
        <v>4.8</v>
      </c>
      <c r="S735" s="48">
        <f t="shared" si="208"/>
        <v>8.4000000000000057</v>
      </c>
      <c r="T735" s="49">
        <f t="shared" si="209"/>
        <v>630.00000000000045</v>
      </c>
      <c r="U735" s="49" t="b">
        <f t="shared" si="210"/>
        <v>0</v>
      </c>
      <c r="V735" s="49" t="b">
        <f t="shared" si="211"/>
        <v>1</v>
      </c>
      <c r="W735" s="49" t="str">
        <f t="shared" si="212"/>
        <v>Low Value</v>
      </c>
      <c r="X735" s="157" t="str">
        <f t="shared" si="217"/>
        <v>Value Not maches</v>
      </c>
      <c r="Y735" s="158">
        <f t="shared" si="205"/>
        <v>28</v>
      </c>
      <c r="Z735" s="150">
        <f t="shared" si="213"/>
        <v>2</v>
      </c>
      <c r="AA735" s="151">
        <f t="shared" si="221"/>
        <v>2019</v>
      </c>
      <c r="AB735" s="152" t="str">
        <f t="shared" si="218"/>
        <v>2-2019</v>
      </c>
      <c r="AC735" s="152" t="str">
        <f t="shared" si="215"/>
        <v>28-2-2019</v>
      </c>
      <c r="AD735" s="62">
        <f t="shared" si="206"/>
        <v>1</v>
      </c>
      <c r="AE735" s="62">
        <f t="shared" si="219"/>
        <v>9</v>
      </c>
      <c r="AF735" s="152" t="str">
        <f t="shared" si="216"/>
        <v>2019-9</v>
      </c>
      <c r="AG735" s="62">
        <f t="shared" si="214"/>
        <v>4</v>
      </c>
      <c r="AH735" s="152" t="str">
        <f t="shared" si="220"/>
        <v>Weekdays</v>
      </c>
      <c r="AI735" s="159">
        <f t="shared" si="207"/>
        <v>5</v>
      </c>
    </row>
    <row r="736" spans="2:35" ht="16.5" x14ac:dyDescent="0.3">
      <c r="B736" s="59" t="s">
        <v>768</v>
      </c>
      <c r="C736" s="60" t="s">
        <v>18</v>
      </c>
      <c r="D736" s="59" t="s">
        <v>19</v>
      </c>
      <c r="E736" s="59" t="s">
        <v>20</v>
      </c>
      <c r="F736" s="59" t="s">
        <v>31</v>
      </c>
      <c r="G736" s="59" t="s">
        <v>46</v>
      </c>
      <c r="H736" s="61">
        <v>19.7</v>
      </c>
      <c r="I736" s="62">
        <v>1</v>
      </c>
      <c r="J736" s="63">
        <v>0.98499999999999999</v>
      </c>
      <c r="K736" s="63">
        <v>20.684999999999999</v>
      </c>
      <c r="L736" s="64">
        <v>43504</v>
      </c>
      <c r="M736" s="65">
        <v>0.48541666666666666</v>
      </c>
      <c r="N736" s="60" t="s">
        <v>23</v>
      </c>
      <c r="O736" s="63">
        <v>19.7</v>
      </c>
      <c r="P736" s="66">
        <v>4.7619047620000003</v>
      </c>
      <c r="Q736" s="63">
        <v>0.98499999999999999</v>
      </c>
      <c r="R736" s="68">
        <v>9.5</v>
      </c>
      <c r="S736" s="48">
        <f t="shared" si="208"/>
        <v>0.98499999999999943</v>
      </c>
      <c r="T736" s="49">
        <f t="shared" si="209"/>
        <v>73.874999999999957</v>
      </c>
      <c r="U736" s="49" t="b">
        <f t="shared" si="210"/>
        <v>0</v>
      </c>
      <c r="V736" s="49" t="b">
        <f t="shared" si="211"/>
        <v>1</v>
      </c>
      <c r="W736" s="49" t="str">
        <f t="shared" si="212"/>
        <v>High Value</v>
      </c>
      <c r="X736" s="157">
        <f t="shared" si="217"/>
        <v>1.97</v>
      </c>
      <c r="Y736" s="158">
        <f t="shared" si="205"/>
        <v>8</v>
      </c>
      <c r="Z736" s="150">
        <f t="shared" si="213"/>
        <v>2</v>
      </c>
      <c r="AA736" s="151">
        <f t="shared" si="221"/>
        <v>2019</v>
      </c>
      <c r="AB736" s="152" t="str">
        <f t="shared" si="218"/>
        <v>2-2019</v>
      </c>
      <c r="AC736" s="152" t="str">
        <f t="shared" si="215"/>
        <v>8-2-2019</v>
      </c>
      <c r="AD736" s="62">
        <f t="shared" si="206"/>
        <v>1</v>
      </c>
      <c r="AE736" s="62">
        <f t="shared" si="219"/>
        <v>6</v>
      </c>
      <c r="AF736" s="152" t="str">
        <f t="shared" si="216"/>
        <v>2019-6</v>
      </c>
      <c r="AG736" s="62">
        <f t="shared" si="214"/>
        <v>5</v>
      </c>
      <c r="AH736" s="152" t="str">
        <f t="shared" si="220"/>
        <v>Weekdays</v>
      </c>
      <c r="AI736" s="159">
        <f t="shared" si="207"/>
        <v>6</v>
      </c>
    </row>
    <row r="737" spans="2:35" ht="16.5" x14ac:dyDescent="0.3">
      <c r="B737" s="59" t="s">
        <v>769</v>
      </c>
      <c r="C737" s="60" t="s">
        <v>42</v>
      </c>
      <c r="D737" s="59" t="s">
        <v>43</v>
      </c>
      <c r="E737" s="59" t="s">
        <v>27</v>
      </c>
      <c r="F737" s="59" t="s">
        <v>31</v>
      </c>
      <c r="G737" s="59" t="s">
        <v>28</v>
      </c>
      <c r="H737" s="61">
        <v>75.88</v>
      </c>
      <c r="I737" s="62">
        <v>7</v>
      </c>
      <c r="J737" s="63">
        <v>26.558</v>
      </c>
      <c r="K737" s="63">
        <v>557.71799999999996</v>
      </c>
      <c r="L737" s="64">
        <v>43489</v>
      </c>
      <c r="M737" s="65">
        <v>0.44305555555555554</v>
      </c>
      <c r="N737" s="60" t="s">
        <v>23</v>
      </c>
      <c r="O737" s="63">
        <v>531.16</v>
      </c>
      <c r="P737" s="66">
        <v>4.7619047620000003</v>
      </c>
      <c r="Q737" s="63">
        <v>26.558</v>
      </c>
      <c r="R737" s="67">
        <v>8.9</v>
      </c>
      <c r="S737" s="48">
        <f t="shared" si="208"/>
        <v>26.557999999999993</v>
      </c>
      <c r="T737" s="49">
        <f t="shared" si="209"/>
        <v>1991.8499999999995</v>
      </c>
      <c r="U737" s="49" t="b">
        <f t="shared" si="210"/>
        <v>1</v>
      </c>
      <c r="V737" s="49" t="b">
        <f t="shared" si="211"/>
        <v>1</v>
      </c>
      <c r="W737" s="49" t="str">
        <f t="shared" si="212"/>
        <v>High Value</v>
      </c>
      <c r="X737" s="157">
        <f t="shared" si="217"/>
        <v>7.5880000000000001</v>
      </c>
      <c r="Y737" s="158">
        <f t="shared" ref="Y737:Y800" si="222">DAY(L737)</f>
        <v>24</v>
      </c>
      <c r="Z737" s="150">
        <f t="shared" si="213"/>
        <v>1</v>
      </c>
      <c r="AA737" s="151">
        <f t="shared" si="221"/>
        <v>2019</v>
      </c>
      <c r="AB737" s="152" t="str">
        <f t="shared" si="218"/>
        <v>1-2019</v>
      </c>
      <c r="AC737" s="152" t="str">
        <f t="shared" si="215"/>
        <v>24-1-2019</v>
      </c>
      <c r="AD737" s="62">
        <f t="shared" si="206"/>
        <v>1</v>
      </c>
      <c r="AE737" s="62">
        <f t="shared" si="219"/>
        <v>4</v>
      </c>
      <c r="AF737" s="152" t="str">
        <f t="shared" si="216"/>
        <v>2019-4</v>
      </c>
      <c r="AG737" s="62">
        <f t="shared" si="214"/>
        <v>4</v>
      </c>
      <c r="AH737" s="152" t="str">
        <f t="shared" si="220"/>
        <v>Weekdays</v>
      </c>
      <c r="AI737" s="159">
        <f t="shared" si="207"/>
        <v>5</v>
      </c>
    </row>
    <row r="738" spans="2:35" ht="16.5" x14ac:dyDescent="0.3">
      <c r="B738" s="59" t="s">
        <v>770</v>
      </c>
      <c r="C738" s="60" t="s">
        <v>42</v>
      </c>
      <c r="D738" s="59" t="s">
        <v>43</v>
      </c>
      <c r="E738" s="59" t="s">
        <v>20</v>
      </c>
      <c r="F738" s="59" t="s">
        <v>31</v>
      </c>
      <c r="G738" s="59" t="s">
        <v>44</v>
      </c>
      <c r="H738" s="61">
        <v>53.72</v>
      </c>
      <c r="I738" s="62">
        <v>1</v>
      </c>
      <c r="J738" s="63">
        <v>2.6859999999999999</v>
      </c>
      <c r="K738" s="63">
        <v>56.405999999999999</v>
      </c>
      <c r="L738" s="64">
        <v>43525</v>
      </c>
      <c r="M738" s="65">
        <v>0.8354166666666667</v>
      </c>
      <c r="N738" s="60" t="s">
        <v>23</v>
      </c>
      <c r="O738" s="63">
        <v>53.72</v>
      </c>
      <c r="P738" s="66">
        <v>4.7619047620000003</v>
      </c>
      <c r="Q738" s="63">
        <v>2.6859999999999999</v>
      </c>
      <c r="R738" s="68">
        <v>6.4</v>
      </c>
      <c r="S738" s="48">
        <f t="shared" si="208"/>
        <v>2.6859999999999999</v>
      </c>
      <c r="T738" s="49">
        <f t="shared" si="209"/>
        <v>201.45</v>
      </c>
      <c r="U738" s="49" t="b">
        <f t="shared" si="210"/>
        <v>0</v>
      </c>
      <c r="V738" s="49" t="b">
        <f t="shared" si="211"/>
        <v>1</v>
      </c>
      <c r="W738" s="49" t="str">
        <f t="shared" si="212"/>
        <v>Low Value</v>
      </c>
      <c r="X738" s="157">
        <f t="shared" si="217"/>
        <v>5.3719999999999999</v>
      </c>
      <c r="Y738" s="158">
        <f t="shared" si="222"/>
        <v>1</v>
      </c>
      <c r="Z738" s="150">
        <f t="shared" si="213"/>
        <v>3</v>
      </c>
      <c r="AA738" s="151">
        <f t="shared" si="221"/>
        <v>2019</v>
      </c>
      <c r="AB738" s="152" t="str">
        <f t="shared" si="218"/>
        <v>3-2019</v>
      </c>
      <c r="AC738" s="152" t="str">
        <f t="shared" si="215"/>
        <v>1-3-2019</v>
      </c>
      <c r="AD738" s="62">
        <f t="shared" si="206"/>
        <v>1</v>
      </c>
      <c r="AE738" s="62">
        <f t="shared" si="219"/>
        <v>9</v>
      </c>
      <c r="AF738" s="152" t="str">
        <f t="shared" si="216"/>
        <v>2019-9</v>
      </c>
      <c r="AG738" s="62">
        <f t="shared" si="214"/>
        <v>5</v>
      </c>
      <c r="AH738" s="152" t="str">
        <f t="shared" si="220"/>
        <v>Weekdays</v>
      </c>
      <c r="AI738" s="159">
        <f t="shared" si="207"/>
        <v>6</v>
      </c>
    </row>
    <row r="739" spans="2:35" ht="16.5" x14ac:dyDescent="0.3">
      <c r="B739" s="59" t="s">
        <v>771</v>
      </c>
      <c r="C739" s="60" t="s">
        <v>25</v>
      </c>
      <c r="D739" s="59" t="s">
        <v>26</v>
      </c>
      <c r="E739" s="59" t="s">
        <v>20</v>
      </c>
      <c r="F739" s="59" t="s">
        <v>31</v>
      </c>
      <c r="G739" s="59" t="s">
        <v>22</v>
      </c>
      <c r="H739" s="61">
        <v>81.95</v>
      </c>
      <c r="I739" s="62">
        <v>10</v>
      </c>
      <c r="J739" s="63">
        <v>40.975000000000001</v>
      </c>
      <c r="K739" s="63">
        <v>860.47500000000002</v>
      </c>
      <c r="L739" s="64">
        <v>43534</v>
      </c>
      <c r="M739" s="65">
        <v>0.52708333333333335</v>
      </c>
      <c r="N739" s="60" t="s">
        <v>33</v>
      </c>
      <c r="O739" s="63">
        <v>819.5</v>
      </c>
      <c r="P739" s="66">
        <v>4.7619047620000003</v>
      </c>
      <c r="Q739" s="63">
        <v>40.975000000000001</v>
      </c>
      <c r="R739" s="67">
        <v>6</v>
      </c>
      <c r="S739" s="48">
        <f t="shared" si="208"/>
        <v>40.975000000000023</v>
      </c>
      <c r="T739" s="49">
        <f t="shared" si="209"/>
        <v>3073.1250000000018</v>
      </c>
      <c r="U739" s="49" t="b">
        <f t="shared" si="210"/>
        <v>1</v>
      </c>
      <c r="V739" s="49" t="b">
        <f t="shared" si="211"/>
        <v>1</v>
      </c>
      <c r="W739" s="49" t="str">
        <f t="shared" si="212"/>
        <v>Low Value</v>
      </c>
      <c r="X739" s="157" t="str">
        <f t="shared" si="217"/>
        <v>Value Not maches</v>
      </c>
      <c r="Y739" s="158">
        <f t="shared" si="222"/>
        <v>10</v>
      </c>
      <c r="Z739" s="150">
        <f t="shared" si="213"/>
        <v>3</v>
      </c>
      <c r="AA739" s="151">
        <f t="shared" si="221"/>
        <v>2019</v>
      </c>
      <c r="AB739" s="152" t="str">
        <f t="shared" si="218"/>
        <v>3-2019</v>
      </c>
      <c r="AC739" s="152" t="str">
        <f t="shared" si="215"/>
        <v>10-3-2019</v>
      </c>
      <c r="AD739" s="62">
        <f t="shared" si="206"/>
        <v>1</v>
      </c>
      <c r="AE739" s="62">
        <f t="shared" si="219"/>
        <v>10</v>
      </c>
      <c r="AF739" s="152" t="str">
        <f t="shared" si="216"/>
        <v>2019-10</v>
      </c>
      <c r="AG739" s="62">
        <f t="shared" si="214"/>
        <v>7</v>
      </c>
      <c r="AH739" s="152" t="str">
        <f t="shared" si="220"/>
        <v>Weekends</v>
      </c>
      <c r="AI739" s="159">
        <f t="shared" si="207"/>
        <v>1</v>
      </c>
    </row>
    <row r="740" spans="2:35" ht="16.5" x14ac:dyDescent="0.3">
      <c r="B740" s="59" t="s">
        <v>772</v>
      </c>
      <c r="C740" s="60" t="s">
        <v>25</v>
      </c>
      <c r="D740" s="59" t="s">
        <v>26</v>
      </c>
      <c r="E740" s="59" t="s">
        <v>20</v>
      </c>
      <c r="F740" s="59" t="s">
        <v>21</v>
      </c>
      <c r="G740" s="59" t="s">
        <v>32</v>
      </c>
      <c r="H740" s="61">
        <v>81.2</v>
      </c>
      <c r="I740" s="62">
        <v>7</v>
      </c>
      <c r="J740" s="63">
        <v>28.42</v>
      </c>
      <c r="K740" s="63">
        <v>596.82000000000005</v>
      </c>
      <c r="L740" s="64">
        <v>43547</v>
      </c>
      <c r="M740" s="65">
        <v>0.66597222222222219</v>
      </c>
      <c r="N740" s="60" t="s">
        <v>33</v>
      </c>
      <c r="O740" s="63">
        <v>568.4</v>
      </c>
      <c r="P740" s="66">
        <v>4.7619047620000003</v>
      </c>
      <c r="Q740" s="63">
        <v>28.42</v>
      </c>
      <c r="R740" s="67">
        <v>8.1</v>
      </c>
      <c r="S740" s="48">
        <f t="shared" si="208"/>
        <v>28.420000000000073</v>
      </c>
      <c r="T740" s="49">
        <f t="shared" si="209"/>
        <v>2131.5000000000055</v>
      </c>
      <c r="U740" s="49" t="b">
        <f t="shared" si="210"/>
        <v>1</v>
      </c>
      <c r="V740" s="49" t="b">
        <f t="shared" si="211"/>
        <v>1</v>
      </c>
      <c r="W740" s="49" t="str">
        <f t="shared" si="212"/>
        <v>Low Value</v>
      </c>
      <c r="X740" s="157">
        <f t="shared" si="217"/>
        <v>8.120000000000001</v>
      </c>
      <c r="Y740" s="158">
        <f t="shared" si="222"/>
        <v>23</v>
      </c>
      <c r="Z740" s="150">
        <f t="shared" si="213"/>
        <v>3</v>
      </c>
      <c r="AA740" s="151">
        <f t="shared" si="221"/>
        <v>2019</v>
      </c>
      <c r="AB740" s="152" t="str">
        <f t="shared" si="218"/>
        <v>3-2019</v>
      </c>
      <c r="AC740" s="152" t="str">
        <f t="shared" si="215"/>
        <v>23-3-2019</v>
      </c>
      <c r="AD740" s="62">
        <f t="shared" si="206"/>
        <v>1</v>
      </c>
      <c r="AE740" s="62">
        <f t="shared" si="219"/>
        <v>12</v>
      </c>
      <c r="AF740" s="152" t="str">
        <f t="shared" si="216"/>
        <v>2019-12</v>
      </c>
      <c r="AG740" s="62">
        <f t="shared" si="214"/>
        <v>6</v>
      </c>
      <c r="AH740" s="152" t="str">
        <f t="shared" si="220"/>
        <v>Weekends</v>
      </c>
      <c r="AI740" s="159">
        <f t="shared" si="207"/>
        <v>7</v>
      </c>
    </row>
    <row r="741" spans="2:35" ht="16.5" x14ac:dyDescent="0.3">
      <c r="B741" s="59" t="s">
        <v>773</v>
      </c>
      <c r="C741" s="60" t="s">
        <v>25</v>
      </c>
      <c r="D741" s="59" t="s">
        <v>26</v>
      </c>
      <c r="E741" s="59" t="s">
        <v>27</v>
      </c>
      <c r="F741" s="59" t="s">
        <v>31</v>
      </c>
      <c r="G741" s="59" t="s">
        <v>28</v>
      </c>
      <c r="H741" s="61">
        <v>58.76</v>
      </c>
      <c r="I741" s="62">
        <v>10</v>
      </c>
      <c r="J741" s="63">
        <v>29.38</v>
      </c>
      <c r="K741" s="63">
        <v>616.98</v>
      </c>
      <c r="L741" s="64">
        <v>43494</v>
      </c>
      <c r="M741" s="65">
        <v>0.60138888888888886</v>
      </c>
      <c r="N741" s="60" t="s">
        <v>23</v>
      </c>
      <c r="O741" s="63">
        <v>587.6</v>
      </c>
      <c r="P741" s="66">
        <v>4.7619047620000003</v>
      </c>
      <c r="Q741" s="63">
        <v>29.38</v>
      </c>
      <c r="R741" s="67">
        <v>9</v>
      </c>
      <c r="S741" s="48">
        <f t="shared" si="208"/>
        <v>29.379999999999995</v>
      </c>
      <c r="T741" s="49">
        <f t="shared" si="209"/>
        <v>2203.4999999999995</v>
      </c>
      <c r="U741" s="49" t="b">
        <f t="shared" si="210"/>
        <v>1</v>
      </c>
      <c r="V741" s="49" t="b">
        <f t="shared" si="211"/>
        <v>1</v>
      </c>
      <c r="W741" s="49" t="str">
        <f t="shared" si="212"/>
        <v>High Value</v>
      </c>
      <c r="X741" s="157">
        <f t="shared" si="217"/>
        <v>5.8760000000000003</v>
      </c>
      <c r="Y741" s="158">
        <f t="shared" si="222"/>
        <v>29</v>
      </c>
      <c r="Z741" s="150">
        <f t="shared" si="213"/>
        <v>1</v>
      </c>
      <c r="AA741" s="151">
        <f t="shared" si="221"/>
        <v>2019</v>
      </c>
      <c r="AB741" s="152" t="str">
        <f t="shared" si="218"/>
        <v>1-2019</v>
      </c>
      <c r="AC741" s="152" t="str">
        <f t="shared" si="215"/>
        <v>29-1-2019</v>
      </c>
      <c r="AD741" s="62">
        <f t="shared" ref="AD741:AD804" si="223">ROUNDUP(Z741/3,0)</f>
        <v>1</v>
      </c>
      <c r="AE741" s="62">
        <f t="shared" si="219"/>
        <v>5</v>
      </c>
      <c r="AF741" s="152" t="str">
        <f t="shared" si="216"/>
        <v>2019-5</v>
      </c>
      <c r="AG741" s="62">
        <f t="shared" si="214"/>
        <v>2</v>
      </c>
      <c r="AH741" s="152" t="str">
        <f t="shared" si="220"/>
        <v>Weekdays</v>
      </c>
      <c r="AI741" s="159">
        <f t="shared" si="207"/>
        <v>3</v>
      </c>
    </row>
    <row r="742" spans="2:35" ht="16.5" x14ac:dyDescent="0.3">
      <c r="B742" s="59" t="s">
        <v>774</v>
      </c>
      <c r="C742" s="60" t="s">
        <v>42</v>
      </c>
      <c r="D742" s="59" t="s">
        <v>43</v>
      </c>
      <c r="E742" s="59" t="s">
        <v>20</v>
      </c>
      <c r="F742" s="59" t="s">
        <v>31</v>
      </c>
      <c r="G742" s="59" t="s">
        <v>28</v>
      </c>
      <c r="H742" s="61">
        <v>91.56</v>
      </c>
      <c r="I742" s="62">
        <v>8</v>
      </c>
      <c r="J742" s="63">
        <v>36.624000000000002</v>
      </c>
      <c r="K742" s="63">
        <v>769.10400000000004</v>
      </c>
      <c r="L742" s="64">
        <v>43477</v>
      </c>
      <c r="M742" s="65">
        <v>0.76527777777777772</v>
      </c>
      <c r="N742" s="60" t="s">
        <v>23</v>
      </c>
      <c r="O742" s="63">
        <v>732.48</v>
      </c>
      <c r="P742" s="66">
        <v>4.7619047620000003</v>
      </c>
      <c r="Q742" s="63">
        <v>36.624000000000002</v>
      </c>
      <c r="R742" s="67">
        <v>6</v>
      </c>
      <c r="S742" s="48">
        <f t="shared" si="208"/>
        <v>36.624000000000024</v>
      </c>
      <c r="T742" s="49">
        <f t="shared" si="209"/>
        <v>2746.800000000002</v>
      </c>
      <c r="U742" s="49" t="b">
        <f t="shared" si="210"/>
        <v>1</v>
      </c>
      <c r="V742" s="49" t="b">
        <f t="shared" si="211"/>
        <v>1</v>
      </c>
      <c r="W742" s="49" t="str">
        <f t="shared" si="212"/>
        <v>Low Value</v>
      </c>
      <c r="X742" s="157" t="str">
        <f t="shared" si="217"/>
        <v>Value Not maches</v>
      </c>
      <c r="Y742" s="158">
        <f t="shared" si="222"/>
        <v>12</v>
      </c>
      <c r="Z742" s="150">
        <f t="shared" si="213"/>
        <v>1</v>
      </c>
      <c r="AA742" s="151">
        <f t="shared" si="221"/>
        <v>2019</v>
      </c>
      <c r="AB742" s="152" t="str">
        <f t="shared" si="218"/>
        <v>1-2019</v>
      </c>
      <c r="AC742" s="152" t="str">
        <f t="shared" si="215"/>
        <v>12-1-2019</v>
      </c>
      <c r="AD742" s="62">
        <f t="shared" si="223"/>
        <v>1</v>
      </c>
      <c r="AE742" s="62">
        <f t="shared" si="219"/>
        <v>2</v>
      </c>
      <c r="AF742" s="152" t="str">
        <f t="shared" si="216"/>
        <v>2019-2</v>
      </c>
      <c r="AG742" s="62">
        <f t="shared" si="214"/>
        <v>6</v>
      </c>
      <c r="AH742" s="152" t="str">
        <f t="shared" si="220"/>
        <v>Weekends</v>
      </c>
      <c r="AI742" s="159">
        <f t="shared" ref="AI742:AI805" si="224">WEEKDAY(L742,1)</f>
        <v>7</v>
      </c>
    </row>
    <row r="743" spans="2:35" ht="16.5" x14ac:dyDescent="0.3">
      <c r="B743" s="59" t="s">
        <v>775</v>
      </c>
      <c r="C743" s="60" t="s">
        <v>18</v>
      </c>
      <c r="D743" s="59" t="s">
        <v>19</v>
      </c>
      <c r="E743" s="59" t="s">
        <v>27</v>
      </c>
      <c r="F743" s="59" t="s">
        <v>31</v>
      </c>
      <c r="G743" s="59" t="s">
        <v>32</v>
      </c>
      <c r="H743" s="61">
        <v>93.96</v>
      </c>
      <c r="I743" s="62">
        <v>9</v>
      </c>
      <c r="J743" s="63">
        <v>42.281999999999996</v>
      </c>
      <c r="K743" s="63">
        <v>887.92200000000003</v>
      </c>
      <c r="L743" s="64">
        <v>43544</v>
      </c>
      <c r="M743" s="65">
        <v>0.48055555555555557</v>
      </c>
      <c r="N743" s="60" t="s">
        <v>29</v>
      </c>
      <c r="O743" s="63">
        <v>845.64</v>
      </c>
      <c r="P743" s="66">
        <v>4.7619047620000003</v>
      </c>
      <c r="Q743" s="63">
        <v>42.281999999999996</v>
      </c>
      <c r="R743" s="67">
        <v>9.8000000000000007</v>
      </c>
      <c r="S743" s="48">
        <f t="shared" si="208"/>
        <v>42.282000000000039</v>
      </c>
      <c r="T743" s="49">
        <f t="shared" si="209"/>
        <v>3171.1500000000028</v>
      </c>
      <c r="U743" s="49" t="b">
        <f t="shared" si="210"/>
        <v>1</v>
      </c>
      <c r="V743" s="49" t="b">
        <f t="shared" si="211"/>
        <v>1</v>
      </c>
      <c r="W743" s="49" t="str">
        <f t="shared" si="212"/>
        <v>High Value</v>
      </c>
      <c r="X743" s="157">
        <f t="shared" si="217"/>
        <v>9.395999999999999</v>
      </c>
      <c r="Y743" s="158">
        <f t="shared" si="222"/>
        <v>20</v>
      </c>
      <c r="Z743" s="150">
        <f t="shared" si="213"/>
        <v>3</v>
      </c>
      <c r="AA743" s="151">
        <f t="shared" si="221"/>
        <v>2019</v>
      </c>
      <c r="AB743" s="152" t="str">
        <f t="shared" si="218"/>
        <v>3-2019</v>
      </c>
      <c r="AC743" s="152" t="str">
        <f t="shared" si="215"/>
        <v>20-3-2019</v>
      </c>
      <c r="AD743" s="62">
        <f t="shared" si="223"/>
        <v>1</v>
      </c>
      <c r="AE743" s="62">
        <f t="shared" si="219"/>
        <v>12</v>
      </c>
      <c r="AF743" s="152" t="str">
        <f t="shared" si="216"/>
        <v>2019-12</v>
      </c>
      <c r="AG743" s="62">
        <f t="shared" si="214"/>
        <v>3</v>
      </c>
      <c r="AH743" s="152" t="str">
        <f t="shared" si="220"/>
        <v>Weekdays</v>
      </c>
      <c r="AI743" s="159">
        <f t="shared" si="224"/>
        <v>4</v>
      </c>
    </row>
    <row r="744" spans="2:35" ht="16.5" x14ac:dyDescent="0.3">
      <c r="B744" s="59" t="s">
        <v>776</v>
      </c>
      <c r="C744" s="60" t="s">
        <v>25</v>
      </c>
      <c r="D744" s="59" t="s">
        <v>26</v>
      </c>
      <c r="E744" s="59" t="s">
        <v>27</v>
      </c>
      <c r="F744" s="59" t="s">
        <v>31</v>
      </c>
      <c r="G744" s="59" t="s">
        <v>32</v>
      </c>
      <c r="H744" s="61">
        <v>55.61</v>
      </c>
      <c r="I744" s="62">
        <v>7</v>
      </c>
      <c r="J744" s="63">
        <v>19.4635</v>
      </c>
      <c r="K744" s="63">
        <v>408.73349999999999</v>
      </c>
      <c r="L744" s="64">
        <v>43547</v>
      </c>
      <c r="M744" s="65">
        <v>0.52847222222222223</v>
      </c>
      <c r="N744" s="60" t="s">
        <v>29</v>
      </c>
      <c r="O744" s="63">
        <v>389.27</v>
      </c>
      <c r="P744" s="66">
        <v>4.7619047620000003</v>
      </c>
      <c r="Q744" s="63">
        <v>19.4635</v>
      </c>
      <c r="R744" s="67">
        <v>8.5</v>
      </c>
      <c r="S744" s="48">
        <f t="shared" si="208"/>
        <v>19.46350000000001</v>
      </c>
      <c r="T744" s="49">
        <f t="shared" si="209"/>
        <v>1459.7625000000007</v>
      </c>
      <c r="U744" s="49" t="b">
        <f t="shared" si="210"/>
        <v>0</v>
      </c>
      <c r="V744" s="49" t="b">
        <f t="shared" si="211"/>
        <v>1</v>
      </c>
      <c r="W744" s="49" t="str">
        <f t="shared" si="212"/>
        <v>Low Value</v>
      </c>
      <c r="X744" s="157">
        <f t="shared" si="217"/>
        <v>5.5609999999999999</v>
      </c>
      <c r="Y744" s="158">
        <f t="shared" si="222"/>
        <v>23</v>
      </c>
      <c r="Z744" s="150">
        <f t="shared" si="213"/>
        <v>3</v>
      </c>
      <c r="AA744" s="151">
        <f t="shared" si="221"/>
        <v>2019</v>
      </c>
      <c r="AB744" s="152" t="str">
        <f t="shared" si="218"/>
        <v>3-2019</v>
      </c>
      <c r="AC744" s="152" t="str">
        <f t="shared" si="215"/>
        <v>23-3-2019</v>
      </c>
      <c r="AD744" s="62">
        <f t="shared" si="223"/>
        <v>1</v>
      </c>
      <c r="AE744" s="62">
        <f t="shared" si="219"/>
        <v>12</v>
      </c>
      <c r="AF744" s="152" t="str">
        <f t="shared" si="216"/>
        <v>2019-12</v>
      </c>
      <c r="AG744" s="62">
        <f t="shared" si="214"/>
        <v>6</v>
      </c>
      <c r="AH744" s="152" t="str">
        <f t="shared" si="220"/>
        <v>Weekends</v>
      </c>
      <c r="AI744" s="159">
        <f t="shared" si="224"/>
        <v>7</v>
      </c>
    </row>
    <row r="745" spans="2:35" ht="16.5" x14ac:dyDescent="0.3">
      <c r="B745" s="59" t="s">
        <v>777</v>
      </c>
      <c r="C745" s="60" t="s">
        <v>25</v>
      </c>
      <c r="D745" s="59" t="s">
        <v>26</v>
      </c>
      <c r="E745" s="59" t="s">
        <v>27</v>
      </c>
      <c r="F745" s="59" t="s">
        <v>31</v>
      </c>
      <c r="G745" s="59" t="s">
        <v>44</v>
      </c>
      <c r="H745" s="61">
        <v>84.83</v>
      </c>
      <c r="I745" s="62">
        <v>1</v>
      </c>
      <c r="J745" s="63">
        <v>4.2415000000000003</v>
      </c>
      <c r="K745" s="63">
        <v>89.0715</v>
      </c>
      <c r="L745" s="64">
        <v>43479</v>
      </c>
      <c r="M745" s="65">
        <v>0.63888888888888884</v>
      </c>
      <c r="N745" s="60" t="s">
        <v>23</v>
      </c>
      <c r="O745" s="63">
        <v>84.83</v>
      </c>
      <c r="P745" s="66">
        <v>4.7619047620000003</v>
      </c>
      <c r="Q745" s="63">
        <v>4.2415000000000003</v>
      </c>
      <c r="R745" s="68">
        <v>8.8000000000000007</v>
      </c>
      <c r="S745" s="48">
        <f t="shared" si="208"/>
        <v>4.241500000000002</v>
      </c>
      <c r="T745" s="49">
        <f t="shared" si="209"/>
        <v>318.11250000000018</v>
      </c>
      <c r="U745" s="49" t="b">
        <f t="shared" si="210"/>
        <v>0</v>
      </c>
      <c r="V745" s="49" t="b">
        <f t="shared" si="211"/>
        <v>1</v>
      </c>
      <c r="W745" s="49" t="str">
        <f t="shared" si="212"/>
        <v>High Value</v>
      </c>
      <c r="X745" s="157">
        <f t="shared" si="217"/>
        <v>8.4830000000000005</v>
      </c>
      <c r="Y745" s="158">
        <f t="shared" si="222"/>
        <v>14</v>
      </c>
      <c r="Z745" s="150">
        <f t="shared" si="213"/>
        <v>1</v>
      </c>
      <c r="AA745" s="151">
        <f t="shared" si="221"/>
        <v>2019</v>
      </c>
      <c r="AB745" s="152" t="str">
        <f t="shared" si="218"/>
        <v>1-2019</v>
      </c>
      <c r="AC745" s="152" t="str">
        <f t="shared" si="215"/>
        <v>14-1-2019</v>
      </c>
      <c r="AD745" s="62">
        <f t="shared" si="223"/>
        <v>1</v>
      </c>
      <c r="AE745" s="62">
        <f t="shared" si="219"/>
        <v>3</v>
      </c>
      <c r="AF745" s="152" t="str">
        <f t="shared" si="216"/>
        <v>2019-3</v>
      </c>
      <c r="AG745" s="62">
        <f t="shared" si="214"/>
        <v>1</v>
      </c>
      <c r="AH745" s="152" t="str">
        <f t="shared" si="220"/>
        <v>Weekdays</v>
      </c>
      <c r="AI745" s="159">
        <f t="shared" si="224"/>
        <v>2</v>
      </c>
    </row>
    <row r="746" spans="2:35" ht="16.5" x14ac:dyDescent="0.3">
      <c r="B746" s="59" t="s">
        <v>778</v>
      </c>
      <c r="C746" s="60" t="s">
        <v>18</v>
      </c>
      <c r="D746" s="59" t="s">
        <v>19</v>
      </c>
      <c r="E746" s="59" t="s">
        <v>20</v>
      </c>
      <c r="F746" s="59" t="s">
        <v>21</v>
      </c>
      <c r="G746" s="59" t="s">
        <v>36</v>
      </c>
      <c r="H746" s="61">
        <v>71.63</v>
      </c>
      <c r="I746" s="62">
        <v>2</v>
      </c>
      <c r="J746" s="63">
        <v>7.1630000000000003</v>
      </c>
      <c r="K746" s="63">
        <v>150.423</v>
      </c>
      <c r="L746" s="64">
        <v>43508</v>
      </c>
      <c r="M746" s="65">
        <v>0.60624999999999996</v>
      </c>
      <c r="N746" s="60" t="s">
        <v>23</v>
      </c>
      <c r="O746" s="63">
        <v>143.26</v>
      </c>
      <c r="P746" s="66">
        <v>4.7619047620000003</v>
      </c>
      <c r="Q746" s="63">
        <v>7.1630000000000003</v>
      </c>
      <c r="R746" s="68">
        <v>8.8000000000000007</v>
      </c>
      <c r="S746" s="48">
        <f t="shared" si="208"/>
        <v>7.1630000000000109</v>
      </c>
      <c r="T746" s="49">
        <f t="shared" si="209"/>
        <v>537.22500000000082</v>
      </c>
      <c r="U746" s="49" t="b">
        <f t="shared" si="210"/>
        <v>0</v>
      </c>
      <c r="V746" s="49" t="b">
        <f t="shared" si="211"/>
        <v>1</v>
      </c>
      <c r="W746" s="49" t="str">
        <f t="shared" si="212"/>
        <v>High Value</v>
      </c>
      <c r="X746" s="157">
        <f t="shared" si="217"/>
        <v>7.1630000000000003</v>
      </c>
      <c r="Y746" s="158">
        <f t="shared" si="222"/>
        <v>12</v>
      </c>
      <c r="Z746" s="150">
        <f t="shared" si="213"/>
        <v>2</v>
      </c>
      <c r="AA746" s="151">
        <f t="shared" si="221"/>
        <v>2019</v>
      </c>
      <c r="AB746" s="152" t="str">
        <f t="shared" si="218"/>
        <v>2-2019</v>
      </c>
      <c r="AC746" s="152" t="str">
        <f t="shared" si="215"/>
        <v>12-2-2019</v>
      </c>
      <c r="AD746" s="62">
        <f t="shared" si="223"/>
        <v>1</v>
      </c>
      <c r="AE746" s="62">
        <f t="shared" si="219"/>
        <v>7</v>
      </c>
      <c r="AF746" s="152" t="str">
        <f t="shared" si="216"/>
        <v>2019-7</v>
      </c>
      <c r="AG746" s="62">
        <f t="shared" si="214"/>
        <v>2</v>
      </c>
      <c r="AH746" s="152" t="str">
        <f t="shared" si="220"/>
        <v>Weekdays</v>
      </c>
      <c r="AI746" s="159">
        <f t="shared" si="224"/>
        <v>3</v>
      </c>
    </row>
    <row r="747" spans="2:35" ht="16.5" x14ac:dyDescent="0.3">
      <c r="B747" s="59" t="s">
        <v>779</v>
      </c>
      <c r="C747" s="60" t="s">
        <v>18</v>
      </c>
      <c r="D747" s="59" t="s">
        <v>19</v>
      </c>
      <c r="E747" s="59" t="s">
        <v>20</v>
      </c>
      <c r="F747" s="59" t="s">
        <v>31</v>
      </c>
      <c r="G747" s="59" t="s">
        <v>32</v>
      </c>
      <c r="H747" s="61">
        <v>37.69</v>
      </c>
      <c r="I747" s="62">
        <v>2</v>
      </c>
      <c r="J747" s="63">
        <v>3.7690000000000001</v>
      </c>
      <c r="K747" s="63">
        <v>79.149000000000001</v>
      </c>
      <c r="L747" s="64">
        <v>43516</v>
      </c>
      <c r="M747" s="65">
        <v>0.64513888888888893</v>
      </c>
      <c r="N747" s="60" t="s">
        <v>23</v>
      </c>
      <c r="O747" s="63">
        <v>75.38</v>
      </c>
      <c r="P747" s="66">
        <v>4.7619047620000003</v>
      </c>
      <c r="Q747" s="63">
        <v>3.7690000000000001</v>
      </c>
      <c r="R747" s="68">
        <v>9.5</v>
      </c>
      <c r="S747" s="48">
        <f t="shared" si="208"/>
        <v>3.7690000000000055</v>
      </c>
      <c r="T747" s="49">
        <f t="shared" si="209"/>
        <v>282.67500000000041</v>
      </c>
      <c r="U747" s="49" t="b">
        <f t="shared" si="210"/>
        <v>0</v>
      </c>
      <c r="V747" s="49" t="b">
        <f t="shared" si="211"/>
        <v>1</v>
      </c>
      <c r="W747" s="49" t="str">
        <f t="shared" si="212"/>
        <v>High Value</v>
      </c>
      <c r="X747" s="157">
        <f t="shared" si="217"/>
        <v>3.7690000000000001</v>
      </c>
      <c r="Y747" s="158">
        <f t="shared" si="222"/>
        <v>20</v>
      </c>
      <c r="Z747" s="150">
        <f t="shared" si="213"/>
        <v>2</v>
      </c>
      <c r="AA747" s="151">
        <f t="shared" si="221"/>
        <v>2019</v>
      </c>
      <c r="AB747" s="152" t="str">
        <f t="shared" si="218"/>
        <v>2-2019</v>
      </c>
      <c r="AC747" s="152" t="str">
        <f t="shared" si="215"/>
        <v>20-2-2019</v>
      </c>
      <c r="AD747" s="62">
        <f t="shared" si="223"/>
        <v>1</v>
      </c>
      <c r="AE747" s="62">
        <f t="shared" si="219"/>
        <v>8</v>
      </c>
      <c r="AF747" s="152" t="str">
        <f t="shared" si="216"/>
        <v>2019-8</v>
      </c>
      <c r="AG747" s="62">
        <f t="shared" si="214"/>
        <v>3</v>
      </c>
      <c r="AH747" s="152" t="str">
        <f t="shared" si="220"/>
        <v>Weekdays</v>
      </c>
      <c r="AI747" s="159">
        <f t="shared" si="224"/>
        <v>4</v>
      </c>
    </row>
    <row r="748" spans="2:35" ht="16.5" x14ac:dyDescent="0.3">
      <c r="B748" s="59" t="s">
        <v>780</v>
      </c>
      <c r="C748" s="60" t="s">
        <v>25</v>
      </c>
      <c r="D748" s="59" t="s">
        <v>26</v>
      </c>
      <c r="E748" s="59" t="s">
        <v>20</v>
      </c>
      <c r="F748" s="59" t="s">
        <v>21</v>
      </c>
      <c r="G748" s="59" t="s">
        <v>36</v>
      </c>
      <c r="H748" s="61">
        <v>31.67</v>
      </c>
      <c r="I748" s="62">
        <v>8</v>
      </c>
      <c r="J748" s="63">
        <v>12.667999999999999</v>
      </c>
      <c r="K748" s="63">
        <v>266.02800000000002</v>
      </c>
      <c r="L748" s="64">
        <v>43467</v>
      </c>
      <c r="M748" s="65">
        <v>0.67986111111111114</v>
      </c>
      <c r="N748" s="60" t="s">
        <v>33</v>
      </c>
      <c r="O748" s="63">
        <v>253.36</v>
      </c>
      <c r="P748" s="66">
        <v>4.7619047620000003</v>
      </c>
      <c r="Q748" s="63">
        <v>12.667999999999999</v>
      </c>
      <c r="R748" s="68">
        <v>5.6</v>
      </c>
      <c r="S748" s="48">
        <f t="shared" si="208"/>
        <v>12.668000000000006</v>
      </c>
      <c r="T748" s="49">
        <f t="shared" si="209"/>
        <v>950.10000000000048</v>
      </c>
      <c r="U748" s="49" t="b">
        <f t="shared" si="210"/>
        <v>0</v>
      </c>
      <c r="V748" s="49" t="b">
        <f t="shared" si="211"/>
        <v>1</v>
      </c>
      <c r="W748" s="49" t="str">
        <f t="shared" si="212"/>
        <v>Low Value</v>
      </c>
      <c r="X748" s="157" t="str">
        <f t="shared" si="217"/>
        <v>Value Not maches</v>
      </c>
      <c r="Y748" s="158">
        <f t="shared" si="222"/>
        <v>2</v>
      </c>
      <c r="Z748" s="150">
        <f t="shared" si="213"/>
        <v>1</v>
      </c>
      <c r="AA748" s="151">
        <f t="shared" si="221"/>
        <v>2019</v>
      </c>
      <c r="AB748" s="152" t="str">
        <f t="shared" si="218"/>
        <v>1-2019</v>
      </c>
      <c r="AC748" s="152" t="str">
        <f t="shared" si="215"/>
        <v>2-1-2019</v>
      </c>
      <c r="AD748" s="62">
        <f t="shared" si="223"/>
        <v>1</v>
      </c>
      <c r="AE748" s="62">
        <f t="shared" si="219"/>
        <v>1</v>
      </c>
      <c r="AF748" s="152" t="str">
        <f t="shared" si="216"/>
        <v>2019-1</v>
      </c>
      <c r="AG748" s="62">
        <f t="shared" si="214"/>
        <v>3</v>
      </c>
      <c r="AH748" s="152" t="str">
        <f t="shared" si="220"/>
        <v>Weekdays</v>
      </c>
      <c r="AI748" s="159">
        <f t="shared" si="224"/>
        <v>4</v>
      </c>
    </row>
    <row r="749" spans="2:35" ht="16.5" x14ac:dyDescent="0.3">
      <c r="B749" s="59" t="s">
        <v>781</v>
      </c>
      <c r="C749" s="60" t="s">
        <v>25</v>
      </c>
      <c r="D749" s="59" t="s">
        <v>26</v>
      </c>
      <c r="E749" s="59" t="s">
        <v>20</v>
      </c>
      <c r="F749" s="59" t="s">
        <v>21</v>
      </c>
      <c r="G749" s="59" t="s">
        <v>44</v>
      </c>
      <c r="H749" s="61">
        <v>38.42</v>
      </c>
      <c r="I749" s="62">
        <v>1</v>
      </c>
      <c r="J749" s="63">
        <v>1.921</v>
      </c>
      <c r="K749" s="63">
        <v>40.341000000000001</v>
      </c>
      <c r="L749" s="64">
        <v>43498</v>
      </c>
      <c r="M749" s="65">
        <v>0.68958333333333333</v>
      </c>
      <c r="N749" s="60" t="s">
        <v>29</v>
      </c>
      <c r="O749" s="63">
        <v>38.42</v>
      </c>
      <c r="P749" s="66">
        <v>4.7619047620000003</v>
      </c>
      <c r="Q749" s="63">
        <v>1.921</v>
      </c>
      <c r="R749" s="68">
        <v>8.6</v>
      </c>
      <c r="S749" s="48">
        <f t="shared" si="208"/>
        <v>1.9209999999999994</v>
      </c>
      <c r="T749" s="49">
        <f t="shared" si="209"/>
        <v>144.07499999999996</v>
      </c>
      <c r="U749" s="49" t="b">
        <f t="shared" si="210"/>
        <v>0</v>
      </c>
      <c r="V749" s="49" t="b">
        <f t="shared" si="211"/>
        <v>1</v>
      </c>
      <c r="W749" s="49" t="str">
        <f t="shared" si="212"/>
        <v>Low Value</v>
      </c>
      <c r="X749" s="157">
        <f t="shared" si="217"/>
        <v>3.8420000000000005</v>
      </c>
      <c r="Y749" s="158">
        <f t="shared" si="222"/>
        <v>2</v>
      </c>
      <c r="Z749" s="150">
        <f t="shared" si="213"/>
        <v>2</v>
      </c>
      <c r="AA749" s="151">
        <f t="shared" si="221"/>
        <v>2019</v>
      </c>
      <c r="AB749" s="152" t="str">
        <f t="shared" si="218"/>
        <v>2-2019</v>
      </c>
      <c r="AC749" s="152" t="str">
        <f t="shared" si="215"/>
        <v>2-2-2019</v>
      </c>
      <c r="AD749" s="62">
        <f t="shared" si="223"/>
        <v>1</v>
      </c>
      <c r="AE749" s="62">
        <f t="shared" si="219"/>
        <v>5</v>
      </c>
      <c r="AF749" s="152" t="str">
        <f t="shared" si="216"/>
        <v>2019-5</v>
      </c>
      <c r="AG749" s="62">
        <f t="shared" si="214"/>
        <v>6</v>
      </c>
      <c r="AH749" s="152" t="str">
        <f t="shared" si="220"/>
        <v>Weekends</v>
      </c>
      <c r="AI749" s="159">
        <f t="shared" si="224"/>
        <v>7</v>
      </c>
    </row>
    <row r="750" spans="2:35" ht="16.5" x14ac:dyDescent="0.3">
      <c r="B750" s="59" t="s">
        <v>782</v>
      </c>
      <c r="C750" s="60" t="s">
        <v>42</v>
      </c>
      <c r="D750" s="59" t="s">
        <v>43</v>
      </c>
      <c r="E750" s="59" t="s">
        <v>20</v>
      </c>
      <c r="F750" s="59" t="s">
        <v>31</v>
      </c>
      <c r="G750" s="59" t="s">
        <v>46</v>
      </c>
      <c r="H750" s="61">
        <v>65.23</v>
      </c>
      <c r="I750" s="62">
        <v>10</v>
      </c>
      <c r="J750" s="63">
        <v>32.615000000000002</v>
      </c>
      <c r="K750" s="63">
        <v>684.91499999999996</v>
      </c>
      <c r="L750" s="64">
        <v>43473</v>
      </c>
      <c r="M750" s="65">
        <v>0.79652777777777772</v>
      </c>
      <c r="N750" s="60" t="s">
        <v>33</v>
      </c>
      <c r="O750" s="63">
        <v>652.29999999999995</v>
      </c>
      <c r="P750" s="66">
        <v>4.7619047620000003</v>
      </c>
      <c r="Q750" s="63">
        <v>32.615000000000002</v>
      </c>
      <c r="R750" s="67">
        <v>5.2</v>
      </c>
      <c r="S750" s="48">
        <f t="shared" si="208"/>
        <v>32.615000000000009</v>
      </c>
      <c r="T750" s="49">
        <f t="shared" si="209"/>
        <v>2446.1250000000009</v>
      </c>
      <c r="U750" s="49" t="b">
        <f t="shared" si="210"/>
        <v>1</v>
      </c>
      <c r="V750" s="49" t="b">
        <f t="shared" si="211"/>
        <v>1</v>
      </c>
      <c r="W750" s="49" t="str">
        <f t="shared" si="212"/>
        <v>Low Value</v>
      </c>
      <c r="X750" s="157" t="str">
        <f t="shared" si="217"/>
        <v>Value Not maches</v>
      </c>
      <c r="Y750" s="158">
        <f t="shared" si="222"/>
        <v>8</v>
      </c>
      <c r="Z750" s="150">
        <f t="shared" si="213"/>
        <v>1</v>
      </c>
      <c r="AA750" s="151">
        <f t="shared" si="221"/>
        <v>2019</v>
      </c>
      <c r="AB750" s="152" t="str">
        <f t="shared" si="218"/>
        <v>1-2019</v>
      </c>
      <c r="AC750" s="152" t="str">
        <f t="shared" si="215"/>
        <v>8-1-2019</v>
      </c>
      <c r="AD750" s="62">
        <f t="shared" si="223"/>
        <v>1</v>
      </c>
      <c r="AE750" s="62">
        <f t="shared" si="219"/>
        <v>2</v>
      </c>
      <c r="AF750" s="152" t="str">
        <f t="shared" si="216"/>
        <v>2019-2</v>
      </c>
      <c r="AG750" s="62">
        <f t="shared" si="214"/>
        <v>2</v>
      </c>
      <c r="AH750" s="152" t="str">
        <f t="shared" si="220"/>
        <v>Weekdays</v>
      </c>
      <c r="AI750" s="159">
        <f t="shared" si="224"/>
        <v>3</v>
      </c>
    </row>
    <row r="751" spans="2:35" ht="16.5" x14ac:dyDescent="0.3">
      <c r="B751" s="59" t="s">
        <v>783</v>
      </c>
      <c r="C751" s="60" t="s">
        <v>25</v>
      </c>
      <c r="D751" s="59" t="s">
        <v>26</v>
      </c>
      <c r="E751" s="59" t="s">
        <v>20</v>
      </c>
      <c r="F751" s="59" t="s">
        <v>21</v>
      </c>
      <c r="G751" s="59" t="s">
        <v>32</v>
      </c>
      <c r="H751" s="61">
        <v>10.53</v>
      </c>
      <c r="I751" s="62">
        <v>5</v>
      </c>
      <c r="J751" s="63">
        <v>2.6324999999999998</v>
      </c>
      <c r="K751" s="63">
        <v>55.282499999999999</v>
      </c>
      <c r="L751" s="64">
        <v>43495</v>
      </c>
      <c r="M751" s="65">
        <v>0.61319444444444449</v>
      </c>
      <c r="N751" s="60" t="s">
        <v>33</v>
      </c>
      <c r="O751" s="63">
        <v>52.65</v>
      </c>
      <c r="P751" s="66">
        <v>4.7619047620000003</v>
      </c>
      <c r="Q751" s="63">
        <v>2.6324999999999998</v>
      </c>
      <c r="R751" s="68">
        <v>5.8</v>
      </c>
      <c r="S751" s="48">
        <f t="shared" si="208"/>
        <v>2.6325000000000003</v>
      </c>
      <c r="T751" s="49">
        <f t="shared" si="209"/>
        <v>197.43750000000003</v>
      </c>
      <c r="U751" s="49" t="b">
        <f t="shared" si="210"/>
        <v>0</v>
      </c>
      <c r="V751" s="49" t="b">
        <f t="shared" si="211"/>
        <v>1</v>
      </c>
      <c r="W751" s="49" t="str">
        <f t="shared" si="212"/>
        <v>Low Value</v>
      </c>
      <c r="X751" s="157" t="str">
        <f t="shared" si="217"/>
        <v>Value Not maches</v>
      </c>
      <c r="Y751" s="158">
        <f t="shared" si="222"/>
        <v>30</v>
      </c>
      <c r="Z751" s="150">
        <f t="shared" si="213"/>
        <v>1</v>
      </c>
      <c r="AA751" s="151">
        <f t="shared" si="221"/>
        <v>2019</v>
      </c>
      <c r="AB751" s="152" t="str">
        <f t="shared" si="218"/>
        <v>1-2019</v>
      </c>
      <c r="AC751" s="152" t="str">
        <f t="shared" si="215"/>
        <v>30-1-2019</v>
      </c>
      <c r="AD751" s="62">
        <f t="shared" si="223"/>
        <v>1</v>
      </c>
      <c r="AE751" s="62">
        <f t="shared" si="219"/>
        <v>5</v>
      </c>
      <c r="AF751" s="152" t="str">
        <f t="shared" si="216"/>
        <v>2019-5</v>
      </c>
      <c r="AG751" s="62">
        <f t="shared" si="214"/>
        <v>3</v>
      </c>
      <c r="AH751" s="152" t="str">
        <f t="shared" si="220"/>
        <v>Weekdays</v>
      </c>
      <c r="AI751" s="159">
        <f t="shared" si="224"/>
        <v>4</v>
      </c>
    </row>
    <row r="752" spans="2:35" ht="16.5" x14ac:dyDescent="0.3">
      <c r="B752" s="59" t="s">
        <v>784</v>
      </c>
      <c r="C752" s="60" t="s">
        <v>42</v>
      </c>
      <c r="D752" s="59" t="s">
        <v>43</v>
      </c>
      <c r="E752" s="59" t="s">
        <v>20</v>
      </c>
      <c r="F752" s="59" t="s">
        <v>21</v>
      </c>
      <c r="G752" s="59" t="s">
        <v>32</v>
      </c>
      <c r="H752" s="61">
        <v>12.29</v>
      </c>
      <c r="I752" s="62">
        <v>9</v>
      </c>
      <c r="J752" s="63">
        <v>5.5305</v>
      </c>
      <c r="K752" s="63">
        <v>116.1405</v>
      </c>
      <c r="L752" s="64">
        <v>43550</v>
      </c>
      <c r="M752" s="65">
        <v>0.81111111111111112</v>
      </c>
      <c r="N752" s="60" t="s">
        <v>33</v>
      </c>
      <c r="O752" s="63">
        <v>110.61</v>
      </c>
      <c r="P752" s="66">
        <v>4.7619047620000003</v>
      </c>
      <c r="Q752" s="63">
        <v>5.5305</v>
      </c>
      <c r="R752" s="68">
        <v>8</v>
      </c>
      <c r="S752" s="48">
        <f t="shared" si="208"/>
        <v>5.5305000000000035</v>
      </c>
      <c r="T752" s="49">
        <f t="shared" si="209"/>
        <v>414.78750000000025</v>
      </c>
      <c r="U752" s="49" t="b">
        <f t="shared" si="210"/>
        <v>0</v>
      </c>
      <c r="V752" s="49" t="b">
        <f t="shared" si="211"/>
        <v>1</v>
      </c>
      <c r="W752" s="49" t="str">
        <f t="shared" si="212"/>
        <v>Low Value</v>
      </c>
      <c r="X752" s="157">
        <f t="shared" si="217"/>
        <v>1.2290000000000001</v>
      </c>
      <c r="Y752" s="158">
        <f t="shared" si="222"/>
        <v>26</v>
      </c>
      <c r="Z752" s="150">
        <f t="shared" si="213"/>
        <v>3</v>
      </c>
      <c r="AA752" s="151">
        <f t="shared" si="221"/>
        <v>2019</v>
      </c>
      <c r="AB752" s="152" t="str">
        <f t="shared" si="218"/>
        <v>3-2019</v>
      </c>
      <c r="AC752" s="152" t="str">
        <f t="shared" si="215"/>
        <v>26-3-2019</v>
      </c>
      <c r="AD752" s="62">
        <f t="shared" si="223"/>
        <v>1</v>
      </c>
      <c r="AE752" s="62">
        <f t="shared" si="219"/>
        <v>13</v>
      </c>
      <c r="AF752" s="152" t="str">
        <f t="shared" si="216"/>
        <v>2019-13</v>
      </c>
      <c r="AG752" s="62">
        <f t="shared" si="214"/>
        <v>2</v>
      </c>
      <c r="AH752" s="152" t="str">
        <f t="shared" si="220"/>
        <v>Weekdays</v>
      </c>
      <c r="AI752" s="159">
        <f t="shared" si="224"/>
        <v>3</v>
      </c>
    </row>
    <row r="753" spans="2:35" ht="16.5" x14ac:dyDescent="0.3">
      <c r="B753" s="59" t="s">
        <v>785</v>
      </c>
      <c r="C753" s="60" t="s">
        <v>25</v>
      </c>
      <c r="D753" s="59" t="s">
        <v>26</v>
      </c>
      <c r="E753" s="59" t="s">
        <v>20</v>
      </c>
      <c r="F753" s="59" t="s">
        <v>31</v>
      </c>
      <c r="G753" s="59" t="s">
        <v>22</v>
      </c>
      <c r="H753" s="61">
        <v>81.23</v>
      </c>
      <c r="I753" s="62">
        <v>7</v>
      </c>
      <c r="J753" s="63">
        <v>28.430499999999999</v>
      </c>
      <c r="K753" s="63">
        <v>597.04049999999995</v>
      </c>
      <c r="L753" s="64">
        <v>43480</v>
      </c>
      <c r="M753" s="65">
        <v>0.86388888888888893</v>
      </c>
      <c r="N753" s="60" t="s">
        <v>29</v>
      </c>
      <c r="O753" s="63">
        <v>568.61</v>
      </c>
      <c r="P753" s="66">
        <v>4.7619047620000003</v>
      </c>
      <c r="Q753" s="63">
        <v>28.430499999999999</v>
      </c>
      <c r="R753" s="67">
        <v>9</v>
      </c>
      <c r="S753" s="48">
        <f t="shared" si="208"/>
        <v>28.430499999999938</v>
      </c>
      <c r="T753" s="49">
        <f t="shared" si="209"/>
        <v>2132.2874999999954</v>
      </c>
      <c r="U753" s="49" t="b">
        <f t="shared" si="210"/>
        <v>1</v>
      </c>
      <c r="V753" s="49" t="b">
        <f t="shared" si="211"/>
        <v>1</v>
      </c>
      <c r="W753" s="49" t="str">
        <f t="shared" si="212"/>
        <v>High Value</v>
      </c>
      <c r="X753" s="157">
        <f t="shared" si="217"/>
        <v>8.1230000000000011</v>
      </c>
      <c r="Y753" s="158">
        <f t="shared" si="222"/>
        <v>15</v>
      </c>
      <c r="Z753" s="150">
        <f t="shared" si="213"/>
        <v>1</v>
      </c>
      <c r="AA753" s="151">
        <f t="shared" si="221"/>
        <v>2019</v>
      </c>
      <c r="AB753" s="152" t="str">
        <f t="shared" si="218"/>
        <v>1-2019</v>
      </c>
      <c r="AC753" s="152" t="str">
        <f t="shared" si="215"/>
        <v>15-1-2019</v>
      </c>
      <c r="AD753" s="62">
        <f t="shared" si="223"/>
        <v>1</v>
      </c>
      <c r="AE753" s="62">
        <f t="shared" si="219"/>
        <v>3</v>
      </c>
      <c r="AF753" s="152" t="str">
        <f t="shared" si="216"/>
        <v>2019-3</v>
      </c>
      <c r="AG753" s="62">
        <f t="shared" si="214"/>
        <v>2</v>
      </c>
      <c r="AH753" s="152" t="str">
        <f t="shared" si="220"/>
        <v>Weekdays</v>
      </c>
      <c r="AI753" s="159">
        <f t="shared" si="224"/>
        <v>3</v>
      </c>
    </row>
    <row r="754" spans="2:35" ht="16.5" x14ac:dyDescent="0.3">
      <c r="B754" s="59" t="s">
        <v>786</v>
      </c>
      <c r="C754" s="60" t="s">
        <v>42</v>
      </c>
      <c r="D754" s="59" t="s">
        <v>43</v>
      </c>
      <c r="E754" s="59" t="s">
        <v>20</v>
      </c>
      <c r="F754" s="59" t="s">
        <v>21</v>
      </c>
      <c r="G754" s="59" t="s">
        <v>46</v>
      </c>
      <c r="H754" s="61">
        <v>22.32</v>
      </c>
      <c r="I754" s="62">
        <v>4</v>
      </c>
      <c r="J754" s="63">
        <v>4.4640000000000004</v>
      </c>
      <c r="K754" s="63">
        <v>93.744</v>
      </c>
      <c r="L754" s="64">
        <v>43538</v>
      </c>
      <c r="M754" s="65">
        <v>0.46944444444444444</v>
      </c>
      <c r="N754" s="60" t="s">
        <v>23</v>
      </c>
      <c r="O754" s="63">
        <v>89.28</v>
      </c>
      <c r="P754" s="66">
        <v>4.7619047620000003</v>
      </c>
      <c r="Q754" s="63">
        <v>4.4640000000000004</v>
      </c>
      <c r="R754" s="68">
        <v>4.0999999999999996</v>
      </c>
      <c r="S754" s="48">
        <f t="shared" si="208"/>
        <v>4.4639999999999986</v>
      </c>
      <c r="T754" s="49">
        <f t="shared" si="209"/>
        <v>334.7999999999999</v>
      </c>
      <c r="U754" s="49" t="b">
        <f t="shared" si="210"/>
        <v>0</v>
      </c>
      <c r="V754" s="49" t="b">
        <f t="shared" si="211"/>
        <v>1</v>
      </c>
      <c r="W754" s="49" t="str">
        <f t="shared" si="212"/>
        <v>Low Value</v>
      </c>
      <c r="X754" s="157" t="str">
        <f t="shared" si="217"/>
        <v>Value Not maches</v>
      </c>
      <c r="Y754" s="158">
        <f t="shared" si="222"/>
        <v>14</v>
      </c>
      <c r="Z754" s="150">
        <f t="shared" si="213"/>
        <v>3</v>
      </c>
      <c r="AA754" s="151">
        <f t="shared" si="221"/>
        <v>2019</v>
      </c>
      <c r="AB754" s="152" t="str">
        <f t="shared" si="218"/>
        <v>3-2019</v>
      </c>
      <c r="AC754" s="152" t="str">
        <f t="shared" si="215"/>
        <v>14-3-2019</v>
      </c>
      <c r="AD754" s="62">
        <f t="shared" si="223"/>
        <v>1</v>
      </c>
      <c r="AE754" s="62">
        <f t="shared" si="219"/>
        <v>11</v>
      </c>
      <c r="AF754" s="152" t="str">
        <f t="shared" si="216"/>
        <v>2019-11</v>
      </c>
      <c r="AG754" s="62">
        <f t="shared" si="214"/>
        <v>4</v>
      </c>
      <c r="AH754" s="152" t="str">
        <f t="shared" si="220"/>
        <v>Weekdays</v>
      </c>
      <c r="AI754" s="159">
        <f t="shared" si="224"/>
        <v>5</v>
      </c>
    </row>
    <row r="755" spans="2:35" ht="16.5" x14ac:dyDescent="0.3">
      <c r="B755" s="59" t="s">
        <v>787</v>
      </c>
      <c r="C755" s="60" t="s">
        <v>18</v>
      </c>
      <c r="D755" s="59" t="s">
        <v>19</v>
      </c>
      <c r="E755" s="59" t="s">
        <v>27</v>
      </c>
      <c r="F755" s="59" t="s">
        <v>21</v>
      </c>
      <c r="G755" s="59" t="s">
        <v>44</v>
      </c>
      <c r="H755" s="61">
        <v>27.28</v>
      </c>
      <c r="I755" s="62">
        <v>5</v>
      </c>
      <c r="J755" s="63">
        <v>6.82</v>
      </c>
      <c r="K755" s="63">
        <v>143.22</v>
      </c>
      <c r="L755" s="64">
        <v>43499</v>
      </c>
      <c r="M755" s="65">
        <v>0.43819444444444444</v>
      </c>
      <c r="N755" s="60" t="s">
        <v>33</v>
      </c>
      <c r="O755" s="63">
        <v>136.4</v>
      </c>
      <c r="P755" s="66">
        <v>4.7619047620000003</v>
      </c>
      <c r="Q755" s="63">
        <v>6.82</v>
      </c>
      <c r="R755" s="68">
        <v>8.6</v>
      </c>
      <c r="S755" s="48">
        <f t="shared" si="208"/>
        <v>6.8199999999999932</v>
      </c>
      <c r="T755" s="49">
        <f t="shared" si="209"/>
        <v>511.49999999999949</v>
      </c>
      <c r="U755" s="49" t="b">
        <f t="shared" si="210"/>
        <v>0</v>
      </c>
      <c r="V755" s="49" t="b">
        <f t="shared" si="211"/>
        <v>1</v>
      </c>
      <c r="W755" s="49" t="str">
        <f t="shared" si="212"/>
        <v>Low Value</v>
      </c>
      <c r="X755" s="157">
        <f t="shared" si="217"/>
        <v>2.7280000000000002</v>
      </c>
      <c r="Y755" s="158">
        <f t="shared" si="222"/>
        <v>3</v>
      </c>
      <c r="Z755" s="150">
        <f t="shared" si="213"/>
        <v>2</v>
      </c>
      <c r="AA755" s="151">
        <f t="shared" si="221"/>
        <v>2019</v>
      </c>
      <c r="AB755" s="152" t="str">
        <f t="shared" si="218"/>
        <v>2-2019</v>
      </c>
      <c r="AC755" s="152" t="str">
        <f t="shared" si="215"/>
        <v>3-2-2019</v>
      </c>
      <c r="AD755" s="62">
        <f t="shared" si="223"/>
        <v>1</v>
      </c>
      <c r="AE755" s="62">
        <f t="shared" si="219"/>
        <v>5</v>
      </c>
      <c r="AF755" s="152" t="str">
        <f t="shared" si="216"/>
        <v>2019-5</v>
      </c>
      <c r="AG755" s="62">
        <f t="shared" si="214"/>
        <v>7</v>
      </c>
      <c r="AH755" s="152" t="str">
        <f t="shared" si="220"/>
        <v>Weekends</v>
      </c>
      <c r="AI755" s="159">
        <f t="shared" si="224"/>
        <v>1</v>
      </c>
    </row>
    <row r="756" spans="2:35" ht="16.5" x14ac:dyDescent="0.3">
      <c r="B756" s="59" t="s">
        <v>788</v>
      </c>
      <c r="C756" s="60" t="s">
        <v>18</v>
      </c>
      <c r="D756" s="59" t="s">
        <v>19</v>
      </c>
      <c r="E756" s="59" t="s">
        <v>20</v>
      </c>
      <c r="F756" s="59" t="s">
        <v>21</v>
      </c>
      <c r="G756" s="59" t="s">
        <v>28</v>
      </c>
      <c r="H756" s="61">
        <v>17.420000000000002</v>
      </c>
      <c r="I756" s="62">
        <v>10</v>
      </c>
      <c r="J756" s="63">
        <v>8.7100000000000009</v>
      </c>
      <c r="K756" s="63">
        <v>182.91</v>
      </c>
      <c r="L756" s="64">
        <v>43518</v>
      </c>
      <c r="M756" s="65">
        <v>0.52083333333333337</v>
      </c>
      <c r="N756" s="60" t="s">
        <v>23</v>
      </c>
      <c r="O756" s="63">
        <v>174.2</v>
      </c>
      <c r="P756" s="66">
        <v>4.7619047620000003</v>
      </c>
      <c r="Q756" s="63">
        <v>8.7100000000000009</v>
      </c>
      <c r="R756" s="68">
        <v>7</v>
      </c>
      <c r="S756" s="48">
        <f t="shared" si="208"/>
        <v>8.710000000000008</v>
      </c>
      <c r="T756" s="49">
        <f t="shared" si="209"/>
        <v>653.25000000000057</v>
      </c>
      <c r="U756" s="49" t="b">
        <f t="shared" si="210"/>
        <v>0</v>
      </c>
      <c r="V756" s="49" t="b">
        <f t="shared" si="211"/>
        <v>1</v>
      </c>
      <c r="W756" s="49" t="str">
        <f t="shared" si="212"/>
        <v>Low Value</v>
      </c>
      <c r="X756" s="157">
        <f t="shared" si="217"/>
        <v>1.7420000000000002</v>
      </c>
      <c r="Y756" s="158">
        <f t="shared" si="222"/>
        <v>22</v>
      </c>
      <c r="Z756" s="150">
        <f t="shared" si="213"/>
        <v>2</v>
      </c>
      <c r="AA756" s="151">
        <f t="shared" si="221"/>
        <v>2019</v>
      </c>
      <c r="AB756" s="152" t="str">
        <f t="shared" si="218"/>
        <v>2-2019</v>
      </c>
      <c r="AC756" s="152" t="str">
        <f t="shared" si="215"/>
        <v>22-2-2019</v>
      </c>
      <c r="AD756" s="62">
        <f t="shared" si="223"/>
        <v>1</v>
      </c>
      <c r="AE756" s="62">
        <f t="shared" si="219"/>
        <v>8</v>
      </c>
      <c r="AF756" s="152" t="str">
        <f t="shared" si="216"/>
        <v>2019-8</v>
      </c>
      <c r="AG756" s="62">
        <f t="shared" si="214"/>
        <v>5</v>
      </c>
      <c r="AH756" s="152" t="str">
        <f t="shared" si="220"/>
        <v>Weekdays</v>
      </c>
      <c r="AI756" s="159">
        <f t="shared" si="224"/>
        <v>6</v>
      </c>
    </row>
    <row r="757" spans="2:35" ht="16.5" x14ac:dyDescent="0.3">
      <c r="B757" s="59" t="s">
        <v>789</v>
      </c>
      <c r="C757" s="60" t="s">
        <v>42</v>
      </c>
      <c r="D757" s="59" t="s">
        <v>43</v>
      </c>
      <c r="E757" s="59" t="s">
        <v>27</v>
      </c>
      <c r="F757" s="59" t="s">
        <v>31</v>
      </c>
      <c r="G757" s="59" t="s">
        <v>32</v>
      </c>
      <c r="H757" s="61">
        <v>73.28</v>
      </c>
      <c r="I757" s="62">
        <v>5</v>
      </c>
      <c r="J757" s="63">
        <v>18.32</v>
      </c>
      <c r="K757" s="63">
        <v>384.72</v>
      </c>
      <c r="L757" s="64">
        <v>43489</v>
      </c>
      <c r="M757" s="65">
        <v>0.62847222222222221</v>
      </c>
      <c r="N757" s="60" t="s">
        <v>23</v>
      </c>
      <c r="O757" s="63">
        <v>366.4</v>
      </c>
      <c r="P757" s="66">
        <v>4.7619047620000003</v>
      </c>
      <c r="Q757" s="63">
        <v>18.32</v>
      </c>
      <c r="R757" s="67">
        <v>8.4</v>
      </c>
      <c r="S757" s="48">
        <f t="shared" si="208"/>
        <v>18.32000000000005</v>
      </c>
      <c r="T757" s="49">
        <f t="shared" si="209"/>
        <v>1374.0000000000036</v>
      </c>
      <c r="U757" s="49" t="b">
        <f t="shared" si="210"/>
        <v>0</v>
      </c>
      <c r="V757" s="49" t="b">
        <f t="shared" si="211"/>
        <v>1</v>
      </c>
      <c r="W757" s="49" t="str">
        <f t="shared" si="212"/>
        <v>Low Value</v>
      </c>
      <c r="X757" s="157">
        <f t="shared" si="217"/>
        <v>7.3280000000000003</v>
      </c>
      <c r="Y757" s="158">
        <f t="shared" si="222"/>
        <v>24</v>
      </c>
      <c r="Z757" s="150">
        <f t="shared" si="213"/>
        <v>1</v>
      </c>
      <c r="AA757" s="151">
        <f t="shared" si="221"/>
        <v>2019</v>
      </c>
      <c r="AB757" s="152" t="str">
        <f t="shared" si="218"/>
        <v>1-2019</v>
      </c>
      <c r="AC757" s="152" t="str">
        <f t="shared" si="215"/>
        <v>24-1-2019</v>
      </c>
      <c r="AD757" s="62">
        <f t="shared" si="223"/>
        <v>1</v>
      </c>
      <c r="AE757" s="62">
        <f t="shared" si="219"/>
        <v>4</v>
      </c>
      <c r="AF757" s="152" t="str">
        <f t="shared" si="216"/>
        <v>2019-4</v>
      </c>
      <c r="AG757" s="62">
        <f t="shared" si="214"/>
        <v>4</v>
      </c>
      <c r="AH757" s="152" t="str">
        <f t="shared" si="220"/>
        <v>Weekdays</v>
      </c>
      <c r="AI757" s="159">
        <f t="shared" si="224"/>
        <v>5</v>
      </c>
    </row>
    <row r="758" spans="2:35" ht="16.5" x14ac:dyDescent="0.3">
      <c r="B758" s="59" t="s">
        <v>790</v>
      </c>
      <c r="C758" s="60" t="s">
        <v>25</v>
      </c>
      <c r="D758" s="59" t="s">
        <v>26</v>
      </c>
      <c r="E758" s="59" t="s">
        <v>20</v>
      </c>
      <c r="F758" s="59" t="s">
        <v>21</v>
      </c>
      <c r="G758" s="59" t="s">
        <v>46</v>
      </c>
      <c r="H758" s="61">
        <v>84.87</v>
      </c>
      <c r="I758" s="62">
        <v>3</v>
      </c>
      <c r="J758" s="63">
        <v>12.730499999999999</v>
      </c>
      <c r="K758" s="63">
        <v>267.34050000000002</v>
      </c>
      <c r="L758" s="64">
        <v>43490</v>
      </c>
      <c r="M758" s="65">
        <v>0.77083333333333337</v>
      </c>
      <c r="N758" s="60" t="s">
        <v>23</v>
      </c>
      <c r="O758" s="63">
        <v>254.61</v>
      </c>
      <c r="P758" s="66">
        <v>4.7619047620000003</v>
      </c>
      <c r="Q758" s="63">
        <v>12.730499999999999</v>
      </c>
      <c r="R758" s="68">
        <v>7.4</v>
      </c>
      <c r="S758" s="48">
        <f t="shared" si="208"/>
        <v>12.730500000000006</v>
      </c>
      <c r="T758" s="49">
        <f t="shared" si="209"/>
        <v>954.78750000000048</v>
      </c>
      <c r="U758" s="49" t="b">
        <f t="shared" si="210"/>
        <v>0</v>
      </c>
      <c r="V758" s="49" t="b">
        <f t="shared" si="211"/>
        <v>1</v>
      </c>
      <c r="W758" s="49" t="str">
        <f t="shared" si="212"/>
        <v>Low Value</v>
      </c>
      <c r="X758" s="157">
        <f t="shared" si="217"/>
        <v>8.4870000000000001</v>
      </c>
      <c r="Y758" s="158">
        <f t="shared" si="222"/>
        <v>25</v>
      </c>
      <c r="Z758" s="150">
        <f t="shared" si="213"/>
        <v>1</v>
      </c>
      <c r="AA758" s="151">
        <f t="shared" si="221"/>
        <v>2019</v>
      </c>
      <c r="AB758" s="152" t="str">
        <f t="shared" si="218"/>
        <v>1-2019</v>
      </c>
      <c r="AC758" s="152" t="str">
        <f t="shared" si="215"/>
        <v>25-1-2019</v>
      </c>
      <c r="AD758" s="62">
        <f t="shared" si="223"/>
        <v>1</v>
      </c>
      <c r="AE758" s="62">
        <f t="shared" si="219"/>
        <v>4</v>
      </c>
      <c r="AF758" s="152" t="str">
        <f t="shared" si="216"/>
        <v>2019-4</v>
      </c>
      <c r="AG758" s="62">
        <f t="shared" si="214"/>
        <v>5</v>
      </c>
      <c r="AH758" s="152" t="str">
        <f t="shared" si="220"/>
        <v>Weekdays</v>
      </c>
      <c r="AI758" s="159">
        <f t="shared" si="224"/>
        <v>6</v>
      </c>
    </row>
    <row r="759" spans="2:35" ht="16.5" x14ac:dyDescent="0.3">
      <c r="B759" s="59" t="s">
        <v>791</v>
      </c>
      <c r="C759" s="60" t="s">
        <v>18</v>
      </c>
      <c r="D759" s="59" t="s">
        <v>19</v>
      </c>
      <c r="E759" s="59" t="s">
        <v>27</v>
      </c>
      <c r="F759" s="59" t="s">
        <v>21</v>
      </c>
      <c r="G759" s="59" t="s">
        <v>46</v>
      </c>
      <c r="H759" s="61">
        <v>97.29</v>
      </c>
      <c r="I759" s="62">
        <v>8</v>
      </c>
      <c r="J759" s="63">
        <v>38.915999999999997</v>
      </c>
      <c r="K759" s="63">
        <v>817.23599999999999</v>
      </c>
      <c r="L759" s="64">
        <v>43533</v>
      </c>
      <c r="M759" s="65">
        <v>0.5541666666666667</v>
      </c>
      <c r="N759" s="60" t="s">
        <v>33</v>
      </c>
      <c r="O759" s="63">
        <v>778.32</v>
      </c>
      <c r="P759" s="66">
        <v>4.7619047620000003</v>
      </c>
      <c r="Q759" s="63">
        <v>38.915999999999997</v>
      </c>
      <c r="R759" s="67">
        <v>6.2</v>
      </c>
      <c r="S759" s="48">
        <f t="shared" si="208"/>
        <v>38.91599999999994</v>
      </c>
      <c r="T759" s="49">
        <f t="shared" si="209"/>
        <v>2918.6999999999953</v>
      </c>
      <c r="U759" s="49" t="b">
        <f t="shared" si="210"/>
        <v>1</v>
      </c>
      <c r="V759" s="49" t="b">
        <f t="shared" si="211"/>
        <v>1</v>
      </c>
      <c r="W759" s="49" t="str">
        <f t="shared" si="212"/>
        <v>Low Value</v>
      </c>
      <c r="X759" s="157">
        <f t="shared" si="217"/>
        <v>9.729000000000001</v>
      </c>
      <c r="Y759" s="158">
        <f t="shared" si="222"/>
        <v>9</v>
      </c>
      <c r="Z759" s="150">
        <f t="shared" si="213"/>
        <v>3</v>
      </c>
      <c r="AA759" s="151">
        <f t="shared" si="221"/>
        <v>2019</v>
      </c>
      <c r="AB759" s="152" t="str">
        <f t="shared" si="218"/>
        <v>3-2019</v>
      </c>
      <c r="AC759" s="152" t="str">
        <f t="shared" si="215"/>
        <v>9-3-2019</v>
      </c>
      <c r="AD759" s="62">
        <f t="shared" si="223"/>
        <v>1</v>
      </c>
      <c r="AE759" s="62">
        <f t="shared" si="219"/>
        <v>10</v>
      </c>
      <c r="AF759" s="152" t="str">
        <f t="shared" si="216"/>
        <v>2019-10</v>
      </c>
      <c r="AG759" s="62">
        <f t="shared" si="214"/>
        <v>6</v>
      </c>
      <c r="AH759" s="152" t="str">
        <f t="shared" si="220"/>
        <v>Weekends</v>
      </c>
      <c r="AI759" s="159">
        <f t="shared" si="224"/>
        <v>7</v>
      </c>
    </row>
    <row r="760" spans="2:35" ht="16.5" x14ac:dyDescent="0.3">
      <c r="B760" s="59" t="s">
        <v>792</v>
      </c>
      <c r="C760" s="60" t="s">
        <v>42</v>
      </c>
      <c r="D760" s="59" t="s">
        <v>43</v>
      </c>
      <c r="E760" s="59" t="s">
        <v>20</v>
      </c>
      <c r="F760" s="59" t="s">
        <v>21</v>
      </c>
      <c r="G760" s="59" t="s">
        <v>28</v>
      </c>
      <c r="H760" s="61">
        <v>35.74</v>
      </c>
      <c r="I760" s="62">
        <v>8</v>
      </c>
      <c r="J760" s="63">
        <v>14.295999999999999</v>
      </c>
      <c r="K760" s="63">
        <v>300.21600000000001</v>
      </c>
      <c r="L760" s="64">
        <v>43513</v>
      </c>
      <c r="M760" s="65">
        <v>0.64444444444444449</v>
      </c>
      <c r="N760" s="60" t="s">
        <v>23</v>
      </c>
      <c r="O760" s="63">
        <v>285.92</v>
      </c>
      <c r="P760" s="66">
        <v>4.7619047620000003</v>
      </c>
      <c r="Q760" s="63">
        <v>14.295999999999999</v>
      </c>
      <c r="R760" s="68">
        <v>4.9000000000000004</v>
      </c>
      <c r="S760" s="48">
        <f t="shared" si="208"/>
        <v>14.295999999999992</v>
      </c>
      <c r="T760" s="49">
        <f t="shared" si="209"/>
        <v>1072.1999999999994</v>
      </c>
      <c r="U760" s="49" t="b">
        <f t="shared" si="210"/>
        <v>0</v>
      </c>
      <c r="V760" s="49" t="b">
        <f t="shared" si="211"/>
        <v>1</v>
      </c>
      <c r="W760" s="49" t="str">
        <f t="shared" si="212"/>
        <v>Low Value</v>
      </c>
      <c r="X760" s="157" t="str">
        <f t="shared" si="217"/>
        <v>Value Not maches</v>
      </c>
      <c r="Y760" s="158">
        <f t="shared" si="222"/>
        <v>17</v>
      </c>
      <c r="Z760" s="150">
        <f t="shared" si="213"/>
        <v>2</v>
      </c>
      <c r="AA760" s="151">
        <f t="shared" si="221"/>
        <v>2019</v>
      </c>
      <c r="AB760" s="152" t="str">
        <f t="shared" si="218"/>
        <v>2-2019</v>
      </c>
      <c r="AC760" s="152" t="str">
        <f t="shared" si="215"/>
        <v>17-2-2019</v>
      </c>
      <c r="AD760" s="62">
        <f t="shared" si="223"/>
        <v>1</v>
      </c>
      <c r="AE760" s="62">
        <f t="shared" si="219"/>
        <v>7</v>
      </c>
      <c r="AF760" s="152" t="str">
        <f t="shared" si="216"/>
        <v>2019-7</v>
      </c>
      <c r="AG760" s="62">
        <f t="shared" si="214"/>
        <v>7</v>
      </c>
      <c r="AH760" s="152" t="str">
        <f t="shared" si="220"/>
        <v>Weekends</v>
      </c>
      <c r="AI760" s="159">
        <f t="shared" si="224"/>
        <v>1</v>
      </c>
    </row>
    <row r="761" spans="2:35" ht="16.5" x14ac:dyDescent="0.3">
      <c r="B761" s="59" t="s">
        <v>793</v>
      </c>
      <c r="C761" s="60" t="s">
        <v>18</v>
      </c>
      <c r="D761" s="59" t="s">
        <v>19</v>
      </c>
      <c r="E761" s="59" t="s">
        <v>27</v>
      </c>
      <c r="F761" s="59" t="s">
        <v>21</v>
      </c>
      <c r="G761" s="59" t="s">
        <v>32</v>
      </c>
      <c r="H761" s="61">
        <v>96.52</v>
      </c>
      <c r="I761" s="62">
        <v>6</v>
      </c>
      <c r="J761" s="63">
        <v>28.956</v>
      </c>
      <c r="K761" s="63">
        <v>608.07600000000002</v>
      </c>
      <c r="L761" s="64">
        <v>43476</v>
      </c>
      <c r="M761" s="65">
        <v>0.49444444444444446</v>
      </c>
      <c r="N761" s="60" t="s">
        <v>29</v>
      </c>
      <c r="O761" s="63">
        <v>579.12</v>
      </c>
      <c r="P761" s="66">
        <v>4.7619047620000003</v>
      </c>
      <c r="Q761" s="63">
        <v>28.956</v>
      </c>
      <c r="R761" s="67">
        <v>4.5</v>
      </c>
      <c r="S761" s="48">
        <f t="shared" si="208"/>
        <v>28.956000000000017</v>
      </c>
      <c r="T761" s="49">
        <f t="shared" si="209"/>
        <v>2171.7000000000012</v>
      </c>
      <c r="U761" s="49" t="b">
        <f t="shared" si="210"/>
        <v>1</v>
      </c>
      <c r="V761" s="49" t="b">
        <f t="shared" si="211"/>
        <v>1</v>
      </c>
      <c r="W761" s="49" t="str">
        <f t="shared" si="212"/>
        <v>Low Value</v>
      </c>
      <c r="X761" s="157" t="str">
        <f t="shared" si="217"/>
        <v>Value Not maches</v>
      </c>
      <c r="Y761" s="158">
        <f t="shared" si="222"/>
        <v>11</v>
      </c>
      <c r="Z761" s="150">
        <f t="shared" si="213"/>
        <v>1</v>
      </c>
      <c r="AA761" s="151">
        <f t="shared" si="221"/>
        <v>2019</v>
      </c>
      <c r="AB761" s="152" t="str">
        <f t="shared" si="218"/>
        <v>1-2019</v>
      </c>
      <c r="AC761" s="152" t="str">
        <f t="shared" si="215"/>
        <v>11-1-2019</v>
      </c>
      <c r="AD761" s="62">
        <f t="shared" si="223"/>
        <v>1</v>
      </c>
      <c r="AE761" s="62">
        <f t="shared" si="219"/>
        <v>2</v>
      </c>
      <c r="AF761" s="152" t="str">
        <f t="shared" si="216"/>
        <v>2019-2</v>
      </c>
      <c r="AG761" s="62">
        <f t="shared" si="214"/>
        <v>5</v>
      </c>
      <c r="AH761" s="152" t="str">
        <f t="shared" si="220"/>
        <v>Weekdays</v>
      </c>
      <c r="AI761" s="159">
        <f t="shared" si="224"/>
        <v>6</v>
      </c>
    </row>
    <row r="762" spans="2:35" ht="16.5" x14ac:dyDescent="0.3">
      <c r="B762" s="59" t="s">
        <v>794</v>
      </c>
      <c r="C762" s="60" t="s">
        <v>18</v>
      </c>
      <c r="D762" s="59" t="s">
        <v>19</v>
      </c>
      <c r="E762" s="59" t="s">
        <v>20</v>
      </c>
      <c r="F762" s="59" t="s">
        <v>31</v>
      </c>
      <c r="G762" s="59" t="s">
        <v>44</v>
      </c>
      <c r="H762" s="61">
        <v>18.850000000000001</v>
      </c>
      <c r="I762" s="62">
        <v>10</v>
      </c>
      <c r="J762" s="63">
        <v>9.4250000000000007</v>
      </c>
      <c r="K762" s="63">
        <v>197.92500000000001</v>
      </c>
      <c r="L762" s="64">
        <v>43523</v>
      </c>
      <c r="M762" s="65">
        <v>0.76666666666666672</v>
      </c>
      <c r="N762" s="60" t="s">
        <v>23</v>
      </c>
      <c r="O762" s="63">
        <v>188.5</v>
      </c>
      <c r="P762" s="66">
        <v>4.7619047620000003</v>
      </c>
      <c r="Q762" s="63">
        <v>9.4250000000000007</v>
      </c>
      <c r="R762" s="68">
        <v>5.6</v>
      </c>
      <c r="S762" s="48">
        <f t="shared" si="208"/>
        <v>9.4250000000000114</v>
      </c>
      <c r="T762" s="49">
        <f t="shared" si="209"/>
        <v>706.87500000000091</v>
      </c>
      <c r="U762" s="49" t="b">
        <f t="shared" si="210"/>
        <v>0</v>
      </c>
      <c r="V762" s="49" t="b">
        <f t="shared" si="211"/>
        <v>1</v>
      </c>
      <c r="W762" s="49" t="str">
        <f t="shared" si="212"/>
        <v>Low Value</v>
      </c>
      <c r="X762" s="157" t="str">
        <f t="shared" si="217"/>
        <v>Value Not maches</v>
      </c>
      <c r="Y762" s="158">
        <f t="shared" si="222"/>
        <v>27</v>
      </c>
      <c r="Z762" s="150">
        <f t="shared" si="213"/>
        <v>2</v>
      </c>
      <c r="AA762" s="151">
        <f t="shared" si="221"/>
        <v>2019</v>
      </c>
      <c r="AB762" s="152" t="str">
        <f t="shared" si="218"/>
        <v>2-2019</v>
      </c>
      <c r="AC762" s="152" t="str">
        <f t="shared" si="215"/>
        <v>27-2-2019</v>
      </c>
      <c r="AD762" s="62">
        <f t="shared" si="223"/>
        <v>1</v>
      </c>
      <c r="AE762" s="62">
        <f t="shared" si="219"/>
        <v>9</v>
      </c>
      <c r="AF762" s="152" t="str">
        <f t="shared" si="216"/>
        <v>2019-9</v>
      </c>
      <c r="AG762" s="62">
        <f t="shared" si="214"/>
        <v>3</v>
      </c>
      <c r="AH762" s="152" t="str">
        <f t="shared" si="220"/>
        <v>Weekdays</v>
      </c>
      <c r="AI762" s="159">
        <f t="shared" si="224"/>
        <v>4</v>
      </c>
    </row>
    <row r="763" spans="2:35" ht="16.5" x14ac:dyDescent="0.3">
      <c r="B763" s="59" t="s">
        <v>795</v>
      </c>
      <c r="C763" s="60" t="s">
        <v>18</v>
      </c>
      <c r="D763" s="59" t="s">
        <v>19</v>
      </c>
      <c r="E763" s="59" t="s">
        <v>27</v>
      </c>
      <c r="F763" s="59" t="s">
        <v>21</v>
      </c>
      <c r="G763" s="59" t="s">
        <v>44</v>
      </c>
      <c r="H763" s="61">
        <v>55.39</v>
      </c>
      <c r="I763" s="62">
        <v>4</v>
      </c>
      <c r="J763" s="63">
        <v>11.077999999999999</v>
      </c>
      <c r="K763" s="63">
        <v>232.63800000000001</v>
      </c>
      <c r="L763" s="64">
        <v>43549</v>
      </c>
      <c r="M763" s="65">
        <v>0.6381944444444444</v>
      </c>
      <c r="N763" s="60" t="s">
        <v>23</v>
      </c>
      <c r="O763" s="63">
        <v>221.56</v>
      </c>
      <c r="P763" s="66">
        <v>4.7619047620000003</v>
      </c>
      <c r="Q763" s="63">
        <v>11.077999999999999</v>
      </c>
      <c r="R763" s="68">
        <v>8</v>
      </c>
      <c r="S763" s="48">
        <f t="shared" si="208"/>
        <v>11.078000000000003</v>
      </c>
      <c r="T763" s="49">
        <f t="shared" si="209"/>
        <v>830.85000000000025</v>
      </c>
      <c r="U763" s="49" t="b">
        <f t="shared" si="210"/>
        <v>0</v>
      </c>
      <c r="V763" s="49" t="b">
        <f t="shared" si="211"/>
        <v>1</v>
      </c>
      <c r="W763" s="49" t="str">
        <f t="shared" si="212"/>
        <v>Low Value</v>
      </c>
      <c r="X763" s="157">
        <f t="shared" si="217"/>
        <v>5.5390000000000006</v>
      </c>
      <c r="Y763" s="158">
        <f t="shared" si="222"/>
        <v>25</v>
      </c>
      <c r="Z763" s="150">
        <f t="shared" si="213"/>
        <v>3</v>
      </c>
      <c r="AA763" s="151">
        <f t="shared" si="221"/>
        <v>2019</v>
      </c>
      <c r="AB763" s="152" t="str">
        <f t="shared" si="218"/>
        <v>3-2019</v>
      </c>
      <c r="AC763" s="152" t="str">
        <f t="shared" si="215"/>
        <v>25-3-2019</v>
      </c>
      <c r="AD763" s="62">
        <f t="shared" si="223"/>
        <v>1</v>
      </c>
      <c r="AE763" s="62">
        <f t="shared" si="219"/>
        <v>13</v>
      </c>
      <c r="AF763" s="152" t="str">
        <f t="shared" si="216"/>
        <v>2019-13</v>
      </c>
      <c r="AG763" s="62">
        <f t="shared" si="214"/>
        <v>1</v>
      </c>
      <c r="AH763" s="152" t="str">
        <f t="shared" si="220"/>
        <v>Weekdays</v>
      </c>
      <c r="AI763" s="159">
        <f t="shared" si="224"/>
        <v>2</v>
      </c>
    </row>
    <row r="764" spans="2:35" ht="16.5" x14ac:dyDescent="0.3">
      <c r="B764" s="59" t="s">
        <v>796</v>
      </c>
      <c r="C764" s="60" t="s">
        <v>42</v>
      </c>
      <c r="D764" s="59" t="s">
        <v>43</v>
      </c>
      <c r="E764" s="59" t="s">
        <v>20</v>
      </c>
      <c r="F764" s="59" t="s">
        <v>21</v>
      </c>
      <c r="G764" s="59" t="s">
        <v>44</v>
      </c>
      <c r="H764" s="61">
        <v>77.2</v>
      </c>
      <c r="I764" s="62">
        <v>10</v>
      </c>
      <c r="J764" s="63">
        <v>38.6</v>
      </c>
      <c r="K764" s="63">
        <v>810.6</v>
      </c>
      <c r="L764" s="64">
        <v>43507</v>
      </c>
      <c r="M764" s="65">
        <v>0.44305555555555554</v>
      </c>
      <c r="N764" s="60" t="s">
        <v>33</v>
      </c>
      <c r="O764" s="63">
        <v>772</v>
      </c>
      <c r="P764" s="66">
        <v>4.7619047620000003</v>
      </c>
      <c r="Q764" s="63">
        <v>38.6</v>
      </c>
      <c r="R764" s="67">
        <v>5.6</v>
      </c>
      <c r="S764" s="48">
        <f t="shared" si="208"/>
        <v>38.600000000000023</v>
      </c>
      <c r="T764" s="49">
        <f t="shared" si="209"/>
        <v>2895.0000000000018</v>
      </c>
      <c r="U764" s="49" t="b">
        <f t="shared" si="210"/>
        <v>1</v>
      </c>
      <c r="V764" s="49" t="b">
        <f t="shared" si="211"/>
        <v>1</v>
      </c>
      <c r="W764" s="49" t="str">
        <f t="shared" si="212"/>
        <v>Low Value</v>
      </c>
      <c r="X764" s="157" t="str">
        <f t="shared" si="217"/>
        <v>Value Not maches</v>
      </c>
      <c r="Y764" s="158">
        <f t="shared" si="222"/>
        <v>11</v>
      </c>
      <c r="Z764" s="150">
        <f t="shared" si="213"/>
        <v>2</v>
      </c>
      <c r="AA764" s="151">
        <f t="shared" si="221"/>
        <v>2019</v>
      </c>
      <c r="AB764" s="152" t="str">
        <f t="shared" si="218"/>
        <v>2-2019</v>
      </c>
      <c r="AC764" s="152" t="str">
        <f t="shared" si="215"/>
        <v>11-2-2019</v>
      </c>
      <c r="AD764" s="62">
        <f t="shared" si="223"/>
        <v>1</v>
      </c>
      <c r="AE764" s="62">
        <f t="shared" si="219"/>
        <v>7</v>
      </c>
      <c r="AF764" s="152" t="str">
        <f t="shared" si="216"/>
        <v>2019-7</v>
      </c>
      <c r="AG764" s="62">
        <f t="shared" si="214"/>
        <v>1</v>
      </c>
      <c r="AH764" s="152" t="str">
        <f t="shared" si="220"/>
        <v>Weekdays</v>
      </c>
      <c r="AI764" s="159">
        <f t="shared" si="224"/>
        <v>2</v>
      </c>
    </row>
    <row r="765" spans="2:35" ht="16.5" x14ac:dyDescent="0.3">
      <c r="B765" s="59" t="s">
        <v>797</v>
      </c>
      <c r="C765" s="60" t="s">
        <v>42</v>
      </c>
      <c r="D765" s="59" t="s">
        <v>43</v>
      </c>
      <c r="E765" s="59" t="s">
        <v>27</v>
      </c>
      <c r="F765" s="59" t="s">
        <v>31</v>
      </c>
      <c r="G765" s="59" t="s">
        <v>28</v>
      </c>
      <c r="H765" s="61">
        <v>72.13</v>
      </c>
      <c r="I765" s="62">
        <v>10</v>
      </c>
      <c r="J765" s="63">
        <v>36.064999999999998</v>
      </c>
      <c r="K765" s="63">
        <v>757.36500000000001</v>
      </c>
      <c r="L765" s="64">
        <v>43496</v>
      </c>
      <c r="M765" s="65">
        <v>0.6333333333333333</v>
      </c>
      <c r="N765" s="60" t="s">
        <v>33</v>
      </c>
      <c r="O765" s="63">
        <v>721.3</v>
      </c>
      <c r="P765" s="66">
        <v>4.7619047620000003</v>
      </c>
      <c r="Q765" s="63">
        <v>36.064999999999998</v>
      </c>
      <c r="R765" s="67">
        <v>4.2</v>
      </c>
      <c r="S765" s="48">
        <f t="shared" si="208"/>
        <v>36.065000000000055</v>
      </c>
      <c r="T765" s="49">
        <f t="shared" si="209"/>
        <v>2704.8750000000041</v>
      </c>
      <c r="U765" s="49" t="b">
        <f t="shared" si="210"/>
        <v>1</v>
      </c>
      <c r="V765" s="49" t="b">
        <f t="shared" si="211"/>
        <v>1</v>
      </c>
      <c r="W765" s="49" t="str">
        <f t="shared" si="212"/>
        <v>Low Value</v>
      </c>
      <c r="X765" s="157" t="str">
        <f t="shared" si="217"/>
        <v>Value Not maches</v>
      </c>
      <c r="Y765" s="158">
        <f t="shared" si="222"/>
        <v>31</v>
      </c>
      <c r="Z765" s="150">
        <f t="shared" si="213"/>
        <v>1</v>
      </c>
      <c r="AA765" s="151">
        <f t="shared" si="221"/>
        <v>2019</v>
      </c>
      <c r="AB765" s="152" t="str">
        <f t="shared" si="218"/>
        <v>1-2019</v>
      </c>
      <c r="AC765" s="152" t="str">
        <f t="shared" si="215"/>
        <v>31-1-2019</v>
      </c>
      <c r="AD765" s="62">
        <f t="shared" si="223"/>
        <v>1</v>
      </c>
      <c r="AE765" s="62">
        <f t="shared" si="219"/>
        <v>5</v>
      </c>
      <c r="AF765" s="152" t="str">
        <f t="shared" si="216"/>
        <v>2019-5</v>
      </c>
      <c r="AG765" s="62">
        <f t="shared" si="214"/>
        <v>4</v>
      </c>
      <c r="AH765" s="152" t="str">
        <f t="shared" si="220"/>
        <v>Weekdays</v>
      </c>
      <c r="AI765" s="159">
        <f t="shared" si="224"/>
        <v>5</v>
      </c>
    </row>
    <row r="766" spans="2:35" ht="16.5" x14ac:dyDescent="0.3">
      <c r="B766" s="59" t="s">
        <v>798</v>
      </c>
      <c r="C766" s="60" t="s">
        <v>18</v>
      </c>
      <c r="D766" s="59" t="s">
        <v>19</v>
      </c>
      <c r="E766" s="59" t="s">
        <v>20</v>
      </c>
      <c r="F766" s="59" t="s">
        <v>21</v>
      </c>
      <c r="G766" s="59" t="s">
        <v>46</v>
      </c>
      <c r="H766" s="61">
        <v>63.88</v>
      </c>
      <c r="I766" s="62">
        <v>8</v>
      </c>
      <c r="J766" s="63">
        <v>25.552</v>
      </c>
      <c r="K766" s="63">
        <v>536.59199999999998</v>
      </c>
      <c r="L766" s="64">
        <v>43485</v>
      </c>
      <c r="M766" s="65">
        <v>0.7416666666666667</v>
      </c>
      <c r="N766" s="60" t="s">
        <v>23</v>
      </c>
      <c r="O766" s="63">
        <v>511.04</v>
      </c>
      <c r="P766" s="66">
        <v>4.7619047620000003</v>
      </c>
      <c r="Q766" s="63">
        <v>25.552</v>
      </c>
      <c r="R766" s="67">
        <v>9.9</v>
      </c>
      <c r="S766" s="48">
        <f t="shared" si="208"/>
        <v>25.551999999999964</v>
      </c>
      <c r="T766" s="49">
        <f t="shared" si="209"/>
        <v>1916.3999999999974</v>
      </c>
      <c r="U766" s="49" t="b">
        <f t="shared" si="210"/>
        <v>1</v>
      </c>
      <c r="V766" s="49" t="b">
        <f t="shared" si="211"/>
        <v>1</v>
      </c>
      <c r="W766" s="49" t="str">
        <f t="shared" si="212"/>
        <v>High Value</v>
      </c>
      <c r="X766" s="157">
        <f t="shared" si="217"/>
        <v>6.3880000000000008</v>
      </c>
      <c r="Y766" s="158">
        <f t="shared" si="222"/>
        <v>20</v>
      </c>
      <c r="Z766" s="150">
        <f t="shared" si="213"/>
        <v>1</v>
      </c>
      <c r="AA766" s="151">
        <f t="shared" si="221"/>
        <v>2019</v>
      </c>
      <c r="AB766" s="152" t="str">
        <f t="shared" si="218"/>
        <v>1-2019</v>
      </c>
      <c r="AC766" s="152" t="str">
        <f t="shared" si="215"/>
        <v>20-1-2019</v>
      </c>
      <c r="AD766" s="62">
        <f t="shared" si="223"/>
        <v>1</v>
      </c>
      <c r="AE766" s="62">
        <f t="shared" si="219"/>
        <v>3</v>
      </c>
      <c r="AF766" s="152" t="str">
        <f t="shared" si="216"/>
        <v>2019-3</v>
      </c>
      <c r="AG766" s="62">
        <f t="shared" si="214"/>
        <v>7</v>
      </c>
      <c r="AH766" s="152" t="str">
        <f t="shared" si="220"/>
        <v>Weekends</v>
      </c>
      <c r="AI766" s="159">
        <f t="shared" si="224"/>
        <v>1</v>
      </c>
    </row>
    <row r="767" spans="2:35" ht="16.5" x14ac:dyDescent="0.3">
      <c r="B767" s="59" t="s">
        <v>799</v>
      </c>
      <c r="C767" s="60" t="s">
        <v>18</v>
      </c>
      <c r="D767" s="59" t="s">
        <v>19</v>
      </c>
      <c r="E767" s="59" t="s">
        <v>20</v>
      </c>
      <c r="F767" s="59" t="s">
        <v>21</v>
      </c>
      <c r="G767" s="59" t="s">
        <v>22</v>
      </c>
      <c r="H767" s="61">
        <v>10.69</v>
      </c>
      <c r="I767" s="62">
        <v>5</v>
      </c>
      <c r="J767" s="63">
        <v>2.6724999999999999</v>
      </c>
      <c r="K767" s="63">
        <v>56.122500000000002</v>
      </c>
      <c r="L767" s="64">
        <v>43550</v>
      </c>
      <c r="M767" s="65">
        <v>0.46319444444444446</v>
      </c>
      <c r="N767" s="60" t="s">
        <v>23</v>
      </c>
      <c r="O767" s="63">
        <v>53.45</v>
      </c>
      <c r="P767" s="66">
        <v>4.7619047620000003</v>
      </c>
      <c r="Q767" s="63">
        <v>2.6724999999999999</v>
      </c>
      <c r="R767" s="68">
        <v>7.6</v>
      </c>
      <c r="S767" s="48">
        <f t="shared" si="208"/>
        <v>2.6724999999999994</v>
      </c>
      <c r="T767" s="49">
        <f t="shared" si="209"/>
        <v>200.43749999999994</v>
      </c>
      <c r="U767" s="49" t="b">
        <f t="shared" si="210"/>
        <v>0</v>
      </c>
      <c r="V767" s="49" t="b">
        <f t="shared" si="211"/>
        <v>1</v>
      </c>
      <c r="W767" s="49" t="str">
        <f t="shared" si="212"/>
        <v>Low Value</v>
      </c>
      <c r="X767" s="157">
        <f t="shared" si="217"/>
        <v>1.069</v>
      </c>
      <c r="Y767" s="158">
        <f t="shared" si="222"/>
        <v>26</v>
      </c>
      <c r="Z767" s="150">
        <f t="shared" si="213"/>
        <v>3</v>
      </c>
      <c r="AA767" s="151">
        <f t="shared" si="221"/>
        <v>2019</v>
      </c>
      <c r="AB767" s="152" t="str">
        <f t="shared" si="218"/>
        <v>3-2019</v>
      </c>
      <c r="AC767" s="152" t="str">
        <f t="shared" si="215"/>
        <v>26-3-2019</v>
      </c>
      <c r="AD767" s="62">
        <f t="shared" si="223"/>
        <v>1</v>
      </c>
      <c r="AE767" s="62">
        <f t="shared" si="219"/>
        <v>13</v>
      </c>
      <c r="AF767" s="152" t="str">
        <f t="shared" si="216"/>
        <v>2019-13</v>
      </c>
      <c r="AG767" s="62">
        <f t="shared" si="214"/>
        <v>2</v>
      </c>
      <c r="AH767" s="152" t="str">
        <f t="shared" si="220"/>
        <v>Weekdays</v>
      </c>
      <c r="AI767" s="159">
        <f t="shared" si="224"/>
        <v>3</v>
      </c>
    </row>
    <row r="768" spans="2:35" ht="16.5" x14ac:dyDescent="0.3">
      <c r="B768" s="59" t="s">
        <v>800</v>
      </c>
      <c r="C768" s="60" t="s">
        <v>18</v>
      </c>
      <c r="D768" s="59" t="s">
        <v>19</v>
      </c>
      <c r="E768" s="59" t="s">
        <v>20</v>
      </c>
      <c r="F768" s="59" t="s">
        <v>31</v>
      </c>
      <c r="G768" s="59" t="s">
        <v>22</v>
      </c>
      <c r="H768" s="61">
        <v>55.5</v>
      </c>
      <c r="I768" s="62">
        <v>4</v>
      </c>
      <c r="J768" s="63">
        <v>11.1</v>
      </c>
      <c r="K768" s="63">
        <v>233.1</v>
      </c>
      <c r="L768" s="64">
        <v>43485</v>
      </c>
      <c r="M768" s="65">
        <v>0.65833333333333333</v>
      </c>
      <c r="N768" s="60" t="s">
        <v>33</v>
      </c>
      <c r="O768" s="63">
        <v>222</v>
      </c>
      <c r="P768" s="66">
        <v>4.7619047620000003</v>
      </c>
      <c r="Q768" s="63">
        <v>11.1</v>
      </c>
      <c r="R768" s="68">
        <v>6.6</v>
      </c>
      <c r="S768" s="48">
        <f t="shared" si="208"/>
        <v>11.099999999999994</v>
      </c>
      <c r="T768" s="49">
        <f t="shared" si="209"/>
        <v>832.49999999999955</v>
      </c>
      <c r="U768" s="49" t="b">
        <f t="shared" si="210"/>
        <v>0</v>
      </c>
      <c r="V768" s="49" t="b">
        <f t="shared" si="211"/>
        <v>1</v>
      </c>
      <c r="W768" s="49" t="str">
        <f t="shared" si="212"/>
        <v>Low Value</v>
      </c>
      <c r="X768" s="157">
        <f t="shared" si="217"/>
        <v>5.5500000000000007</v>
      </c>
      <c r="Y768" s="158">
        <f t="shared" si="222"/>
        <v>20</v>
      </c>
      <c r="Z768" s="150">
        <f t="shared" si="213"/>
        <v>1</v>
      </c>
      <c r="AA768" s="151">
        <f t="shared" si="221"/>
        <v>2019</v>
      </c>
      <c r="AB768" s="152" t="str">
        <f t="shared" si="218"/>
        <v>1-2019</v>
      </c>
      <c r="AC768" s="152" t="str">
        <f t="shared" si="215"/>
        <v>20-1-2019</v>
      </c>
      <c r="AD768" s="62">
        <f t="shared" si="223"/>
        <v>1</v>
      </c>
      <c r="AE768" s="62">
        <f t="shared" si="219"/>
        <v>3</v>
      </c>
      <c r="AF768" s="152" t="str">
        <f t="shared" si="216"/>
        <v>2019-3</v>
      </c>
      <c r="AG768" s="62">
        <f t="shared" si="214"/>
        <v>7</v>
      </c>
      <c r="AH768" s="152" t="str">
        <f t="shared" si="220"/>
        <v>Weekends</v>
      </c>
      <c r="AI768" s="159">
        <f t="shared" si="224"/>
        <v>1</v>
      </c>
    </row>
    <row r="769" spans="2:35" ht="16.5" x14ac:dyDescent="0.3">
      <c r="B769" s="59" t="s">
        <v>801</v>
      </c>
      <c r="C769" s="60" t="s">
        <v>42</v>
      </c>
      <c r="D769" s="59" t="s">
        <v>43</v>
      </c>
      <c r="E769" s="59" t="s">
        <v>27</v>
      </c>
      <c r="F769" s="59" t="s">
        <v>21</v>
      </c>
      <c r="G769" s="59" t="s">
        <v>32</v>
      </c>
      <c r="H769" s="61">
        <v>95.46</v>
      </c>
      <c r="I769" s="62">
        <v>8</v>
      </c>
      <c r="J769" s="63">
        <v>38.183999999999997</v>
      </c>
      <c r="K769" s="63">
        <v>801.86400000000003</v>
      </c>
      <c r="L769" s="64">
        <v>43529</v>
      </c>
      <c r="M769" s="65">
        <v>0.81944444444444442</v>
      </c>
      <c r="N769" s="60" t="s">
        <v>23</v>
      </c>
      <c r="O769" s="63">
        <v>763.68</v>
      </c>
      <c r="P769" s="66">
        <v>4.7619047620000003</v>
      </c>
      <c r="Q769" s="63">
        <v>38.183999999999997</v>
      </c>
      <c r="R769" s="67">
        <v>4.7</v>
      </c>
      <c r="S769" s="48">
        <f t="shared" si="208"/>
        <v>38.184000000000083</v>
      </c>
      <c r="T769" s="49">
        <f t="shared" si="209"/>
        <v>2863.8000000000061</v>
      </c>
      <c r="U769" s="49" t="b">
        <f t="shared" si="210"/>
        <v>1</v>
      </c>
      <c r="V769" s="49" t="b">
        <f t="shared" si="211"/>
        <v>1</v>
      </c>
      <c r="W769" s="49" t="str">
        <f t="shared" si="212"/>
        <v>Low Value</v>
      </c>
      <c r="X769" s="157" t="str">
        <f t="shared" si="217"/>
        <v>Value Not maches</v>
      </c>
      <c r="Y769" s="158">
        <f t="shared" si="222"/>
        <v>5</v>
      </c>
      <c r="Z769" s="150">
        <f t="shared" si="213"/>
        <v>3</v>
      </c>
      <c r="AA769" s="151">
        <f t="shared" si="221"/>
        <v>2019</v>
      </c>
      <c r="AB769" s="152" t="str">
        <f t="shared" si="218"/>
        <v>3-2019</v>
      </c>
      <c r="AC769" s="152" t="str">
        <f t="shared" si="215"/>
        <v>5-3-2019</v>
      </c>
      <c r="AD769" s="62">
        <f t="shared" si="223"/>
        <v>1</v>
      </c>
      <c r="AE769" s="62">
        <f t="shared" si="219"/>
        <v>10</v>
      </c>
      <c r="AF769" s="152" t="str">
        <f t="shared" si="216"/>
        <v>2019-10</v>
      </c>
      <c r="AG769" s="62">
        <f t="shared" si="214"/>
        <v>2</v>
      </c>
      <c r="AH769" s="152" t="str">
        <f t="shared" si="220"/>
        <v>Weekdays</v>
      </c>
      <c r="AI769" s="159">
        <f t="shared" si="224"/>
        <v>3</v>
      </c>
    </row>
    <row r="770" spans="2:35" ht="16.5" x14ac:dyDescent="0.3">
      <c r="B770" s="59" t="s">
        <v>802</v>
      </c>
      <c r="C770" s="60" t="s">
        <v>25</v>
      </c>
      <c r="D770" s="59" t="s">
        <v>26</v>
      </c>
      <c r="E770" s="59" t="s">
        <v>27</v>
      </c>
      <c r="F770" s="59" t="s">
        <v>21</v>
      </c>
      <c r="G770" s="59" t="s">
        <v>46</v>
      </c>
      <c r="H770" s="61">
        <v>76.06</v>
      </c>
      <c r="I770" s="62">
        <v>3</v>
      </c>
      <c r="J770" s="63">
        <v>11.409000000000001</v>
      </c>
      <c r="K770" s="63">
        <v>239.589</v>
      </c>
      <c r="L770" s="64">
        <v>43470</v>
      </c>
      <c r="M770" s="65">
        <v>0.85416666666666663</v>
      </c>
      <c r="N770" s="60" t="s">
        <v>33</v>
      </c>
      <c r="O770" s="63">
        <v>228.18</v>
      </c>
      <c r="P770" s="66">
        <v>4.7619047620000003</v>
      </c>
      <c r="Q770" s="63">
        <v>11.409000000000001</v>
      </c>
      <c r="R770" s="68">
        <v>9.8000000000000007</v>
      </c>
      <c r="S770" s="48">
        <f t="shared" si="208"/>
        <v>11.408999999999992</v>
      </c>
      <c r="T770" s="49">
        <f t="shared" si="209"/>
        <v>855.67499999999939</v>
      </c>
      <c r="U770" s="49" t="b">
        <f t="shared" si="210"/>
        <v>0</v>
      </c>
      <c r="V770" s="49" t="b">
        <f t="shared" si="211"/>
        <v>1</v>
      </c>
      <c r="W770" s="49" t="str">
        <f t="shared" si="212"/>
        <v>High Value</v>
      </c>
      <c r="X770" s="157">
        <f t="shared" si="217"/>
        <v>7.6060000000000008</v>
      </c>
      <c r="Y770" s="158">
        <f t="shared" si="222"/>
        <v>5</v>
      </c>
      <c r="Z770" s="150">
        <f t="shared" si="213"/>
        <v>1</v>
      </c>
      <c r="AA770" s="151">
        <f t="shared" si="221"/>
        <v>2019</v>
      </c>
      <c r="AB770" s="152" t="str">
        <f t="shared" si="218"/>
        <v>1-2019</v>
      </c>
      <c r="AC770" s="152" t="str">
        <f t="shared" si="215"/>
        <v>5-1-2019</v>
      </c>
      <c r="AD770" s="62">
        <f t="shared" si="223"/>
        <v>1</v>
      </c>
      <c r="AE770" s="62">
        <f t="shared" si="219"/>
        <v>1</v>
      </c>
      <c r="AF770" s="152" t="str">
        <f t="shared" si="216"/>
        <v>2019-1</v>
      </c>
      <c r="AG770" s="62">
        <f t="shared" si="214"/>
        <v>6</v>
      </c>
      <c r="AH770" s="152" t="str">
        <f t="shared" si="220"/>
        <v>Weekends</v>
      </c>
      <c r="AI770" s="159">
        <f t="shared" si="224"/>
        <v>7</v>
      </c>
    </row>
    <row r="771" spans="2:35" ht="16.5" x14ac:dyDescent="0.3">
      <c r="B771" s="59" t="s">
        <v>803</v>
      </c>
      <c r="C771" s="60" t="s">
        <v>42</v>
      </c>
      <c r="D771" s="59" t="s">
        <v>43</v>
      </c>
      <c r="E771" s="59" t="s">
        <v>27</v>
      </c>
      <c r="F771" s="59" t="s">
        <v>31</v>
      </c>
      <c r="G771" s="59" t="s">
        <v>36</v>
      </c>
      <c r="H771" s="61">
        <v>13.69</v>
      </c>
      <c r="I771" s="62">
        <v>6</v>
      </c>
      <c r="J771" s="63">
        <v>4.1070000000000002</v>
      </c>
      <c r="K771" s="63">
        <v>86.247</v>
      </c>
      <c r="L771" s="64">
        <v>43509</v>
      </c>
      <c r="M771" s="65">
        <v>0.58263888888888893</v>
      </c>
      <c r="N771" s="60" t="s">
        <v>29</v>
      </c>
      <c r="O771" s="63">
        <v>82.14</v>
      </c>
      <c r="P771" s="66">
        <v>4.7619047620000003</v>
      </c>
      <c r="Q771" s="63">
        <v>4.1070000000000002</v>
      </c>
      <c r="R771" s="68">
        <v>6.3</v>
      </c>
      <c r="S771" s="48">
        <f t="shared" si="208"/>
        <v>4.1069999999999993</v>
      </c>
      <c r="T771" s="49">
        <f t="shared" si="209"/>
        <v>308.02499999999998</v>
      </c>
      <c r="U771" s="49" t="b">
        <f t="shared" si="210"/>
        <v>0</v>
      </c>
      <c r="V771" s="49" t="b">
        <f t="shared" si="211"/>
        <v>1</v>
      </c>
      <c r="W771" s="49" t="str">
        <f t="shared" si="212"/>
        <v>Low Value</v>
      </c>
      <c r="X771" s="157">
        <f t="shared" si="217"/>
        <v>1.369</v>
      </c>
      <c r="Y771" s="158">
        <f t="shared" si="222"/>
        <v>13</v>
      </c>
      <c r="Z771" s="150">
        <f t="shared" si="213"/>
        <v>2</v>
      </c>
      <c r="AA771" s="151">
        <f t="shared" si="221"/>
        <v>2019</v>
      </c>
      <c r="AB771" s="152" t="str">
        <f t="shared" si="218"/>
        <v>2-2019</v>
      </c>
      <c r="AC771" s="152" t="str">
        <f t="shared" si="215"/>
        <v>13-2-2019</v>
      </c>
      <c r="AD771" s="62">
        <f t="shared" si="223"/>
        <v>1</v>
      </c>
      <c r="AE771" s="62">
        <f t="shared" si="219"/>
        <v>7</v>
      </c>
      <c r="AF771" s="152" t="str">
        <f t="shared" si="216"/>
        <v>2019-7</v>
      </c>
      <c r="AG771" s="62">
        <f t="shared" si="214"/>
        <v>3</v>
      </c>
      <c r="AH771" s="152" t="str">
        <f t="shared" si="220"/>
        <v>Weekdays</v>
      </c>
      <c r="AI771" s="159">
        <f t="shared" si="224"/>
        <v>4</v>
      </c>
    </row>
    <row r="772" spans="2:35" ht="16.5" x14ac:dyDescent="0.3">
      <c r="B772" s="59" t="s">
        <v>804</v>
      </c>
      <c r="C772" s="60" t="s">
        <v>42</v>
      </c>
      <c r="D772" s="59" t="s">
        <v>43</v>
      </c>
      <c r="E772" s="59" t="s">
        <v>27</v>
      </c>
      <c r="F772" s="59" t="s">
        <v>21</v>
      </c>
      <c r="G772" s="59" t="s">
        <v>28</v>
      </c>
      <c r="H772" s="61">
        <v>95.64</v>
      </c>
      <c r="I772" s="62">
        <v>4</v>
      </c>
      <c r="J772" s="63">
        <v>19.128</v>
      </c>
      <c r="K772" s="63">
        <v>401.68799999999999</v>
      </c>
      <c r="L772" s="64">
        <v>43540</v>
      </c>
      <c r="M772" s="65">
        <v>0.78541666666666665</v>
      </c>
      <c r="N772" s="60" t="s">
        <v>29</v>
      </c>
      <c r="O772" s="63">
        <v>382.56</v>
      </c>
      <c r="P772" s="66">
        <v>4.7619047620000003</v>
      </c>
      <c r="Q772" s="63">
        <v>19.128</v>
      </c>
      <c r="R772" s="67">
        <v>7.9</v>
      </c>
      <c r="S772" s="48">
        <f t="shared" ref="S772:S835" si="225">K772-O772</f>
        <v>19.127999999999986</v>
      </c>
      <c r="T772" s="49">
        <f t="shared" ref="T772:T835" si="226">$S772*$S$2</f>
        <v>1434.599999999999</v>
      </c>
      <c r="U772" s="49" t="b">
        <f t="shared" si="210"/>
        <v>0</v>
      </c>
      <c r="V772" s="49" t="b">
        <f t="shared" si="211"/>
        <v>1</v>
      </c>
      <c r="W772" s="49" t="str">
        <f t="shared" si="212"/>
        <v>Low Value</v>
      </c>
      <c r="X772" s="157">
        <f t="shared" si="217"/>
        <v>9.5640000000000001</v>
      </c>
      <c r="Y772" s="158">
        <f t="shared" si="222"/>
        <v>16</v>
      </c>
      <c r="Z772" s="150">
        <f t="shared" si="213"/>
        <v>3</v>
      </c>
      <c r="AA772" s="151">
        <f t="shared" si="221"/>
        <v>2019</v>
      </c>
      <c r="AB772" s="152" t="str">
        <f t="shared" si="218"/>
        <v>3-2019</v>
      </c>
      <c r="AC772" s="152" t="str">
        <f t="shared" si="215"/>
        <v>16-3-2019</v>
      </c>
      <c r="AD772" s="62">
        <f t="shared" si="223"/>
        <v>1</v>
      </c>
      <c r="AE772" s="62">
        <f t="shared" si="219"/>
        <v>11</v>
      </c>
      <c r="AF772" s="152" t="str">
        <f t="shared" si="216"/>
        <v>2019-11</v>
      </c>
      <c r="AG772" s="62">
        <f t="shared" si="214"/>
        <v>6</v>
      </c>
      <c r="AH772" s="152" t="str">
        <f t="shared" si="220"/>
        <v>Weekends</v>
      </c>
      <c r="AI772" s="159">
        <f t="shared" si="224"/>
        <v>7</v>
      </c>
    </row>
    <row r="773" spans="2:35" ht="16.5" x14ac:dyDescent="0.3">
      <c r="B773" s="59" t="s">
        <v>805</v>
      </c>
      <c r="C773" s="60" t="s">
        <v>18</v>
      </c>
      <c r="D773" s="59" t="s">
        <v>19</v>
      </c>
      <c r="E773" s="59" t="s">
        <v>27</v>
      </c>
      <c r="F773" s="59" t="s">
        <v>21</v>
      </c>
      <c r="G773" s="59" t="s">
        <v>32</v>
      </c>
      <c r="H773" s="61">
        <v>11.43</v>
      </c>
      <c r="I773" s="62">
        <v>6</v>
      </c>
      <c r="J773" s="63">
        <v>3.4289999999999998</v>
      </c>
      <c r="K773" s="63">
        <v>72.009</v>
      </c>
      <c r="L773" s="64">
        <v>43480</v>
      </c>
      <c r="M773" s="65">
        <v>0.72499999999999998</v>
      </c>
      <c r="N773" s="60" t="s">
        <v>29</v>
      </c>
      <c r="O773" s="63">
        <v>68.58</v>
      </c>
      <c r="P773" s="66">
        <v>4.7619047620000003</v>
      </c>
      <c r="Q773" s="63">
        <v>3.4289999999999998</v>
      </c>
      <c r="R773" s="68">
        <v>7.7</v>
      </c>
      <c r="S773" s="48">
        <f t="shared" si="225"/>
        <v>3.429000000000002</v>
      </c>
      <c r="T773" s="49">
        <f t="shared" si="226"/>
        <v>257.17500000000018</v>
      </c>
      <c r="U773" s="49" t="b">
        <f t="shared" ref="U773:U836" si="227">AND(S773&gt;8,O773&gt;480)</f>
        <v>0</v>
      </c>
      <c r="V773" s="49" t="b">
        <f t="shared" ref="V773:V836" si="228">OR(R$4&gt;8.4,$Q773&gt;67)</f>
        <v>1</v>
      </c>
      <c r="W773" s="49" t="str">
        <f t="shared" ref="W773:W836" si="229">IF(R773&gt;8.6,"High Value", "Low Value")</f>
        <v>Low Value</v>
      </c>
      <c r="X773" s="157">
        <f t="shared" si="217"/>
        <v>1.143</v>
      </c>
      <c r="Y773" s="158">
        <f t="shared" si="222"/>
        <v>15</v>
      </c>
      <c r="Z773" s="150">
        <f t="shared" ref="Z773:Z836" si="230">MONTH(L773)</f>
        <v>1</v>
      </c>
      <c r="AA773" s="151">
        <f t="shared" si="221"/>
        <v>2019</v>
      </c>
      <c r="AB773" s="152" t="str">
        <f t="shared" si="218"/>
        <v>1-2019</v>
      </c>
      <c r="AC773" s="152" t="str">
        <f t="shared" si="215"/>
        <v>15-1-2019</v>
      </c>
      <c r="AD773" s="62">
        <f t="shared" si="223"/>
        <v>1</v>
      </c>
      <c r="AE773" s="62">
        <f t="shared" si="219"/>
        <v>3</v>
      </c>
      <c r="AF773" s="152" t="str">
        <f t="shared" si="216"/>
        <v>2019-3</v>
      </c>
      <c r="AG773" s="62">
        <f t="shared" si="214"/>
        <v>2</v>
      </c>
      <c r="AH773" s="152" t="str">
        <f t="shared" si="220"/>
        <v>Weekdays</v>
      </c>
      <c r="AI773" s="159">
        <f t="shared" si="224"/>
        <v>3</v>
      </c>
    </row>
    <row r="774" spans="2:35" ht="16.5" x14ac:dyDescent="0.3">
      <c r="B774" s="59" t="s">
        <v>806</v>
      </c>
      <c r="C774" s="60" t="s">
        <v>42</v>
      </c>
      <c r="D774" s="59" t="s">
        <v>43</v>
      </c>
      <c r="E774" s="59" t="s">
        <v>20</v>
      </c>
      <c r="F774" s="59" t="s">
        <v>21</v>
      </c>
      <c r="G774" s="59" t="s">
        <v>36</v>
      </c>
      <c r="H774" s="61">
        <v>95.54</v>
      </c>
      <c r="I774" s="62">
        <v>4</v>
      </c>
      <c r="J774" s="63">
        <v>19.108000000000001</v>
      </c>
      <c r="K774" s="63">
        <v>401.26799999999997</v>
      </c>
      <c r="L774" s="64">
        <v>43522</v>
      </c>
      <c r="M774" s="65">
        <v>0.49861111111111112</v>
      </c>
      <c r="N774" s="60" t="s">
        <v>23</v>
      </c>
      <c r="O774" s="63">
        <v>382.16</v>
      </c>
      <c r="P774" s="66">
        <v>4.7619047620000003</v>
      </c>
      <c r="Q774" s="63">
        <v>19.108000000000001</v>
      </c>
      <c r="R774" s="67">
        <v>4.5</v>
      </c>
      <c r="S774" s="48">
        <f t="shared" si="225"/>
        <v>19.107999999999947</v>
      </c>
      <c r="T774" s="49">
        <f t="shared" si="226"/>
        <v>1433.099999999996</v>
      </c>
      <c r="U774" s="49" t="b">
        <f t="shared" si="227"/>
        <v>0</v>
      </c>
      <c r="V774" s="49" t="b">
        <f t="shared" si="228"/>
        <v>1</v>
      </c>
      <c r="W774" s="49" t="str">
        <f t="shared" si="229"/>
        <v>Low Value</v>
      </c>
      <c r="X774" s="157" t="str">
        <f t="shared" si="217"/>
        <v>Value Not maches</v>
      </c>
      <c r="Y774" s="158">
        <f t="shared" si="222"/>
        <v>26</v>
      </c>
      <c r="Z774" s="150">
        <f t="shared" si="230"/>
        <v>2</v>
      </c>
      <c r="AA774" s="151">
        <f t="shared" si="221"/>
        <v>2019</v>
      </c>
      <c r="AB774" s="152" t="str">
        <f t="shared" si="218"/>
        <v>2-2019</v>
      </c>
      <c r="AC774" s="152" t="str">
        <f t="shared" si="215"/>
        <v>26-2-2019</v>
      </c>
      <c r="AD774" s="62">
        <f t="shared" si="223"/>
        <v>1</v>
      </c>
      <c r="AE774" s="62">
        <f t="shared" si="219"/>
        <v>9</v>
      </c>
      <c r="AF774" s="152" t="str">
        <f t="shared" si="216"/>
        <v>2019-9</v>
      </c>
      <c r="AG774" s="62">
        <f t="shared" ref="AG774:AG837" si="231">WEEKDAY(L774,2)</f>
        <v>2</v>
      </c>
      <c r="AH774" s="152" t="str">
        <f t="shared" si="220"/>
        <v>Weekdays</v>
      </c>
      <c r="AI774" s="159">
        <f t="shared" si="224"/>
        <v>3</v>
      </c>
    </row>
    <row r="775" spans="2:35" ht="16.5" x14ac:dyDescent="0.3">
      <c r="B775" s="59" t="s">
        <v>807</v>
      </c>
      <c r="C775" s="60" t="s">
        <v>25</v>
      </c>
      <c r="D775" s="59" t="s">
        <v>26</v>
      </c>
      <c r="E775" s="59" t="s">
        <v>20</v>
      </c>
      <c r="F775" s="59" t="s">
        <v>21</v>
      </c>
      <c r="G775" s="59" t="s">
        <v>22</v>
      </c>
      <c r="H775" s="61">
        <v>85.87</v>
      </c>
      <c r="I775" s="62">
        <v>7</v>
      </c>
      <c r="J775" s="63">
        <v>30.054500000000001</v>
      </c>
      <c r="K775" s="63">
        <v>631.14449999999999</v>
      </c>
      <c r="L775" s="64">
        <v>43523</v>
      </c>
      <c r="M775" s="65">
        <v>0.79236111111111107</v>
      </c>
      <c r="N775" s="60" t="s">
        <v>33</v>
      </c>
      <c r="O775" s="63">
        <v>601.09</v>
      </c>
      <c r="P775" s="66">
        <v>4.7619047620000003</v>
      </c>
      <c r="Q775" s="63">
        <v>30.054500000000001</v>
      </c>
      <c r="R775" s="67">
        <v>8</v>
      </c>
      <c r="S775" s="48">
        <f t="shared" si="225"/>
        <v>30.054499999999962</v>
      </c>
      <c r="T775" s="49">
        <f t="shared" si="226"/>
        <v>2254.0874999999969</v>
      </c>
      <c r="U775" s="49" t="b">
        <f t="shared" si="227"/>
        <v>1</v>
      </c>
      <c r="V775" s="49" t="b">
        <f t="shared" si="228"/>
        <v>1</v>
      </c>
      <c r="W775" s="49" t="str">
        <f t="shared" si="229"/>
        <v>Low Value</v>
      </c>
      <c r="X775" s="157">
        <f t="shared" si="217"/>
        <v>8.5870000000000015</v>
      </c>
      <c r="Y775" s="158">
        <f t="shared" si="222"/>
        <v>27</v>
      </c>
      <c r="Z775" s="150">
        <f t="shared" si="230"/>
        <v>2</v>
      </c>
      <c r="AA775" s="151">
        <f t="shared" si="221"/>
        <v>2019</v>
      </c>
      <c r="AB775" s="152" t="str">
        <f t="shared" si="218"/>
        <v>2-2019</v>
      </c>
      <c r="AC775" s="152" t="str">
        <f t="shared" si="215"/>
        <v>27-2-2019</v>
      </c>
      <c r="AD775" s="62">
        <f t="shared" si="223"/>
        <v>1</v>
      </c>
      <c r="AE775" s="62">
        <f t="shared" si="219"/>
        <v>9</v>
      </c>
      <c r="AF775" s="152" t="str">
        <f t="shared" si="216"/>
        <v>2019-9</v>
      </c>
      <c r="AG775" s="62">
        <f t="shared" si="231"/>
        <v>3</v>
      </c>
      <c r="AH775" s="152" t="str">
        <f t="shared" si="220"/>
        <v>Weekdays</v>
      </c>
      <c r="AI775" s="159">
        <f t="shared" si="224"/>
        <v>4</v>
      </c>
    </row>
    <row r="776" spans="2:35" ht="16.5" x14ac:dyDescent="0.3">
      <c r="B776" s="59" t="s">
        <v>808</v>
      </c>
      <c r="C776" s="60" t="s">
        <v>25</v>
      </c>
      <c r="D776" s="59" t="s">
        <v>26</v>
      </c>
      <c r="E776" s="59" t="s">
        <v>20</v>
      </c>
      <c r="F776" s="59" t="s">
        <v>21</v>
      </c>
      <c r="G776" s="59" t="s">
        <v>36</v>
      </c>
      <c r="H776" s="61">
        <v>67.989999999999995</v>
      </c>
      <c r="I776" s="62">
        <v>7</v>
      </c>
      <c r="J776" s="63">
        <v>23.796500000000002</v>
      </c>
      <c r="K776" s="63">
        <v>499.72649999999999</v>
      </c>
      <c r="L776" s="64">
        <v>43513</v>
      </c>
      <c r="M776" s="65">
        <v>0.70138888888888884</v>
      </c>
      <c r="N776" s="60" t="s">
        <v>23</v>
      </c>
      <c r="O776" s="63">
        <v>475.93</v>
      </c>
      <c r="P776" s="66">
        <v>4.7619047620000003</v>
      </c>
      <c r="Q776" s="63">
        <v>23.796500000000002</v>
      </c>
      <c r="R776" s="67">
        <v>5.7</v>
      </c>
      <c r="S776" s="48">
        <f t="shared" si="225"/>
        <v>23.79649999999998</v>
      </c>
      <c r="T776" s="49">
        <f t="shared" si="226"/>
        <v>1784.7374999999986</v>
      </c>
      <c r="U776" s="49" t="b">
        <f t="shared" si="227"/>
        <v>0</v>
      </c>
      <c r="V776" s="49" t="b">
        <f t="shared" si="228"/>
        <v>1</v>
      </c>
      <c r="W776" s="49" t="str">
        <f t="shared" si="229"/>
        <v>Low Value</v>
      </c>
      <c r="X776" s="157" t="str">
        <f t="shared" si="217"/>
        <v>Value Not maches</v>
      </c>
      <c r="Y776" s="158">
        <f t="shared" si="222"/>
        <v>17</v>
      </c>
      <c r="Z776" s="150">
        <f t="shared" si="230"/>
        <v>2</v>
      </c>
      <c r="AA776" s="151">
        <f t="shared" si="221"/>
        <v>2019</v>
      </c>
      <c r="AB776" s="152" t="str">
        <f t="shared" si="218"/>
        <v>2-2019</v>
      </c>
      <c r="AC776" s="152" t="str">
        <f t="shared" si="215"/>
        <v>17-2-2019</v>
      </c>
      <c r="AD776" s="62">
        <f t="shared" si="223"/>
        <v>1</v>
      </c>
      <c r="AE776" s="62">
        <f t="shared" si="219"/>
        <v>7</v>
      </c>
      <c r="AF776" s="152" t="str">
        <f t="shared" si="216"/>
        <v>2019-7</v>
      </c>
      <c r="AG776" s="62">
        <f t="shared" si="231"/>
        <v>7</v>
      </c>
      <c r="AH776" s="152" t="str">
        <f t="shared" si="220"/>
        <v>Weekends</v>
      </c>
      <c r="AI776" s="159">
        <f t="shared" si="224"/>
        <v>1</v>
      </c>
    </row>
    <row r="777" spans="2:35" ht="16.5" x14ac:dyDescent="0.3">
      <c r="B777" s="59" t="s">
        <v>809</v>
      </c>
      <c r="C777" s="60" t="s">
        <v>25</v>
      </c>
      <c r="D777" s="59" t="s">
        <v>26</v>
      </c>
      <c r="E777" s="59" t="s">
        <v>27</v>
      </c>
      <c r="F777" s="59" t="s">
        <v>21</v>
      </c>
      <c r="G777" s="59" t="s">
        <v>44</v>
      </c>
      <c r="H777" s="61">
        <v>52.42</v>
      </c>
      <c r="I777" s="62">
        <v>1</v>
      </c>
      <c r="J777" s="63">
        <v>2.621</v>
      </c>
      <c r="K777" s="63">
        <v>55.040999999999997</v>
      </c>
      <c r="L777" s="64">
        <v>43502</v>
      </c>
      <c r="M777" s="65">
        <v>0.43194444444444446</v>
      </c>
      <c r="N777" s="60" t="s">
        <v>33</v>
      </c>
      <c r="O777" s="63">
        <v>52.42</v>
      </c>
      <c r="P777" s="66">
        <v>4.7619047620000003</v>
      </c>
      <c r="Q777" s="63">
        <v>2.621</v>
      </c>
      <c r="R777" s="68">
        <v>6.3</v>
      </c>
      <c r="S777" s="48">
        <f t="shared" si="225"/>
        <v>2.6209999999999951</v>
      </c>
      <c r="T777" s="49">
        <f t="shared" si="226"/>
        <v>196.57499999999965</v>
      </c>
      <c r="U777" s="49" t="b">
        <f t="shared" si="227"/>
        <v>0</v>
      </c>
      <c r="V777" s="49" t="b">
        <f t="shared" si="228"/>
        <v>1</v>
      </c>
      <c r="W777" s="49" t="str">
        <f t="shared" si="229"/>
        <v>Low Value</v>
      </c>
      <c r="X777" s="157">
        <f t="shared" si="217"/>
        <v>5.2420000000000009</v>
      </c>
      <c r="Y777" s="158">
        <f t="shared" si="222"/>
        <v>6</v>
      </c>
      <c r="Z777" s="150">
        <f t="shared" si="230"/>
        <v>2</v>
      </c>
      <c r="AA777" s="151">
        <f t="shared" si="221"/>
        <v>2019</v>
      </c>
      <c r="AB777" s="152" t="str">
        <f t="shared" si="218"/>
        <v>2-2019</v>
      </c>
      <c r="AC777" s="152" t="str">
        <f t="shared" si="215"/>
        <v>6-2-2019</v>
      </c>
      <c r="AD777" s="62">
        <f t="shared" si="223"/>
        <v>1</v>
      </c>
      <c r="AE777" s="62">
        <f t="shared" si="219"/>
        <v>6</v>
      </c>
      <c r="AF777" s="152" t="str">
        <f t="shared" si="216"/>
        <v>2019-6</v>
      </c>
      <c r="AG777" s="62">
        <f t="shared" si="231"/>
        <v>3</v>
      </c>
      <c r="AH777" s="152" t="str">
        <f t="shared" si="220"/>
        <v>Weekdays</v>
      </c>
      <c r="AI777" s="159">
        <f t="shared" si="224"/>
        <v>4</v>
      </c>
    </row>
    <row r="778" spans="2:35" ht="16.5" x14ac:dyDescent="0.3">
      <c r="B778" s="59" t="s">
        <v>810</v>
      </c>
      <c r="C778" s="60" t="s">
        <v>25</v>
      </c>
      <c r="D778" s="59" t="s">
        <v>26</v>
      </c>
      <c r="E778" s="59" t="s">
        <v>20</v>
      </c>
      <c r="F778" s="59" t="s">
        <v>31</v>
      </c>
      <c r="G778" s="59" t="s">
        <v>44</v>
      </c>
      <c r="H778" s="61">
        <v>65.650000000000006</v>
      </c>
      <c r="I778" s="62">
        <v>2</v>
      </c>
      <c r="J778" s="63">
        <v>6.5650000000000004</v>
      </c>
      <c r="K778" s="63">
        <v>137.86500000000001</v>
      </c>
      <c r="L778" s="64">
        <v>43482</v>
      </c>
      <c r="M778" s="65">
        <v>0.69861111111111107</v>
      </c>
      <c r="N778" s="60" t="s">
        <v>29</v>
      </c>
      <c r="O778" s="63">
        <v>131.30000000000001</v>
      </c>
      <c r="P778" s="66">
        <v>4.7619047620000003</v>
      </c>
      <c r="Q778" s="63">
        <v>6.5650000000000004</v>
      </c>
      <c r="R778" s="68">
        <v>6</v>
      </c>
      <c r="S778" s="48">
        <f t="shared" si="225"/>
        <v>6.5649999999999977</v>
      </c>
      <c r="T778" s="49">
        <f t="shared" si="226"/>
        <v>492.37499999999983</v>
      </c>
      <c r="U778" s="49" t="b">
        <f t="shared" si="227"/>
        <v>0</v>
      </c>
      <c r="V778" s="49" t="b">
        <f t="shared" si="228"/>
        <v>1</v>
      </c>
      <c r="W778" s="49" t="str">
        <f t="shared" si="229"/>
        <v>Low Value</v>
      </c>
      <c r="X778" s="157" t="str">
        <f t="shared" si="217"/>
        <v>Value Not maches</v>
      </c>
      <c r="Y778" s="158">
        <f t="shared" si="222"/>
        <v>17</v>
      </c>
      <c r="Z778" s="150">
        <f t="shared" si="230"/>
        <v>1</v>
      </c>
      <c r="AA778" s="151">
        <f t="shared" si="221"/>
        <v>2019</v>
      </c>
      <c r="AB778" s="152" t="str">
        <f t="shared" si="218"/>
        <v>1-2019</v>
      </c>
      <c r="AC778" s="152" t="str">
        <f t="shared" si="215"/>
        <v>17-1-2019</v>
      </c>
      <c r="AD778" s="62">
        <f t="shared" si="223"/>
        <v>1</v>
      </c>
      <c r="AE778" s="62">
        <f t="shared" si="219"/>
        <v>3</v>
      </c>
      <c r="AF778" s="152" t="str">
        <f t="shared" si="216"/>
        <v>2019-3</v>
      </c>
      <c r="AG778" s="62">
        <f t="shared" si="231"/>
        <v>4</v>
      </c>
      <c r="AH778" s="152" t="str">
        <f t="shared" si="220"/>
        <v>Weekdays</v>
      </c>
      <c r="AI778" s="159">
        <f t="shared" si="224"/>
        <v>5</v>
      </c>
    </row>
    <row r="779" spans="2:35" ht="16.5" x14ac:dyDescent="0.3">
      <c r="B779" s="59" t="s">
        <v>811</v>
      </c>
      <c r="C779" s="60" t="s">
        <v>42</v>
      </c>
      <c r="D779" s="59" t="s">
        <v>43</v>
      </c>
      <c r="E779" s="59" t="s">
        <v>27</v>
      </c>
      <c r="F779" s="59" t="s">
        <v>21</v>
      </c>
      <c r="G779" s="59" t="s">
        <v>44</v>
      </c>
      <c r="H779" s="61">
        <v>28.86</v>
      </c>
      <c r="I779" s="62">
        <v>5</v>
      </c>
      <c r="J779" s="63">
        <v>7.2149999999999999</v>
      </c>
      <c r="K779" s="63">
        <v>151.51499999999999</v>
      </c>
      <c r="L779" s="64">
        <v>43487</v>
      </c>
      <c r="M779" s="65">
        <v>0.75555555555555554</v>
      </c>
      <c r="N779" s="60" t="s">
        <v>33</v>
      </c>
      <c r="O779" s="63">
        <v>144.30000000000001</v>
      </c>
      <c r="P779" s="66">
        <v>4.7619047620000003</v>
      </c>
      <c r="Q779" s="63">
        <v>7.2149999999999999</v>
      </c>
      <c r="R779" s="68">
        <v>8</v>
      </c>
      <c r="S779" s="48">
        <f t="shared" si="225"/>
        <v>7.214999999999975</v>
      </c>
      <c r="T779" s="49">
        <f t="shared" si="226"/>
        <v>541.12499999999818</v>
      </c>
      <c r="U779" s="49" t="b">
        <f t="shared" si="227"/>
        <v>0</v>
      </c>
      <c r="V779" s="49" t="b">
        <f t="shared" si="228"/>
        <v>1</v>
      </c>
      <c r="W779" s="49" t="str">
        <f t="shared" si="229"/>
        <v>Low Value</v>
      </c>
      <c r="X779" s="157">
        <f t="shared" si="217"/>
        <v>2.8860000000000001</v>
      </c>
      <c r="Y779" s="158">
        <f t="shared" si="222"/>
        <v>22</v>
      </c>
      <c r="Z779" s="150">
        <f t="shared" si="230"/>
        <v>1</v>
      </c>
      <c r="AA779" s="151">
        <f t="shared" si="221"/>
        <v>2019</v>
      </c>
      <c r="AB779" s="152" t="str">
        <f t="shared" si="218"/>
        <v>1-2019</v>
      </c>
      <c r="AC779" s="152" t="str">
        <f t="shared" si="215"/>
        <v>22-1-2019</v>
      </c>
      <c r="AD779" s="62">
        <f t="shared" si="223"/>
        <v>1</v>
      </c>
      <c r="AE779" s="62">
        <f t="shared" si="219"/>
        <v>4</v>
      </c>
      <c r="AF779" s="152" t="str">
        <f t="shared" si="216"/>
        <v>2019-4</v>
      </c>
      <c r="AG779" s="62">
        <f t="shared" si="231"/>
        <v>2</v>
      </c>
      <c r="AH779" s="152" t="str">
        <f t="shared" si="220"/>
        <v>Weekdays</v>
      </c>
      <c r="AI779" s="159">
        <f t="shared" si="224"/>
        <v>3</v>
      </c>
    </row>
    <row r="780" spans="2:35" ht="16.5" x14ac:dyDescent="0.3">
      <c r="B780" s="59" t="s">
        <v>812</v>
      </c>
      <c r="C780" s="60" t="s">
        <v>25</v>
      </c>
      <c r="D780" s="59" t="s">
        <v>26</v>
      </c>
      <c r="E780" s="59" t="s">
        <v>20</v>
      </c>
      <c r="F780" s="59" t="s">
        <v>31</v>
      </c>
      <c r="G780" s="59" t="s">
        <v>22</v>
      </c>
      <c r="H780" s="61">
        <v>65.31</v>
      </c>
      <c r="I780" s="62">
        <v>7</v>
      </c>
      <c r="J780" s="63">
        <v>22.858499999999999</v>
      </c>
      <c r="K780" s="63">
        <v>480.02850000000001</v>
      </c>
      <c r="L780" s="64">
        <v>43529</v>
      </c>
      <c r="M780" s="65">
        <v>0.75138888888888888</v>
      </c>
      <c r="N780" s="60" t="s">
        <v>33</v>
      </c>
      <c r="O780" s="63">
        <v>457.17</v>
      </c>
      <c r="P780" s="66">
        <v>4.7619047620000003</v>
      </c>
      <c r="Q780" s="63">
        <v>22.858499999999999</v>
      </c>
      <c r="R780" s="67">
        <v>4.2</v>
      </c>
      <c r="S780" s="48">
        <f t="shared" si="225"/>
        <v>22.858499999999992</v>
      </c>
      <c r="T780" s="49">
        <f t="shared" si="226"/>
        <v>1714.3874999999994</v>
      </c>
      <c r="U780" s="49" t="b">
        <f t="shared" si="227"/>
        <v>0</v>
      </c>
      <c r="V780" s="49" t="b">
        <f t="shared" si="228"/>
        <v>1</v>
      </c>
      <c r="W780" s="49" t="str">
        <f t="shared" si="229"/>
        <v>Low Value</v>
      </c>
      <c r="X780" s="157" t="str">
        <f t="shared" si="217"/>
        <v>Value Not maches</v>
      </c>
      <c r="Y780" s="158">
        <f t="shared" si="222"/>
        <v>5</v>
      </c>
      <c r="Z780" s="150">
        <f t="shared" si="230"/>
        <v>3</v>
      </c>
      <c r="AA780" s="151">
        <f t="shared" si="221"/>
        <v>2019</v>
      </c>
      <c r="AB780" s="152" t="str">
        <f t="shared" si="218"/>
        <v>3-2019</v>
      </c>
      <c r="AC780" s="152" t="str">
        <f t="shared" si="215"/>
        <v>5-3-2019</v>
      </c>
      <c r="AD780" s="62">
        <f t="shared" si="223"/>
        <v>1</v>
      </c>
      <c r="AE780" s="62">
        <f t="shared" si="219"/>
        <v>10</v>
      </c>
      <c r="AF780" s="152" t="str">
        <f t="shared" si="216"/>
        <v>2019-10</v>
      </c>
      <c r="AG780" s="62">
        <f t="shared" si="231"/>
        <v>2</v>
      </c>
      <c r="AH780" s="152" t="str">
        <f t="shared" si="220"/>
        <v>Weekdays</v>
      </c>
      <c r="AI780" s="159">
        <f t="shared" si="224"/>
        <v>3</v>
      </c>
    </row>
    <row r="781" spans="2:35" ht="16.5" x14ac:dyDescent="0.3">
      <c r="B781" s="59" t="s">
        <v>813</v>
      </c>
      <c r="C781" s="60" t="s">
        <v>42</v>
      </c>
      <c r="D781" s="59" t="s">
        <v>43</v>
      </c>
      <c r="E781" s="59" t="s">
        <v>27</v>
      </c>
      <c r="F781" s="59" t="s">
        <v>31</v>
      </c>
      <c r="G781" s="59" t="s">
        <v>36</v>
      </c>
      <c r="H781" s="61">
        <v>93.38</v>
      </c>
      <c r="I781" s="62">
        <v>1</v>
      </c>
      <c r="J781" s="63">
        <v>4.6689999999999996</v>
      </c>
      <c r="K781" s="63">
        <v>98.049000000000007</v>
      </c>
      <c r="L781" s="64">
        <v>43468</v>
      </c>
      <c r="M781" s="65">
        <v>0.54652777777777772</v>
      </c>
      <c r="N781" s="60" t="s">
        <v>29</v>
      </c>
      <c r="O781" s="63">
        <v>93.38</v>
      </c>
      <c r="P781" s="66">
        <v>4.7619047620000003</v>
      </c>
      <c r="Q781" s="63">
        <v>4.6689999999999996</v>
      </c>
      <c r="R781" s="68">
        <v>9.6</v>
      </c>
      <c r="S781" s="48">
        <f t="shared" si="225"/>
        <v>4.6690000000000111</v>
      </c>
      <c r="T781" s="49">
        <f t="shared" si="226"/>
        <v>350.17500000000086</v>
      </c>
      <c r="U781" s="49" t="b">
        <f t="shared" si="227"/>
        <v>0</v>
      </c>
      <c r="V781" s="49" t="b">
        <f t="shared" si="228"/>
        <v>1</v>
      </c>
      <c r="W781" s="49" t="str">
        <f t="shared" si="229"/>
        <v>High Value</v>
      </c>
      <c r="X781" s="157">
        <f t="shared" si="217"/>
        <v>9.3379999999999992</v>
      </c>
      <c r="Y781" s="158">
        <f t="shared" si="222"/>
        <v>3</v>
      </c>
      <c r="Z781" s="150">
        <f t="shared" si="230"/>
        <v>1</v>
      </c>
      <c r="AA781" s="151">
        <f t="shared" si="221"/>
        <v>2019</v>
      </c>
      <c r="AB781" s="152" t="str">
        <f t="shared" si="218"/>
        <v>1-2019</v>
      </c>
      <c r="AC781" s="152" t="str">
        <f t="shared" si="215"/>
        <v>3-1-2019</v>
      </c>
      <c r="AD781" s="62">
        <f t="shared" si="223"/>
        <v>1</v>
      </c>
      <c r="AE781" s="62">
        <f t="shared" si="219"/>
        <v>1</v>
      </c>
      <c r="AF781" s="152" t="str">
        <f t="shared" si="216"/>
        <v>2019-1</v>
      </c>
      <c r="AG781" s="62">
        <f t="shared" si="231"/>
        <v>4</v>
      </c>
      <c r="AH781" s="152" t="str">
        <f t="shared" si="220"/>
        <v>Weekdays</v>
      </c>
      <c r="AI781" s="159">
        <f t="shared" si="224"/>
        <v>5</v>
      </c>
    </row>
    <row r="782" spans="2:35" ht="16.5" x14ac:dyDescent="0.3">
      <c r="B782" s="59" t="s">
        <v>814</v>
      </c>
      <c r="C782" s="60" t="s">
        <v>25</v>
      </c>
      <c r="D782" s="59" t="s">
        <v>26</v>
      </c>
      <c r="E782" s="59" t="s">
        <v>20</v>
      </c>
      <c r="F782" s="59" t="s">
        <v>31</v>
      </c>
      <c r="G782" s="59" t="s">
        <v>36</v>
      </c>
      <c r="H782" s="61">
        <v>25.25</v>
      </c>
      <c r="I782" s="62">
        <v>5</v>
      </c>
      <c r="J782" s="63">
        <v>6.3125</v>
      </c>
      <c r="K782" s="63">
        <v>132.5625</v>
      </c>
      <c r="L782" s="64">
        <v>43544</v>
      </c>
      <c r="M782" s="65">
        <v>0.74444444444444446</v>
      </c>
      <c r="N782" s="60" t="s">
        <v>29</v>
      </c>
      <c r="O782" s="63">
        <v>126.25</v>
      </c>
      <c r="P782" s="66">
        <v>4.7619047620000003</v>
      </c>
      <c r="Q782" s="63">
        <v>6.3125</v>
      </c>
      <c r="R782" s="68">
        <v>6.1</v>
      </c>
      <c r="S782" s="48">
        <f t="shared" si="225"/>
        <v>6.3125</v>
      </c>
      <c r="T782" s="49">
        <f t="shared" si="226"/>
        <v>473.4375</v>
      </c>
      <c r="U782" s="49" t="b">
        <f t="shared" si="227"/>
        <v>0</v>
      </c>
      <c r="V782" s="49" t="b">
        <f t="shared" si="228"/>
        <v>1</v>
      </c>
      <c r="W782" s="49" t="str">
        <f t="shared" si="229"/>
        <v>Low Value</v>
      </c>
      <c r="X782" s="157" t="str">
        <f t="shared" si="217"/>
        <v>Value Not maches</v>
      </c>
      <c r="Y782" s="158">
        <f t="shared" si="222"/>
        <v>20</v>
      </c>
      <c r="Z782" s="150">
        <f t="shared" si="230"/>
        <v>3</v>
      </c>
      <c r="AA782" s="151">
        <f t="shared" si="221"/>
        <v>2019</v>
      </c>
      <c r="AB782" s="152" t="str">
        <f t="shared" si="218"/>
        <v>3-2019</v>
      </c>
      <c r="AC782" s="152" t="str">
        <f t="shared" si="215"/>
        <v>20-3-2019</v>
      </c>
      <c r="AD782" s="62">
        <f t="shared" si="223"/>
        <v>1</v>
      </c>
      <c r="AE782" s="62">
        <f t="shared" si="219"/>
        <v>12</v>
      </c>
      <c r="AF782" s="152" t="str">
        <f t="shared" si="216"/>
        <v>2019-12</v>
      </c>
      <c r="AG782" s="62">
        <f t="shared" si="231"/>
        <v>3</v>
      </c>
      <c r="AH782" s="152" t="str">
        <f t="shared" si="220"/>
        <v>Weekdays</v>
      </c>
      <c r="AI782" s="159">
        <f t="shared" si="224"/>
        <v>4</v>
      </c>
    </row>
    <row r="783" spans="2:35" ht="16.5" x14ac:dyDescent="0.3">
      <c r="B783" s="59" t="s">
        <v>815</v>
      </c>
      <c r="C783" s="60" t="s">
        <v>42</v>
      </c>
      <c r="D783" s="59" t="s">
        <v>43</v>
      </c>
      <c r="E783" s="59" t="s">
        <v>20</v>
      </c>
      <c r="F783" s="59" t="s">
        <v>31</v>
      </c>
      <c r="G783" s="59" t="s">
        <v>28</v>
      </c>
      <c r="H783" s="61">
        <v>87.87</v>
      </c>
      <c r="I783" s="62">
        <v>9</v>
      </c>
      <c r="J783" s="63">
        <v>39.541499999999999</v>
      </c>
      <c r="K783" s="63">
        <v>830.37149999999997</v>
      </c>
      <c r="L783" s="64">
        <v>43496</v>
      </c>
      <c r="M783" s="65">
        <v>0.85555555555555551</v>
      </c>
      <c r="N783" s="60" t="s">
        <v>23</v>
      </c>
      <c r="O783" s="63">
        <v>790.83</v>
      </c>
      <c r="P783" s="66">
        <v>4.7619047620000003</v>
      </c>
      <c r="Q783" s="63">
        <v>39.541499999999999</v>
      </c>
      <c r="R783" s="67">
        <v>5.6</v>
      </c>
      <c r="S783" s="48">
        <f t="shared" si="225"/>
        <v>39.541499999999928</v>
      </c>
      <c r="T783" s="49">
        <f t="shared" si="226"/>
        <v>2965.6124999999947</v>
      </c>
      <c r="U783" s="49" t="b">
        <f t="shared" si="227"/>
        <v>1</v>
      </c>
      <c r="V783" s="49" t="b">
        <f t="shared" si="228"/>
        <v>1</v>
      </c>
      <c r="W783" s="49" t="str">
        <f t="shared" si="229"/>
        <v>Low Value</v>
      </c>
      <c r="X783" s="157" t="str">
        <f t="shared" si="217"/>
        <v>Value Not maches</v>
      </c>
      <c r="Y783" s="158">
        <f t="shared" si="222"/>
        <v>31</v>
      </c>
      <c r="Z783" s="150">
        <f t="shared" si="230"/>
        <v>1</v>
      </c>
      <c r="AA783" s="151">
        <f t="shared" si="221"/>
        <v>2019</v>
      </c>
      <c r="AB783" s="152" t="str">
        <f t="shared" si="218"/>
        <v>1-2019</v>
      </c>
      <c r="AC783" s="152" t="str">
        <f t="shared" si="215"/>
        <v>31-1-2019</v>
      </c>
      <c r="AD783" s="62">
        <f t="shared" si="223"/>
        <v>1</v>
      </c>
      <c r="AE783" s="62">
        <f t="shared" si="219"/>
        <v>5</v>
      </c>
      <c r="AF783" s="152" t="str">
        <f t="shared" si="216"/>
        <v>2019-5</v>
      </c>
      <c r="AG783" s="62">
        <f t="shared" si="231"/>
        <v>4</v>
      </c>
      <c r="AH783" s="152" t="str">
        <f t="shared" si="220"/>
        <v>Weekdays</v>
      </c>
      <c r="AI783" s="159">
        <f t="shared" si="224"/>
        <v>5</v>
      </c>
    </row>
    <row r="784" spans="2:35" ht="16.5" x14ac:dyDescent="0.3">
      <c r="B784" s="59" t="s">
        <v>816</v>
      </c>
      <c r="C784" s="60" t="s">
        <v>25</v>
      </c>
      <c r="D784" s="59" t="s">
        <v>26</v>
      </c>
      <c r="E784" s="59" t="s">
        <v>27</v>
      </c>
      <c r="F784" s="59" t="s">
        <v>31</v>
      </c>
      <c r="G784" s="59" t="s">
        <v>22</v>
      </c>
      <c r="H784" s="61">
        <v>21.8</v>
      </c>
      <c r="I784" s="62">
        <v>8</v>
      </c>
      <c r="J784" s="63">
        <v>8.7200000000000006</v>
      </c>
      <c r="K784" s="63">
        <v>183.12</v>
      </c>
      <c r="L784" s="64">
        <v>43515</v>
      </c>
      <c r="M784" s="65">
        <v>0.80833333333333335</v>
      </c>
      <c r="N784" s="60" t="s">
        <v>29</v>
      </c>
      <c r="O784" s="63">
        <v>174.4</v>
      </c>
      <c r="P784" s="66">
        <v>4.7619047620000003</v>
      </c>
      <c r="Q784" s="63">
        <v>8.7200000000000006</v>
      </c>
      <c r="R784" s="68">
        <v>8.3000000000000007</v>
      </c>
      <c r="S784" s="48">
        <f t="shared" si="225"/>
        <v>8.7199999999999989</v>
      </c>
      <c r="T784" s="49">
        <f t="shared" si="226"/>
        <v>653.99999999999989</v>
      </c>
      <c r="U784" s="49" t="b">
        <f t="shared" si="227"/>
        <v>0</v>
      </c>
      <c r="V784" s="49" t="b">
        <f t="shared" si="228"/>
        <v>1</v>
      </c>
      <c r="W784" s="49" t="str">
        <f t="shared" si="229"/>
        <v>Low Value</v>
      </c>
      <c r="X784" s="157">
        <f t="shared" si="217"/>
        <v>2.1800000000000002</v>
      </c>
      <c r="Y784" s="158">
        <f t="shared" si="222"/>
        <v>19</v>
      </c>
      <c r="Z784" s="150">
        <f t="shared" si="230"/>
        <v>2</v>
      </c>
      <c r="AA784" s="151">
        <f t="shared" si="221"/>
        <v>2019</v>
      </c>
      <c r="AB784" s="152" t="str">
        <f t="shared" si="218"/>
        <v>2-2019</v>
      </c>
      <c r="AC784" s="152" t="str">
        <f t="shared" si="215"/>
        <v>19-2-2019</v>
      </c>
      <c r="AD784" s="62">
        <f t="shared" si="223"/>
        <v>1</v>
      </c>
      <c r="AE784" s="62">
        <f t="shared" si="219"/>
        <v>8</v>
      </c>
      <c r="AF784" s="152" t="str">
        <f t="shared" si="216"/>
        <v>2019-8</v>
      </c>
      <c r="AG784" s="62">
        <f t="shared" si="231"/>
        <v>2</v>
      </c>
      <c r="AH784" s="152" t="str">
        <f t="shared" si="220"/>
        <v>Weekdays</v>
      </c>
      <c r="AI784" s="159">
        <f t="shared" si="224"/>
        <v>3</v>
      </c>
    </row>
    <row r="785" spans="2:35" ht="16.5" x14ac:dyDescent="0.3">
      <c r="B785" s="59" t="s">
        <v>817</v>
      </c>
      <c r="C785" s="60" t="s">
        <v>18</v>
      </c>
      <c r="D785" s="59" t="s">
        <v>19</v>
      </c>
      <c r="E785" s="59" t="s">
        <v>27</v>
      </c>
      <c r="F785" s="59" t="s">
        <v>21</v>
      </c>
      <c r="G785" s="59" t="s">
        <v>36</v>
      </c>
      <c r="H785" s="61">
        <v>94.76</v>
      </c>
      <c r="I785" s="62">
        <v>4</v>
      </c>
      <c r="J785" s="63">
        <v>18.952000000000002</v>
      </c>
      <c r="K785" s="63">
        <v>397.99200000000002</v>
      </c>
      <c r="L785" s="64">
        <v>43507</v>
      </c>
      <c r="M785" s="65">
        <v>0.67083333333333328</v>
      </c>
      <c r="N785" s="60" t="s">
        <v>23</v>
      </c>
      <c r="O785" s="63">
        <v>379.04</v>
      </c>
      <c r="P785" s="66">
        <v>4.7619047620000003</v>
      </c>
      <c r="Q785" s="63">
        <v>18.952000000000002</v>
      </c>
      <c r="R785" s="67">
        <v>7.8</v>
      </c>
      <c r="S785" s="48">
        <f t="shared" si="225"/>
        <v>18.951999999999998</v>
      </c>
      <c r="T785" s="49">
        <f t="shared" si="226"/>
        <v>1421.3999999999999</v>
      </c>
      <c r="U785" s="49" t="b">
        <f t="shared" si="227"/>
        <v>0</v>
      </c>
      <c r="V785" s="49" t="b">
        <f t="shared" si="228"/>
        <v>1</v>
      </c>
      <c r="W785" s="49" t="str">
        <f t="shared" si="229"/>
        <v>Low Value</v>
      </c>
      <c r="X785" s="157">
        <f t="shared" si="217"/>
        <v>9.4760000000000009</v>
      </c>
      <c r="Y785" s="158">
        <f t="shared" si="222"/>
        <v>11</v>
      </c>
      <c r="Z785" s="150">
        <f t="shared" si="230"/>
        <v>2</v>
      </c>
      <c r="AA785" s="151">
        <f t="shared" si="221"/>
        <v>2019</v>
      </c>
      <c r="AB785" s="152" t="str">
        <f t="shared" si="218"/>
        <v>2-2019</v>
      </c>
      <c r="AC785" s="152" t="str">
        <f t="shared" si="215"/>
        <v>11-2-2019</v>
      </c>
      <c r="AD785" s="62">
        <f t="shared" si="223"/>
        <v>1</v>
      </c>
      <c r="AE785" s="62">
        <f t="shared" si="219"/>
        <v>7</v>
      </c>
      <c r="AF785" s="152" t="str">
        <f t="shared" si="216"/>
        <v>2019-7</v>
      </c>
      <c r="AG785" s="62">
        <f t="shared" si="231"/>
        <v>1</v>
      </c>
      <c r="AH785" s="152" t="str">
        <f t="shared" si="220"/>
        <v>Weekdays</v>
      </c>
      <c r="AI785" s="159">
        <f t="shared" si="224"/>
        <v>2</v>
      </c>
    </row>
    <row r="786" spans="2:35" ht="16.5" x14ac:dyDescent="0.3">
      <c r="B786" s="59" t="s">
        <v>818</v>
      </c>
      <c r="C786" s="60" t="s">
        <v>18</v>
      </c>
      <c r="D786" s="59" t="s">
        <v>19</v>
      </c>
      <c r="E786" s="59" t="s">
        <v>20</v>
      </c>
      <c r="F786" s="59" t="s">
        <v>21</v>
      </c>
      <c r="G786" s="59" t="s">
        <v>46</v>
      </c>
      <c r="H786" s="61">
        <v>30.62</v>
      </c>
      <c r="I786" s="62">
        <v>1</v>
      </c>
      <c r="J786" s="63">
        <v>1.5309999999999999</v>
      </c>
      <c r="K786" s="63">
        <v>32.151000000000003</v>
      </c>
      <c r="L786" s="64">
        <v>43501</v>
      </c>
      <c r="M786" s="65">
        <v>0.59305555555555556</v>
      </c>
      <c r="N786" s="60" t="s">
        <v>33</v>
      </c>
      <c r="O786" s="63">
        <v>30.62</v>
      </c>
      <c r="P786" s="66">
        <v>4.7619047620000003</v>
      </c>
      <c r="Q786" s="63">
        <v>1.5309999999999999</v>
      </c>
      <c r="R786" s="68">
        <v>4.0999999999999996</v>
      </c>
      <c r="S786" s="48">
        <f t="shared" si="225"/>
        <v>1.5310000000000024</v>
      </c>
      <c r="T786" s="49">
        <f t="shared" si="226"/>
        <v>114.82500000000017</v>
      </c>
      <c r="U786" s="49" t="b">
        <f t="shared" si="227"/>
        <v>0</v>
      </c>
      <c r="V786" s="49" t="b">
        <f t="shared" si="228"/>
        <v>1</v>
      </c>
      <c r="W786" s="49" t="str">
        <f t="shared" si="229"/>
        <v>Low Value</v>
      </c>
      <c r="X786" s="157" t="str">
        <f t="shared" si="217"/>
        <v>Value Not maches</v>
      </c>
      <c r="Y786" s="158">
        <f t="shared" si="222"/>
        <v>5</v>
      </c>
      <c r="Z786" s="150">
        <f t="shared" si="230"/>
        <v>2</v>
      </c>
      <c r="AA786" s="151">
        <f t="shared" si="221"/>
        <v>2019</v>
      </c>
      <c r="AB786" s="152" t="str">
        <f t="shared" si="218"/>
        <v>2-2019</v>
      </c>
      <c r="AC786" s="152" t="str">
        <f t="shared" si="215"/>
        <v>5-2-2019</v>
      </c>
      <c r="AD786" s="62">
        <f t="shared" si="223"/>
        <v>1</v>
      </c>
      <c r="AE786" s="62">
        <f t="shared" si="219"/>
        <v>6</v>
      </c>
      <c r="AF786" s="152" t="str">
        <f t="shared" si="216"/>
        <v>2019-6</v>
      </c>
      <c r="AG786" s="62">
        <f t="shared" si="231"/>
        <v>2</v>
      </c>
      <c r="AH786" s="152" t="str">
        <f t="shared" si="220"/>
        <v>Weekdays</v>
      </c>
      <c r="AI786" s="159">
        <f t="shared" si="224"/>
        <v>3</v>
      </c>
    </row>
    <row r="787" spans="2:35" ht="16.5" x14ac:dyDescent="0.3">
      <c r="B787" s="59" t="s">
        <v>819</v>
      </c>
      <c r="C787" s="60" t="s">
        <v>25</v>
      </c>
      <c r="D787" s="59" t="s">
        <v>26</v>
      </c>
      <c r="E787" s="59" t="s">
        <v>27</v>
      </c>
      <c r="F787" s="59" t="s">
        <v>21</v>
      </c>
      <c r="G787" s="59" t="s">
        <v>32</v>
      </c>
      <c r="H787" s="61">
        <v>44.01</v>
      </c>
      <c r="I787" s="62">
        <v>8</v>
      </c>
      <c r="J787" s="63">
        <v>17.603999999999999</v>
      </c>
      <c r="K787" s="63">
        <v>369.68400000000003</v>
      </c>
      <c r="L787" s="64">
        <v>43527</v>
      </c>
      <c r="M787" s="65">
        <v>0.73333333333333328</v>
      </c>
      <c r="N787" s="60" t="s">
        <v>29</v>
      </c>
      <c r="O787" s="63">
        <v>352.08</v>
      </c>
      <c r="P787" s="66">
        <v>4.7619047620000003</v>
      </c>
      <c r="Q787" s="63">
        <v>17.603999999999999</v>
      </c>
      <c r="R787" s="67">
        <v>8.8000000000000007</v>
      </c>
      <c r="S787" s="48">
        <f t="shared" si="225"/>
        <v>17.604000000000042</v>
      </c>
      <c r="T787" s="49">
        <f t="shared" si="226"/>
        <v>1320.3000000000031</v>
      </c>
      <c r="U787" s="49" t="b">
        <f t="shared" si="227"/>
        <v>0</v>
      </c>
      <c r="V787" s="49" t="b">
        <f t="shared" si="228"/>
        <v>1</v>
      </c>
      <c r="W787" s="49" t="str">
        <f t="shared" si="229"/>
        <v>High Value</v>
      </c>
      <c r="X787" s="157">
        <f t="shared" si="217"/>
        <v>4.4009999999999998</v>
      </c>
      <c r="Y787" s="158">
        <f t="shared" si="222"/>
        <v>3</v>
      </c>
      <c r="Z787" s="150">
        <f t="shared" si="230"/>
        <v>3</v>
      </c>
      <c r="AA787" s="151">
        <f t="shared" si="221"/>
        <v>2019</v>
      </c>
      <c r="AB787" s="152" t="str">
        <f t="shared" si="218"/>
        <v>3-2019</v>
      </c>
      <c r="AC787" s="152" t="str">
        <f t="shared" si="215"/>
        <v>3-3-2019</v>
      </c>
      <c r="AD787" s="62">
        <f t="shared" si="223"/>
        <v>1</v>
      </c>
      <c r="AE787" s="62">
        <f t="shared" si="219"/>
        <v>9</v>
      </c>
      <c r="AF787" s="152" t="str">
        <f t="shared" si="216"/>
        <v>2019-9</v>
      </c>
      <c r="AG787" s="62">
        <f t="shared" si="231"/>
        <v>7</v>
      </c>
      <c r="AH787" s="152" t="str">
        <f t="shared" si="220"/>
        <v>Weekends</v>
      </c>
      <c r="AI787" s="159">
        <f t="shared" si="224"/>
        <v>1</v>
      </c>
    </row>
    <row r="788" spans="2:35" ht="16.5" x14ac:dyDescent="0.3">
      <c r="B788" s="59" t="s">
        <v>820</v>
      </c>
      <c r="C788" s="60" t="s">
        <v>25</v>
      </c>
      <c r="D788" s="59" t="s">
        <v>26</v>
      </c>
      <c r="E788" s="59" t="s">
        <v>20</v>
      </c>
      <c r="F788" s="59" t="s">
        <v>21</v>
      </c>
      <c r="G788" s="59" t="s">
        <v>22</v>
      </c>
      <c r="H788" s="61">
        <v>10.16</v>
      </c>
      <c r="I788" s="62">
        <v>5</v>
      </c>
      <c r="J788" s="63">
        <v>2.54</v>
      </c>
      <c r="K788" s="63">
        <v>53.34</v>
      </c>
      <c r="L788" s="64">
        <v>43520</v>
      </c>
      <c r="M788" s="65">
        <v>0.54722222222222228</v>
      </c>
      <c r="N788" s="60" t="s">
        <v>23</v>
      </c>
      <c r="O788" s="63">
        <v>50.8</v>
      </c>
      <c r="P788" s="66">
        <v>4.7619047620000003</v>
      </c>
      <c r="Q788" s="63">
        <v>2.54</v>
      </c>
      <c r="R788" s="68">
        <v>4.0999999999999996</v>
      </c>
      <c r="S788" s="48">
        <f t="shared" si="225"/>
        <v>2.5400000000000063</v>
      </c>
      <c r="T788" s="49">
        <f t="shared" si="226"/>
        <v>190.50000000000045</v>
      </c>
      <c r="U788" s="49" t="b">
        <f t="shared" si="227"/>
        <v>0</v>
      </c>
      <c r="V788" s="49" t="b">
        <f t="shared" si="228"/>
        <v>1</v>
      </c>
      <c r="W788" s="49" t="str">
        <f t="shared" si="229"/>
        <v>Low Value</v>
      </c>
      <c r="X788" s="157" t="str">
        <f t="shared" si="217"/>
        <v>Value Not maches</v>
      </c>
      <c r="Y788" s="158">
        <f t="shared" si="222"/>
        <v>24</v>
      </c>
      <c r="Z788" s="150">
        <f t="shared" si="230"/>
        <v>2</v>
      </c>
      <c r="AA788" s="151">
        <f t="shared" si="221"/>
        <v>2019</v>
      </c>
      <c r="AB788" s="152" t="str">
        <f t="shared" si="218"/>
        <v>2-2019</v>
      </c>
      <c r="AC788" s="152" t="str">
        <f t="shared" ref="AC788:AC851" si="232">CONCATENATE(Y788,"-",Z788,"-",AA788)</f>
        <v>24-2-2019</v>
      </c>
      <c r="AD788" s="62">
        <f t="shared" si="223"/>
        <v>1</v>
      </c>
      <c r="AE788" s="62">
        <f t="shared" si="219"/>
        <v>8</v>
      </c>
      <c r="AF788" s="152" t="str">
        <f t="shared" ref="AF788:AF851" si="233">_xlfn.CONCAT(AA788,"-",AE788)</f>
        <v>2019-8</v>
      </c>
      <c r="AG788" s="62">
        <f t="shared" si="231"/>
        <v>7</v>
      </c>
      <c r="AH788" s="152" t="str">
        <f t="shared" si="220"/>
        <v>Weekends</v>
      </c>
      <c r="AI788" s="159">
        <f t="shared" si="224"/>
        <v>1</v>
      </c>
    </row>
    <row r="789" spans="2:35" ht="16.5" x14ac:dyDescent="0.3">
      <c r="B789" s="59" t="s">
        <v>821</v>
      </c>
      <c r="C789" s="60" t="s">
        <v>18</v>
      </c>
      <c r="D789" s="59" t="s">
        <v>19</v>
      </c>
      <c r="E789" s="59" t="s">
        <v>27</v>
      </c>
      <c r="F789" s="59" t="s">
        <v>31</v>
      </c>
      <c r="G789" s="59" t="s">
        <v>28</v>
      </c>
      <c r="H789" s="61">
        <v>74.58</v>
      </c>
      <c r="I789" s="62">
        <v>7</v>
      </c>
      <c r="J789" s="63">
        <v>26.103000000000002</v>
      </c>
      <c r="K789" s="63">
        <v>548.16300000000001</v>
      </c>
      <c r="L789" s="64">
        <v>43500</v>
      </c>
      <c r="M789" s="65">
        <v>0.67291666666666672</v>
      </c>
      <c r="N789" s="60" t="s">
        <v>33</v>
      </c>
      <c r="O789" s="63">
        <v>522.05999999999995</v>
      </c>
      <c r="P789" s="66">
        <v>4.7619047620000003</v>
      </c>
      <c r="Q789" s="63">
        <v>26.103000000000002</v>
      </c>
      <c r="R789" s="67">
        <v>9</v>
      </c>
      <c r="S789" s="48">
        <f t="shared" si="225"/>
        <v>26.103000000000065</v>
      </c>
      <c r="T789" s="49">
        <f t="shared" si="226"/>
        <v>1957.7250000000049</v>
      </c>
      <c r="U789" s="49" t="b">
        <f t="shared" si="227"/>
        <v>1</v>
      </c>
      <c r="V789" s="49" t="b">
        <f t="shared" si="228"/>
        <v>1</v>
      </c>
      <c r="W789" s="49" t="str">
        <f t="shared" si="229"/>
        <v>High Value</v>
      </c>
      <c r="X789" s="157">
        <f t="shared" ref="X789:X852" si="234">IF(R789&gt;6.1,H789*0.1,"Value Not maches")</f>
        <v>7.4580000000000002</v>
      </c>
      <c r="Y789" s="158">
        <f t="shared" si="222"/>
        <v>4</v>
      </c>
      <c r="Z789" s="150">
        <f t="shared" si="230"/>
        <v>2</v>
      </c>
      <c r="AA789" s="151">
        <f t="shared" si="221"/>
        <v>2019</v>
      </c>
      <c r="AB789" s="152" t="str">
        <f t="shared" si="218"/>
        <v>2-2019</v>
      </c>
      <c r="AC789" s="152" t="str">
        <f t="shared" si="232"/>
        <v>4-2-2019</v>
      </c>
      <c r="AD789" s="62">
        <f t="shared" si="223"/>
        <v>1</v>
      </c>
      <c r="AE789" s="62">
        <f t="shared" si="219"/>
        <v>6</v>
      </c>
      <c r="AF789" s="152" t="str">
        <f t="shared" si="233"/>
        <v>2019-6</v>
      </c>
      <c r="AG789" s="62">
        <f t="shared" si="231"/>
        <v>1</v>
      </c>
      <c r="AH789" s="152" t="str">
        <f t="shared" si="220"/>
        <v>Weekdays</v>
      </c>
      <c r="AI789" s="159">
        <f t="shared" si="224"/>
        <v>2</v>
      </c>
    </row>
    <row r="790" spans="2:35" ht="16.5" x14ac:dyDescent="0.3">
      <c r="B790" s="59" t="s">
        <v>822</v>
      </c>
      <c r="C790" s="60" t="s">
        <v>25</v>
      </c>
      <c r="D790" s="59" t="s">
        <v>26</v>
      </c>
      <c r="E790" s="59" t="s">
        <v>27</v>
      </c>
      <c r="F790" s="59" t="s">
        <v>31</v>
      </c>
      <c r="G790" s="59" t="s">
        <v>28</v>
      </c>
      <c r="H790" s="61">
        <v>71.89</v>
      </c>
      <c r="I790" s="62">
        <v>8</v>
      </c>
      <c r="J790" s="63">
        <v>28.756</v>
      </c>
      <c r="K790" s="63">
        <v>603.87599999999998</v>
      </c>
      <c r="L790" s="64">
        <v>43515</v>
      </c>
      <c r="M790" s="65">
        <v>0.48125000000000001</v>
      </c>
      <c r="N790" s="60" t="s">
        <v>23</v>
      </c>
      <c r="O790" s="63">
        <v>575.12</v>
      </c>
      <c r="P790" s="66">
        <v>4.7619047620000003</v>
      </c>
      <c r="Q790" s="63">
        <v>28.756</v>
      </c>
      <c r="R790" s="67">
        <v>5.5</v>
      </c>
      <c r="S790" s="48">
        <f t="shared" si="225"/>
        <v>28.755999999999972</v>
      </c>
      <c r="T790" s="49">
        <f t="shared" si="226"/>
        <v>2156.699999999998</v>
      </c>
      <c r="U790" s="49" t="b">
        <f t="shared" si="227"/>
        <v>1</v>
      </c>
      <c r="V790" s="49" t="b">
        <f t="shared" si="228"/>
        <v>1</v>
      </c>
      <c r="W790" s="49" t="str">
        <f t="shared" si="229"/>
        <v>Low Value</v>
      </c>
      <c r="X790" s="157" t="str">
        <f t="shared" si="234"/>
        <v>Value Not maches</v>
      </c>
      <c r="Y790" s="158">
        <f t="shared" si="222"/>
        <v>19</v>
      </c>
      <c r="Z790" s="150">
        <f t="shared" si="230"/>
        <v>2</v>
      </c>
      <c r="AA790" s="151">
        <f t="shared" si="221"/>
        <v>2019</v>
      </c>
      <c r="AB790" s="152" t="str">
        <f t="shared" ref="AB790:AB853" si="235">CONCATENATE(Z790,"-",AA790)</f>
        <v>2-2019</v>
      </c>
      <c r="AC790" s="152" t="str">
        <f t="shared" si="232"/>
        <v>19-2-2019</v>
      </c>
      <c r="AD790" s="62">
        <f t="shared" si="223"/>
        <v>1</v>
      </c>
      <c r="AE790" s="62">
        <f t="shared" si="219"/>
        <v>8</v>
      </c>
      <c r="AF790" s="152" t="str">
        <f t="shared" si="233"/>
        <v>2019-8</v>
      </c>
      <c r="AG790" s="62">
        <f t="shared" si="231"/>
        <v>2</v>
      </c>
      <c r="AH790" s="152" t="str">
        <f t="shared" si="220"/>
        <v>Weekdays</v>
      </c>
      <c r="AI790" s="159">
        <f t="shared" si="224"/>
        <v>3</v>
      </c>
    </row>
    <row r="791" spans="2:35" ht="16.5" x14ac:dyDescent="0.3">
      <c r="B791" s="59" t="s">
        <v>823</v>
      </c>
      <c r="C791" s="60" t="s">
        <v>25</v>
      </c>
      <c r="D791" s="59" t="s">
        <v>26</v>
      </c>
      <c r="E791" s="59" t="s">
        <v>27</v>
      </c>
      <c r="F791" s="59" t="s">
        <v>21</v>
      </c>
      <c r="G791" s="59" t="s">
        <v>22</v>
      </c>
      <c r="H791" s="61">
        <v>10.99</v>
      </c>
      <c r="I791" s="62">
        <v>5</v>
      </c>
      <c r="J791" s="63">
        <v>2.7475000000000001</v>
      </c>
      <c r="K791" s="63">
        <v>57.697499999999998</v>
      </c>
      <c r="L791" s="64">
        <v>43488</v>
      </c>
      <c r="M791" s="65">
        <v>0.42916666666666664</v>
      </c>
      <c r="N791" s="60" t="s">
        <v>33</v>
      </c>
      <c r="O791" s="63">
        <v>54.95</v>
      </c>
      <c r="P791" s="66">
        <v>4.7619047620000003</v>
      </c>
      <c r="Q791" s="63">
        <v>2.7475000000000001</v>
      </c>
      <c r="R791" s="68">
        <v>9.3000000000000007</v>
      </c>
      <c r="S791" s="48">
        <f t="shared" si="225"/>
        <v>2.7474999999999952</v>
      </c>
      <c r="T791" s="49">
        <f t="shared" si="226"/>
        <v>206.06249999999963</v>
      </c>
      <c r="U791" s="49" t="b">
        <f t="shared" si="227"/>
        <v>0</v>
      </c>
      <c r="V791" s="49" t="b">
        <f t="shared" si="228"/>
        <v>1</v>
      </c>
      <c r="W791" s="49" t="str">
        <f t="shared" si="229"/>
        <v>High Value</v>
      </c>
      <c r="X791" s="157">
        <f t="shared" si="234"/>
        <v>1.099</v>
      </c>
      <c r="Y791" s="158">
        <f t="shared" si="222"/>
        <v>23</v>
      </c>
      <c r="Z791" s="150">
        <f t="shared" si="230"/>
        <v>1</v>
      </c>
      <c r="AA791" s="151">
        <f t="shared" si="221"/>
        <v>2019</v>
      </c>
      <c r="AB791" s="152" t="str">
        <f t="shared" si="235"/>
        <v>1-2019</v>
      </c>
      <c r="AC791" s="152" t="str">
        <f t="shared" si="232"/>
        <v>23-1-2019</v>
      </c>
      <c r="AD791" s="62">
        <f t="shared" si="223"/>
        <v>1</v>
      </c>
      <c r="AE791" s="62">
        <f t="shared" ref="AE791:AE854" si="236">WEEKNUM(L791,2)</f>
        <v>4</v>
      </c>
      <c r="AF791" s="152" t="str">
        <f t="shared" si="233"/>
        <v>2019-4</v>
      </c>
      <c r="AG791" s="62">
        <f t="shared" si="231"/>
        <v>3</v>
      </c>
      <c r="AH791" s="152" t="str">
        <f t="shared" ref="AH791:AH854" si="237">IF(AG791&gt;=6,"Weekends","Weekdays")</f>
        <v>Weekdays</v>
      </c>
      <c r="AI791" s="159">
        <f t="shared" si="224"/>
        <v>4</v>
      </c>
    </row>
    <row r="792" spans="2:35" ht="16.5" x14ac:dyDescent="0.3">
      <c r="B792" s="59" t="s">
        <v>824</v>
      </c>
      <c r="C792" s="60" t="s">
        <v>25</v>
      </c>
      <c r="D792" s="59" t="s">
        <v>26</v>
      </c>
      <c r="E792" s="59" t="s">
        <v>20</v>
      </c>
      <c r="F792" s="59" t="s">
        <v>31</v>
      </c>
      <c r="G792" s="59" t="s">
        <v>22</v>
      </c>
      <c r="H792" s="61">
        <v>60.47</v>
      </c>
      <c r="I792" s="62">
        <v>3</v>
      </c>
      <c r="J792" s="63">
        <v>9.0704999999999991</v>
      </c>
      <c r="K792" s="63">
        <v>190.48050000000001</v>
      </c>
      <c r="L792" s="64">
        <v>43479</v>
      </c>
      <c r="M792" s="65">
        <v>0.4548611111111111</v>
      </c>
      <c r="N792" s="60" t="s">
        <v>33</v>
      </c>
      <c r="O792" s="63">
        <v>181.41</v>
      </c>
      <c r="P792" s="66">
        <v>4.7619047620000003</v>
      </c>
      <c r="Q792" s="63">
        <v>9.0704999999999991</v>
      </c>
      <c r="R792" s="68">
        <v>5.6</v>
      </c>
      <c r="S792" s="48">
        <f t="shared" si="225"/>
        <v>9.0705000000000098</v>
      </c>
      <c r="T792" s="49">
        <f t="shared" si="226"/>
        <v>680.2875000000007</v>
      </c>
      <c r="U792" s="49" t="b">
        <f t="shared" si="227"/>
        <v>0</v>
      </c>
      <c r="V792" s="49" t="b">
        <f t="shared" si="228"/>
        <v>1</v>
      </c>
      <c r="W792" s="49" t="str">
        <f t="shared" si="229"/>
        <v>Low Value</v>
      </c>
      <c r="X792" s="157" t="str">
        <f t="shared" si="234"/>
        <v>Value Not maches</v>
      </c>
      <c r="Y792" s="158">
        <f t="shared" si="222"/>
        <v>14</v>
      </c>
      <c r="Z792" s="150">
        <f t="shared" si="230"/>
        <v>1</v>
      </c>
      <c r="AA792" s="151">
        <f t="shared" si="221"/>
        <v>2019</v>
      </c>
      <c r="AB792" s="152" t="str">
        <f t="shared" si="235"/>
        <v>1-2019</v>
      </c>
      <c r="AC792" s="152" t="str">
        <f t="shared" si="232"/>
        <v>14-1-2019</v>
      </c>
      <c r="AD792" s="62">
        <f t="shared" si="223"/>
        <v>1</v>
      </c>
      <c r="AE792" s="62">
        <f t="shared" si="236"/>
        <v>3</v>
      </c>
      <c r="AF792" s="152" t="str">
        <f t="shared" si="233"/>
        <v>2019-3</v>
      </c>
      <c r="AG792" s="62">
        <f t="shared" si="231"/>
        <v>1</v>
      </c>
      <c r="AH792" s="152" t="str">
        <f t="shared" si="237"/>
        <v>Weekdays</v>
      </c>
      <c r="AI792" s="159">
        <f t="shared" si="224"/>
        <v>2</v>
      </c>
    </row>
    <row r="793" spans="2:35" ht="16.5" x14ac:dyDescent="0.3">
      <c r="B793" s="59" t="s">
        <v>825</v>
      </c>
      <c r="C793" s="60" t="s">
        <v>18</v>
      </c>
      <c r="D793" s="59" t="s">
        <v>19</v>
      </c>
      <c r="E793" s="59" t="s">
        <v>27</v>
      </c>
      <c r="F793" s="59" t="s">
        <v>31</v>
      </c>
      <c r="G793" s="59" t="s">
        <v>36</v>
      </c>
      <c r="H793" s="61">
        <v>58.91</v>
      </c>
      <c r="I793" s="62">
        <v>7</v>
      </c>
      <c r="J793" s="63">
        <v>20.618500000000001</v>
      </c>
      <c r="K793" s="63">
        <v>432.98849999999999</v>
      </c>
      <c r="L793" s="64">
        <v>43482</v>
      </c>
      <c r="M793" s="65">
        <v>0.63541666666666663</v>
      </c>
      <c r="N793" s="60" t="s">
        <v>23</v>
      </c>
      <c r="O793" s="63">
        <v>412.37</v>
      </c>
      <c r="P793" s="66">
        <v>4.7619047620000003</v>
      </c>
      <c r="Q793" s="63">
        <v>20.618500000000001</v>
      </c>
      <c r="R793" s="67">
        <v>9.6999999999999993</v>
      </c>
      <c r="S793" s="48">
        <f t="shared" si="225"/>
        <v>20.618499999999983</v>
      </c>
      <c r="T793" s="49">
        <f t="shared" si="226"/>
        <v>1546.3874999999987</v>
      </c>
      <c r="U793" s="49" t="b">
        <f t="shared" si="227"/>
        <v>0</v>
      </c>
      <c r="V793" s="49" t="b">
        <f t="shared" si="228"/>
        <v>1</v>
      </c>
      <c r="W793" s="49" t="str">
        <f t="shared" si="229"/>
        <v>High Value</v>
      </c>
      <c r="X793" s="157">
        <f t="shared" si="234"/>
        <v>5.891</v>
      </c>
      <c r="Y793" s="158">
        <f t="shared" si="222"/>
        <v>17</v>
      </c>
      <c r="Z793" s="150">
        <f t="shared" si="230"/>
        <v>1</v>
      </c>
      <c r="AA793" s="151">
        <f t="shared" si="221"/>
        <v>2019</v>
      </c>
      <c r="AB793" s="152" t="str">
        <f t="shared" si="235"/>
        <v>1-2019</v>
      </c>
      <c r="AC793" s="152" t="str">
        <f t="shared" si="232"/>
        <v>17-1-2019</v>
      </c>
      <c r="AD793" s="62">
        <f t="shared" si="223"/>
        <v>1</v>
      </c>
      <c r="AE793" s="62">
        <f t="shared" si="236"/>
        <v>3</v>
      </c>
      <c r="AF793" s="152" t="str">
        <f t="shared" si="233"/>
        <v>2019-3</v>
      </c>
      <c r="AG793" s="62">
        <f t="shared" si="231"/>
        <v>4</v>
      </c>
      <c r="AH793" s="152" t="str">
        <f t="shared" si="237"/>
        <v>Weekdays</v>
      </c>
      <c r="AI793" s="159">
        <f t="shared" si="224"/>
        <v>5</v>
      </c>
    </row>
    <row r="794" spans="2:35" ht="16.5" x14ac:dyDescent="0.3">
      <c r="B794" s="59" t="s">
        <v>826</v>
      </c>
      <c r="C794" s="60" t="s">
        <v>18</v>
      </c>
      <c r="D794" s="59" t="s">
        <v>19</v>
      </c>
      <c r="E794" s="59" t="s">
        <v>27</v>
      </c>
      <c r="F794" s="59" t="s">
        <v>31</v>
      </c>
      <c r="G794" s="59" t="s">
        <v>46</v>
      </c>
      <c r="H794" s="61">
        <v>46.41</v>
      </c>
      <c r="I794" s="62">
        <v>1</v>
      </c>
      <c r="J794" s="63">
        <v>2.3205</v>
      </c>
      <c r="K794" s="63">
        <v>48.730499999999999</v>
      </c>
      <c r="L794" s="64">
        <v>43527</v>
      </c>
      <c r="M794" s="65">
        <v>0.83750000000000002</v>
      </c>
      <c r="N794" s="60" t="s">
        <v>33</v>
      </c>
      <c r="O794" s="63">
        <v>46.41</v>
      </c>
      <c r="P794" s="66">
        <v>4.7619047620000003</v>
      </c>
      <c r="Q794" s="63">
        <v>2.3205</v>
      </c>
      <c r="R794" s="68">
        <v>4</v>
      </c>
      <c r="S794" s="48">
        <f t="shared" si="225"/>
        <v>2.3205000000000027</v>
      </c>
      <c r="T794" s="49">
        <f t="shared" si="226"/>
        <v>174.03750000000019</v>
      </c>
      <c r="U794" s="49" t="b">
        <f t="shared" si="227"/>
        <v>0</v>
      </c>
      <c r="V794" s="49" t="b">
        <f t="shared" si="228"/>
        <v>1</v>
      </c>
      <c r="W794" s="49" t="str">
        <f t="shared" si="229"/>
        <v>Low Value</v>
      </c>
      <c r="X794" s="157" t="str">
        <f t="shared" si="234"/>
        <v>Value Not maches</v>
      </c>
      <c r="Y794" s="158">
        <f t="shared" si="222"/>
        <v>3</v>
      </c>
      <c r="Z794" s="150">
        <f t="shared" si="230"/>
        <v>3</v>
      </c>
      <c r="AA794" s="151">
        <f t="shared" si="221"/>
        <v>2019</v>
      </c>
      <c r="AB794" s="152" t="str">
        <f t="shared" si="235"/>
        <v>3-2019</v>
      </c>
      <c r="AC794" s="152" t="str">
        <f t="shared" si="232"/>
        <v>3-3-2019</v>
      </c>
      <c r="AD794" s="62">
        <f t="shared" si="223"/>
        <v>1</v>
      </c>
      <c r="AE794" s="62">
        <f t="shared" si="236"/>
        <v>9</v>
      </c>
      <c r="AF794" s="152" t="str">
        <f t="shared" si="233"/>
        <v>2019-9</v>
      </c>
      <c r="AG794" s="62">
        <f t="shared" si="231"/>
        <v>7</v>
      </c>
      <c r="AH794" s="152" t="str">
        <f t="shared" si="237"/>
        <v>Weekends</v>
      </c>
      <c r="AI794" s="159">
        <f t="shared" si="224"/>
        <v>1</v>
      </c>
    </row>
    <row r="795" spans="2:35" ht="16.5" x14ac:dyDescent="0.3">
      <c r="B795" s="59" t="s">
        <v>827</v>
      </c>
      <c r="C795" s="60" t="s">
        <v>25</v>
      </c>
      <c r="D795" s="59" t="s">
        <v>26</v>
      </c>
      <c r="E795" s="59" t="s">
        <v>20</v>
      </c>
      <c r="F795" s="59" t="s">
        <v>31</v>
      </c>
      <c r="G795" s="59" t="s">
        <v>22</v>
      </c>
      <c r="H795" s="61">
        <v>68.55</v>
      </c>
      <c r="I795" s="62">
        <v>4</v>
      </c>
      <c r="J795" s="63">
        <v>13.71</v>
      </c>
      <c r="K795" s="63">
        <v>287.91000000000003</v>
      </c>
      <c r="L795" s="64">
        <v>43511</v>
      </c>
      <c r="M795" s="65">
        <v>0.84791666666666665</v>
      </c>
      <c r="N795" s="60" t="s">
        <v>33</v>
      </c>
      <c r="O795" s="63">
        <v>274.2</v>
      </c>
      <c r="P795" s="66">
        <v>4.7619047620000003</v>
      </c>
      <c r="Q795" s="63">
        <v>13.71</v>
      </c>
      <c r="R795" s="68">
        <v>9.1999999999999993</v>
      </c>
      <c r="S795" s="48">
        <f t="shared" si="225"/>
        <v>13.710000000000036</v>
      </c>
      <c r="T795" s="49">
        <f t="shared" si="226"/>
        <v>1028.2500000000027</v>
      </c>
      <c r="U795" s="49" t="b">
        <f t="shared" si="227"/>
        <v>0</v>
      </c>
      <c r="V795" s="49" t="b">
        <f t="shared" si="228"/>
        <v>1</v>
      </c>
      <c r="W795" s="49" t="str">
        <f t="shared" si="229"/>
        <v>High Value</v>
      </c>
      <c r="X795" s="157">
        <f t="shared" si="234"/>
        <v>6.8550000000000004</v>
      </c>
      <c r="Y795" s="158">
        <f t="shared" si="222"/>
        <v>15</v>
      </c>
      <c r="Z795" s="150">
        <f t="shared" si="230"/>
        <v>2</v>
      </c>
      <c r="AA795" s="151">
        <f t="shared" ref="AA795:AA858" si="238">YEAR(L795)</f>
        <v>2019</v>
      </c>
      <c r="AB795" s="152" t="str">
        <f t="shared" si="235"/>
        <v>2-2019</v>
      </c>
      <c r="AC795" s="152" t="str">
        <f t="shared" si="232"/>
        <v>15-2-2019</v>
      </c>
      <c r="AD795" s="62">
        <f t="shared" si="223"/>
        <v>1</v>
      </c>
      <c r="AE795" s="62">
        <f t="shared" si="236"/>
        <v>7</v>
      </c>
      <c r="AF795" s="152" t="str">
        <f t="shared" si="233"/>
        <v>2019-7</v>
      </c>
      <c r="AG795" s="62">
        <f t="shared" si="231"/>
        <v>5</v>
      </c>
      <c r="AH795" s="152" t="str">
        <f t="shared" si="237"/>
        <v>Weekdays</v>
      </c>
      <c r="AI795" s="159">
        <f t="shared" si="224"/>
        <v>6</v>
      </c>
    </row>
    <row r="796" spans="2:35" ht="16.5" x14ac:dyDescent="0.3">
      <c r="B796" s="59" t="s">
        <v>828</v>
      </c>
      <c r="C796" s="60" t="s">
        <v>42</v>
      </c>
      <c r="D796" s="59" t="s">
        <v>43</v>
      </c>
      <c r="E796" s="59" t="s">
        <v>27</v>
      </c>
      <c r="F796" s="59" t="s">
        <v>21</v>
      </c>
      <c r="G796" s="59" t="s">
        <v>32</v>
      </c>
      <c r="H796" s="61">
        <v>97.37</v>
      </c>
      <c r="I796" s="62">
        <v>10</v>
      </c>
      <c r="J796" s="63">
        <v>48.685000000000002</v>
      </c>
      <c r="K796" s="63">
        <v>1022.385</v>
      </c>
      <c r="L796" s="64">
        <v>43480</v>
      </c>
      <c r="M796" s="65">
        <v>0.57499999999999996</v>
      </c>
      <c r="N796" s="60" t="s">
        <v>33</v>
      </c>
      <c r="O796" s="63">
        <v>973.7</v>
      </c>
      <c r="P796" s="66">
        <v>4.7619047620000003</v>
      </c>
      <c r="Q796" s="63">
        <v>48.685000000000002</v>
      </c>
      <c r="R796" s="67">
        <v>4.9000000000000004</v>
      </c>
      <c r="S796" s="48">
        <f t="shared" si="225"/>
        <v>48.684999999999945</v>
      </c>
      <c r="T796" s="49">
        <f t="shared" si="226"/>
        <v>3651.3749999999959</v>
      </c>
      <c r="U796" s="49" t="b">
        <f t="shared" si="227"/>
        <v>1</v>
      </c>
      <c r="V796" s="49" t="b">
        <f t="shared" si="228"/>
        <v>1</v>
      </c>
      <c r="W796" s="49" t="str">
        <f t="shared" si="229"/>
        <v>Low Value</v>
      </c>
      <c r="X796" s="157" t="str">
        <f t="shared" si="234"/>
        <v>Value Not maches</v>
      </c>
      <c r="Y796" s="158">
        <f t="shared" si="222"/>
        <v>15</v>
      </c>
      <c r="Z796" s="150">
        <f t="shared" si="230"/>
        <v>1</v>
      </c>
      <c r="AA796" s="151">
        <f t="shared" si="238"/>
        <v>2019</v>
      </c>
      <c r="AB796" s="152" t="str">
        <f t="shared" si="235"/>
        <v>1-2019</v>
      </c>
      <c r="AC796" s="152" t="str">
        <f t="shared" si="232"/>
        <v>15-1-2019</v>
      </c>
      <c r="AD796" s="62">
        <f t="shared" si="223"/>
        <v>1</v>
      </c>
      <c r="AE796" s="62">
        <f t="shared" si="236"/>
        <v>3</v>
      </c>
      <c r="AF796" s="152" t="str">
        <f t="shared" si="233"/>
        <v>2019-3</v>
      </c>
      <c r="AG796" s="62">
        <f t="shared" si="231"/>
        <v>2</v>
      </c>
      <c r="AH796" s="152" t="str">
        <f t="shared" si="237"/>
        <v>Weekdays</v>
      </c>
      <c r="AI796" s="159">
        <f t="shared" si="224"/>
        <v>3</v>
      </c>
    </row>
    <row r="797" spans="2:35" ht="16.5" x14ac:dyDescent="0.3">
      <c r="B797" s="59" t="s">
        <v>829</v>
      </c>
      <c r="C797" s="60" t="s">
        <v>18</v>
      </c>
      <c r="D797" s="59" t="s">
        <v>19</v>
      </c>
      <c r="E797" s="59" t="s">
        <v>20</v>
      </c>
      <c r="F797" s="59" t="s">
        <v>31</v>
      </c>
      <c r="G797" s="59" t="s">
        <v>28</v>
      </c>
      <c r="H797" s="61">
        <v>92.6</v>
      </c>
      <c r="I797" s="62">
        <v>7</v>
      </c>
      <c r="J797" s="63">
        <v>32.409999999999997</v>
      </c>
      <c r="K797" s="63">
        <v>680.61</v>
      </c>
      <c r="L797" s="64">
        <v>43523</v>
      </c>
      <c r="M797" s="65">
        <v>0.53611111111111109</v>
      </c>
      <c r="N797" s="60" t="s">
        <v>33</v>
      </c>
      <c r="O797" s="63">
        <v>648.20000000000005</v>
      </c>
      <c r="P797" s="66">
        <v>4.7619047620000003</v>
      </c>
      <c r="Q797" s="63">
        <v>32.409999999999997</v>
      </c>
      <c r="R797" s="67">
        <v>9.3000000000000007</v>
      </c>
      <c r="S797" s="48">
        <f t="shared" si="225"/>
        <v>32.409999999999968</v>
      </c>
      <c r="T797" s="49">
        <f t="shared" si="226"/>
        <v>2430.7499999999977</v>
      </c>
      <c r="U797" s="49" t="b">
        <f t="shared" si="227"/>
        <v>1</v>
      </c>
      <c r="V797" s="49" t="b">
        <f t="shared" si="228"/>
        <v>1</v>
      </c>
      <c r="W797" s="49" t="str">
        <f t="shared" si="229"/>
        <v>High Value</v>
      </c>
      <c r="X797" s="157">
        <f t="shared" si="234"/>
        <v>9.26</v>
      </c>
      <c r="Y797" s="158">
        <f t="shared" si="222"/>
        <v>27</v>
      </c>
      <c r="Z797" s="150">
        <f t="shared" si="230"/>
        <v>2</v>
      </c>
      <c r="AA797" s="151">
        <f t="shared" si="238"/>
        <v>2019</v>
      </c>
      <c r="AB797" s="152" t="str">
        <f t="shared" si="235"/>
        <v>2-2019</v>
      </c>
      <c r="AC797" s="152" t="str">
        <f t="shared" si="232"/>
        <v>27-2-2019</v>
      </c>
      <c r="AD797" s="62">
        <f t="shared" si="223"/>
        <v>1</v>
      </c>
      <c r="AE797" s="62">
        <f t="shared" si="236"/>
        <v>9</v>
      </c>
      <c r="AF797" s="152" t="str">
        <f t="shared" si="233"/>
        <v>2019-9</v>
      </c>
      <c r="AG797" s="62">
        <f t="shared" si="231"/>
        <v>3</v>
      </c>
      <c r="AH797" s="152" t="str">
        <f t="shared" si="237"/>
        <v>Weekdays</v>
      </c>
      <c r="AI797" s="159">
        <f t="shared" si="224"/>
        <v>4</v>
      </c>
    </row>
    <row r="798" spans="2:35" ht="16.5" x14ac:dyDescent="0.3">
      <c r="B798" s="59" t="s">
        <v>830</v>
      </c>
      <c r="C798" s="60" t="s">
        <v>18</v>
      </c>
      <c r="D798" s="59" t="s">
        <v>19</v>
      </c>
      <c r="E798" s="59" t="s">
        <v>27</v>
      </c>
      <c r="F798" s="59" t="s">
        <v>21</v>
      </c>
      <c r="G798" s="59" t="s">
        <v>28</v>
      </c>
      <c r="H798" s="61">
        <v>46.61</v>
      </c>
      <c r="I798" s="62">
        <v>2</v>
      </c>
      <c r="J798" s="63">
        <v>4.6609999999999996</v>
      </c>
      <c r="K798" s="63">
        <v>97.881</v>
      </c>
      <c r="L798" s="64">
        <v>43522</v>
      </c>
      <c r="M798" s="65">
        <v>0.51944444444444449</v>
      </c>
      <c r="N798" s="60" t="s">
        <v>33</v>
      </c>
      <c r="O798" s="63">
        <v>93.22</v>
      </c>
      <c r="P798" s="66">
        <v>4.7619047620000003</v>
      </c>
      <c r="Q798" s="63">
        <v>4.6609999999999996</v>
      </c>
      <c r="R798" s="68">
        <v>6.6</v>
      </c>
      <c r="S798" s="48">
        <f t="shared" si="225"/>
        <v>4.6610000000000014</v>
      </c>
      <c r="T798" s="49">
        <f t="shared" si="226"/>
        <v>349.5750000000001</v>
      </c>
      <c r="U798" s="49" t="b">
        <f t="shared" si="227"/>
        <v>0</v>
      </c>
      <c r="V798" s="49" t="b">
        <f t="shared" si="228"/>
        <v>1</v>
      </c>
      <c r="W798" s="49" t="str">
        <f t="shared" si="229"/>
        <v>Low Value</v>
      </c>
      <c r="X798" s="157">
        <f t="shared" si="234"/>
        <v>4.6610000000000005</v>
      </c>
      <c r="Y798" s="158">
        <f t="shared" si="222"/>
        <v>26</v>
      </c>
      <c r="Z798" s="150">
        <f t="shared" si="230"/>
        <v>2</v>
      </c>
      <c r="AA798" s="151">
        <f t="shared" si="238"/>
        <v>2019</v>
      </c>
      <c r="AB798" s="152" t="str">
        <f t="shared" si="235"/>
        <v>2-2019</v>
      </c>
      <c r="AC798" s="152" t="str">
        <f t="shared" si="232"/>
        <v>26-2-2019</v>
      </c>
      <c r="AD798" s="62">
        <f t="shared" si="223"/>
        <v>1</v>
      </c>
      <c r="AE798" s="62">
        <f t="shared" si="236"/>
        <v>9</v>
      </c>
      <c r="AF798" s="152" t="str">
        <f t="shared" si="233"/>
        <v>2019-9</v>
      </c>
      <c r="AG798" s="62">
        <f t="shared" si="231"/>
        <v>2</v>
      </c>
      <c r="AH798" s="152" t="str">
        <f t="shared" si="237"/>
        <v>Weekdays</v>
      </c>
      <c r="AI798" s="159">
        <f t="shared" si="224"/>
        <v>3</v>
      </c>
    </row>
    <row r="799" spans="2:35" ht="16.5" x14ac:dyDescent="0.3">
      <c r="B799" s="59" t="s">
        <v>831</v>
      </c>
      <c r="C799" s="60" t="s">
        <v>42</v>
      </c>
      <c r="D799" s="59" t="s">
        <v>43</v>
      </c>
      <c r="E799" s="59" t="s">
        <v>27</v>
      </c>
      <c r="F799" s="59" t="s">
        <v>31</v>
      </c>
      <c r="G799" s="59" t="s">
        <v>46</v>
      </c>
      <c r="H799" s="61">
        <v>27.18</v>
      </c>
      <c r="I799" s="62">
        <v>2</v>
      </c>
      <c r="J799" s="63">
        <v>2.718</v>
      </c>
      <c r="K799" s="63">
        <v>57.078000000000003</v>
      </c>
      <c r="L799" s="64">
        <v>43539</v>
      </c>
      <c r="M799" s="65">
        <v>0.68472222222222223</v>
      </c>
      <c r="N799" s="60" t="s">
        <v>23</v>
      </c>
      <c r="O799" s="63">
        <v>54.36</v>
      </c>
      <c r="P799" s="66">
        <v>4.7619047620000003</v>
      </c>
      <c r="Q799" s="63">
        <v>2.718</v>
      </c>
      <c r="R799" s="68">
        <v>4.3</v>
      </c>
      <c r="S799" s="48">
        <f t="shared" si="225"/>
        <v>2.7180000000000035</v>
      </c>
      <c r="T799" s="49">
        <f t="shared" si="226"/>
        <v>203.85000000000025</v>
      </c>
      <c r="U799" s="49" t="b">
        <f t="shared" si="227"/>
        <v>0</v>
      </c>
      <c r="V799" s="49" t="b">
        <f t="shared" si="228"/>
        <v>1</v>
      </c>
      <c r="W799" s="49" t="str">
        <f t="shared" si="229"/>
        <v>Low Value</v>
      </c>
      <c r="X799" s="157" t="str">
        <f t="shared" si="234"/>
        <v>Value Not maches</v>
      </c>
      <c r="Y799" s="158">
        <f t="shared" si="222"/>
        <v>15</v>
      </c>
      <c r="Z799" s="150">
        <f t="shared" si="230"/>
        <v>3</v>
      </c>
      <c r="AA799" s="151">
        <f t="shared" si="238"/>
        <v>2019</v>
      </c>
      <c r="AB799" s="152" t="str">
        <f t="shared" si="235"/>
        <v>3-2019</v>
      </c>
      <c r="AC799" s="152" t="str">
        <f t="shared" si="232"/>
        <v>15-3-2019</v>
      </c>
      <c r="AD799" s="62">
        <f t="shared" si="223"/>
        <v>1</v>
      </c>
      <c r="AE799" s="62">
        <f t="shared" si="236"/>
        <v>11</v>
      </c>
      <c r="AF799" s="152" t="str">
        <f t="shared" si="233"/>
        <v>2019-11</v>
      </c>
      <c r="AG799" s="62">
        <f t="shared" si="231"/>
        <v>5</v>
      </c>
      <c r="AH799" s="152" t="str">
        <f t="shared" si="237"/>
        <v>Weekdays</v>
      </c>
      <c r="AI799" s="159">
        <f t="shared" si="224"/>
        <v>6</v>
      </c>
    </row>
    <row r="800" spans="2:35" ht="16.5" x14ac:dyDescent="0.3">
      <c r="B800" s="59" t="s">
        <v>832</v>
      </c>
      <c r="C800" s="60" t="s">
        <v>25</v>
      </c>
      <c r="D800" s="59" t="s">
        <v>26</v>
      </c>
      <c r="E800" s="59" t="s">
        <v>20</v>
      </c>
      <c r="F800" s="59" t="s">
        <v>21</v>
      </c>
      <c r="G800" s="59" t="s">
        <v>32</v>
      </c>
      <c r="H800" s="61">
        <v>60.87</v>
      </c>
      <c r="I800" s="62">
        <v>1</v>
      </c>
      <c r="J800" s="63">
        <v>3.0434999999999999</v>
      </c>
      <c r="K800" s="63">
        <v>63.913499999999999</v>
      </c>
      <c r="L800" s="64">
        <v>43489</v>
      </c>
      <c r="M800" s="65">
        <v>0.55833333333333335</v>
      </c>
      <c r="N800" s="60" t="s">
        <v>29</v>
      </c>
      <c r="O800" s="63">
        <v>60.87</v>
      </c>
      <c r="P800" s="66">
        <v>4.7619047620000003</v>
      </c>
      <c r="Q800" s="63">
        <v>3.0434999999999999</v>
      </c>
      <c r="R800" s="68">
        <v>5.5</v>
      </c>
      <c r="S800" s="48">
        <f t="shared" si="225"/>
        <v>3.0435000000000016</v>
      </c>
      <c r="T800" s="49">
        <f t="shared" si="226"/>
        <v>228.26250000000013</v>
      </c>
      <c r="U800" s="49" t="b">
        <f t="shared" si="227"/>
        <v>0</v>
      </c>
      <c r="V800" s="49" t="b">
        <f t="shared" si="228"/>
        <v>1</v>
      </c>
      <c r="W800" s="49" t="str">
        <f t="shared" si="229"/>
        <v>Low Value</v>
      </c>
      <c r="X800" s="157" t="str">
        <f t="shared" si="234"/>
        <v>Value Not maches</v>
      </c>
      <c r="Y800" s="158">
        <f t="shared" si="222"/>
        <v>24</v>
      </c>
      <c r="Z800" s="150">
        <f t="shared" si="230"/>
        <v>1</v>
      </c>
      <c r="AA800" s="151">
        <f t="shared" si="238"/>
        <v>2019</v>
      </c>
      <c r="AB800" s="152" t="str">
        <f t="shared" si="235"/>
        <v>1-2019</v>
      </c>
      <c r="AC800" s="152" t="str">
        <f t="shared" si="232"/>
        <v>24-1-2019</v>
      </c>
      <c r="AD800" s="62">
        <f t="shared" si="223"/>
        <v>1</v>
      </c>
      <c r="AE800" s="62">
        <f t="shared" si="236"/>
        <v>4</v>
      </c>
      <c r="AF800" s="152" t="str">
        <f t="shared" si="233"/>
        <v>2019-4</v>
      </c>
      <c r="AG800" s="62">
        <f t="shared" si="231"/>
        <v>4</v>
      </c>
      <c r="AH800" s="152" t="str">
        <f t="shared" si="237"/>
        <v>Weekdays</v>
      </c>
      <c r="AI800" s="159">
        <f t="shared" si="224"/>
        <v>5</v>
      </c>
    </row>
    <row r="801" spans="2:35" ht="16.5" x14ac:dyDescent="0.3">
      <c r="B801" s="59" t="s">
        <v>833</v>
      </c>
      <c r="C801" s="60" t="s">
        <v>18</v>
      </c>
      <c r="D801" s="59" t="s">
        <v>19</v>
      </c>
      <c r="E801" s="59" t="s">
        <v>20</v>
      </c>
      <c r="F801" s="59" t="s">
        <v>21</v>
      </c>
      <c r="G801" s="59" t="s">
        <v>36</v>
      </c>
      <c r="H801" s="61">
        <v>24.49</v>
      </c>
      <c r="I801" s="62">
        <v>10</v>
      </c>
      <c r="J801" s="63">
        <v>12.244999999999999</v>
      </c>
      <c r="K801" s="63">
        <v>257.14499999999998</v>
      </c>
      <c r="L801" s="64">
        <v>43518</v>
      </c>
      <c r="M801" s="65">
        <v>0.63541666666666663</v>
      </c>
      <c r="N801" s="60" t="s">
        <v>29</v>
      </c>
      <c r="O801" s="63">
        <v>244.9</v>
      </c>
      <c r="P801" s="66">
        <v>4.7619047620000003</v>
      </c>
      <c r="Q801" s="63">
        <v>12.244999999999999</v>
      </c>
      <c r="R801" s="68">
        <v>8.1</v>
      </c>
      <c r="S801" s="48">
        <f t="shared" si="225"/>
        <v>12.244999999999976</v>
      </c>
      <c r="T801" s="49">
        <f t="shared" si="226"/>
        <v>918.37499999999818</v>
      </c>
      <c r="U801" s="49" t="b">
        <f t="shared" si="227"/>
        <v>0</v>
      </c>
      <c r="V801" s="49" t="b">
        <f t="shared" si="228"/>
        <v>1</v>
      </c>
      <c r="W801" s="49" t="str">
        <f t="shared" si="229"/>
        <v>Low Value</v>
      </c>
      <c r="X801" s="157">
        <f t="shared" si="234"/>
        <v>2.4489999999999998</v>
      </c>
      <c r="Y801" s="158">
        <f t="shared" ref="Y801:Y864" si="239">DAY(L801)</f>
        <v>22</v>
      </c>
      <c r="Z801" s="150">
        <f t="shared" si="230"/>
        <v>2</v>
      </c>
      <c r="AA801" s="151">
        <f t="shared" si="238"/>
        <v>2019</v>
      </c>
      <c r="AB801" s="152" t="str">
        <f t="shared" si="235"/>
        <v>2-2019</v>
      </c>
      <c r="AC801" s="152" t="str">
        <f t="shared" si="232"/>
        <v>22-2-2019</v>
      </c>
      <c r="AD801" s="62">
        <f t="shared" si="223"/>
        <v>1</v>
      </c>
      <c r="AE801" s="62">
        <f t="shared" si="236"/>
        <v>8</v>
      </c>
      <c r="AF801" s="152" t="str">
        <f t="shared" si="233"/>
        <v>2019-8</v>
      </c>
      <c r="AG801" s="62">
        <f t="shared" si="231"/>
        <v>5</v>
      </c>
      <c r="AH801" s="152" t="str">
        <f t="shared" si="237"/>
        <v>Weekdays</v>
      </c>
      <c r="AI801" s="159">
        <f t="shared" si="224"/>
        <v>6</v>
      </c>
    </row>
    <row r="802" spans="2:35" ht="16.5" x14ac:dyDescent="0.3">
      <c r="B802" s="59" t="s">
        <v>834</v>
      </c>
      <c r="C802" s="60" t="s">
        <v>42</v>
      </c>
      <c r="D802" s="59" t="s">
        <v>43</v>
      </c>
      <c r="E802" s="59" t="s">
        <v>27</v>
      </c>
      <c r="F802" s="59" t="s">
        <v>31</v>
      </c>
      <c r="G802" s="59" t="s">
        <v>22</v>
      </c>
      <c r="H802" s="61">
        <v>92.78</v>
      </c>
      <c r="I802" s="62">
        <v>1</v>
      </c>
      <c r="J802" s="63">
        <v>4.6390000000000002</v>
      </c>
      <c r="K802" s="63">
        <v>97.418999999999997</v>
      </c>
      <c r="L802" s="64">
        <v>43539</v>
      </c>
      <c r="M802" s="65">
        <v>0.4513888888888889</v>
      </c>
      <c r="N802" s="60" t="s">
        <v>33</v>
      </c>
      <c r="O802" s="63">
        <v>92.78</v>
      </c>
      <c r="P802" s="66">
        <v>4.7619047620000003</v>
      </c>
      <c r="Q802" s="63">
        <v>4.6390000000000002</v>
      </c>
      <c r="R802" s="68">
        <v>9.8000000000000007</v>
      </c>
      <c r="S802" s="48">
        <f t="shared" si="225"/>
        <v>4.6389999999999958</v>
      </c>
      <c r="T802" s="49">
        <f t="shared" si="226"/>
        <v>347.92499999999967</v>
      </c>
      <c r="U802" s="49" t="b">
        <f t="shared" si="227"/>
        <v>0</v>
      </c>
      <c r="V802" s="49" t="b">
        <f t="shared" si="228"/>
        <v>1</v>
      </c>
      <c r="W802" s="49" t="str">
        <f t="shared" si="229"/>
        <v>High Value</v>
      </c>
      <c r="X802" s="157">
        <f t="shared" si="234"/>
        <v>9.2780000000000005</v>
      </c>
      <c r="Y802" s="158">
        <f t="shared" si="239"/>
        <v>15</v>
      </c>
      <c r="Z802" s="150">
        <f t="shared" si="230"/>
        <v>3</v>
      </c>
      <c r="AA802" s="151">
        <f t="shared" si="238"/>
        <v>2019</v>
      </c>
      <c r="AB802" s="152" t="str">
        <f t="shared" si="235"/>
        <v>3-2019</v>
      </c>
      <c r="AC802" s="152" t="str">
        <f t="shared" si="232"/>
        <v>15-3-2019</v>
      </c>
      <c r="AD802" s="62">
        <f t="shared" si="223"/>
        <v>1</v>
      </c>
      <c r="AE802" s="62">
        <f t="shared" si="236"/>
        <v>11</v>
      </c>
      <c r="AF802" s="152" t="str">
        <f t="shared" si="233"/>
        <v>2019-11</v>
      </c>
      <c r="AG802" s="62">
        <f t="shared" si="231"/>
        <v>5</v>
      </c>
      <c r="AH802" s="152" t="str">
        <f t="shared" si="237"/>
        <v>Weekdays</v>
      </c>
      <c r="AI802" s="159">
        <f t="shared" si="224"/>
        <v>6</v>
      </c>
    </row>
    <row r="803" spans="2:35" ht="16.5" x14ac:dyDescent="0.3">
      <c r="B803" s="59" t="s">
        <v>835</v>
      </c>
      <c r="C803" s="60" t="s">
        <v>25</v>
      </c>
      <c r="D803" s="59" t="s">
        <v>26</v>
      </c>
      <c r="E803" s="59" t="s">
        <v>20</v>
      </c>
      <c r="F803" s="59" t="s">
        <v>31</v>
      </c>
      <c r="G803" s="59" t="s">
        <v>32</v>
      </c>
      <c r="H803" s="61">
        <v>86.69</v>
      </c>
      <c r="I803" s="62">
        <v>5</v>
      </c>
      <c r="J803" s="63">
        <v>21.672499999999999</v>
      </c>
      <c r="K803" s="63">
        <v>455.1225</v>
      </c>
      <c r="L803" s="64">
        <v>43507</v>
      </c>
      <c r="M803" s="65">
        <v>0.77638888888888891</v>
      </c>
      <c r="N803" s="60" t="s">
        <v>23</v>
      </c>
      <c r="O803" s="63">
        <v>433.45</v>
      </c>
      <c r="P803" s="66">
        <v>4.7619047620000003</v>
      </c>
      <c r="Q803" s="63">
        <v>21.672499999999999</v>
      </c>
      <c r="R803" s="67">
        <v>9.4</v>
      </c>
      <c r="S803" s="48">
        <f t="shared" si="225"/>
        <v>21.672500000000014</v>
      </c>
      <c r="T803" s="49">
        <f t="shared" si="226"/>
        <v>1625.4375000000009</v>
      </c>
      <c r="U803" s="49" t="b">
        <f t="shared" si="227"/>
        <v>0</v>
      </c>
      <c r="V803" s="49" t="b">
        <f t="shared" si="228"/>
        <v>1</v>
      </c>
      <c r="W803" s="49" t="str">
        <f t="shared" si="229"/>
        <v>High Value</v>
      </c>
      <c r="X803" s="157">
        <f t="shared" si="234"/>
        <v>8.6690000000000005</v>
      </c>
      <c r="Y803" s="158">
        <f t="shared" si="239"/>
        <v>11</v>
      </c>
      <c r="Z803" s="150">
        <f t="shared" si="230"/>
        <v>2</v>
      </c>
      <c r="AA803" s="151">
        <f t="shared" si="238"/>
        <v>2019</v>
      </c>
      <c r="AB803" s="152" t="str">
        <f t="shared" si="235"/>
        <v>2-2019</v>
      </c>
      <c r="AC803" s="152" t="str">
        <f t="shared" si="232"/>
        <v>11-2-2019</v>
      </c>
      <c r="AD803" s="62">
        <f t="shared" si="223"/>
        <v>1</v>
      </c>
      <c r="AE803" s="62">
        <f t="shared" si="236"/>
        <v>7</v>
      </c>
      <c r="AF803" s="152" t="str">
        <f t="shared" si="233"/>
        <v>2019-7</v>
      </c>
      <c r="AG803" s="62">
        <f t="shared" si="231"/>
        <v>1</v>
      </c>
      <c r="AH803" s="152" t="str">
        <f t="shared" si="237"/>
        <v>Weekdays</v>
      </c>
      <c r="AI803" s="159">
        <f t="shared" si="224"/>
        <v>2</v>
      </c>
    </row>
    <row r="804" spans="2:35" ht="16.5" x14ac:dyDescent="0.3">
      <c r="B804" s="59" t="s">
        <v>836</v>
      </c>
      <c r="C804" s="60" t="s">
        <v>42</v>
      </c>
      <c r="D804" s="59" t="s">
        <v>43</v>
      </c>
      <c r="E804" s="59" t="s">
        <v>27</v>
      </c>
      <c r="F804" s="59" t="s">
        <v>31</v>
      </c>
      <c r="G804" s="59" t="s">
        <v>36</v>
      </c>
      <c r="H804" s="61">
        <v>23.01</v>
      </c>
      <c r="I804" s="62">
        <v>6</v>
      </c>
      <c r="J804" s="63">
        <v>6.9029999999999996</v>
      </c>
      <c r="K804" s="63">
        <v>144.96299999999999</v>
      </c>
      <c r="L804" s="64">
        <v>43477</v>
      </c>
      <c r="M804" s="65">
        <v>0.69791666666666663</v>
      </c>
      <c r="N804" s="60" t="s">
        <v>23</v>
      </c>
      <c r="O804" s="63">
        <v>138.06</v>
      </c>
      <c r="P804" s="66">
        <v>4.7619047620000003</v>
      </c>
      <c r="Q804" s="63">
        <v>6.9029999999999996</v>
      </c>
      <c r="R804" s="68">
        <v>7.9</v>
      </c>
      <c r="S804" s="48">
        <f t="shared" si="225"/>
        <v>6.9029999999999916</v>
      </c>
      <c r="T804" s="49">
        <f t="shared" si="226"/>
        <v>517.72499999999934</v>
      </c>
      <c r="U804" s="49" t="b">
        <f t="shared" si="227"/>
        <v>0</v>
      </c>
      <c r="V804" s="49" t="b">
        <f t="shared" si="228"/>
        <v>1</v>
      </c>
      <c r="W804" s="49" t="str">
        <f t="shared" si="229"/>
        <v>Low Value</v>
      </c>
      <c r="X804" s="157">
        <f t="shared" si="234"/>
        <v>2.3010000000000002</v>
      </c>
      <c r="Y804" s="158">
        <f t="shared" si="239"/>
        <v>12</v>
      </c>
      <c r="Z804" s="150">
        <f t="shared" si="230"/>
        <v>1</v>
      </c>
      <c r="AA804" s="151">
        <f t="shared" si="238"/>
        <v>2019</v>
      </c>
      <c r="AB804" s="152" t="str">
        <f t="shared" si="235"/>
        <v>1-2019</v>
      </c>
      <c r="AC804" s="152" t="str">
        <f t="shared" si="232"/>
        <v>12-1-2019</v>
      </c>
      <c r="AD804" s="62">
        <f t="shared" si="223"/>
        <v>1</v>
      </c>
      <c r="AE804" s="62">
        <f t="shared" si="236"/>
        <v>2</v>
      </c>
      <c r="AF804" s="152" t="str">
        <f t="shared" si="233"/>
        <v>2019-2</v>
      </c>
      <c r="AG804" s="62">
        <f t="shared" si="231"/>
        <v>6</v>
      </c>
      <c r="AH804" s="152" t="str">
        <f t="shared" si="237"/>
        <v>Weekends</v>
      </c>
      <c r="AI804" s="159">
        <f t="shared" si="224"/>
        <v>7</v>
      </c>
    </row>
    <row r="805" spans="2:35" ht="16.5" x14ac:dyDescent="0.3">
      <c r="B805" s="59" t="s">
        <v>837</v>
      </c>
      <c r="C805" s="60" t="s">
        <v>25</v>
      </c>
      <c r="D805" s="59" t="s">
        <v>26</v>
      </c>
      <c r="E805" s="59" t="s">
        <v>20</v>
      </c>
      <c r="F805" s="59" t="s">
        <v>21</v>
      </c>
      <c r="G805" s="59" t="s">
        <v>28</v>
      </c>
      <c r="H805" s="61">
        <v>30.2</v>
      </c>
      <c r="I805" s="62">
        <v>8</v>
      </c>
      <c r="J805" s="63">
        <v>12.08</v>
      </c>
      <c r="K805" s="63">
        <v>253.68</v>
      </c>
      <c r="L805" s="64">
        <v>43527</v>
      </c>
      <c r="M805" s="65">
        <v>0.8125</v>
      </c>
      <c r="N805" s="60" t="s">
        <v>23</v>
      </c>
      <c r="O805" s="63">
        <v>241.6</v>
      </c>
      <c r="P805" s="66">
        <v>4.7619047620000003</v>
      </c>
      <c r="Q805" s="63">
        <v>12.08</v>
      </c>
      <c r="R805" s="68">
        <v>5.0999999999999996</v>
      </c>
      <c r="S805" s="48">
        <f t="shared" si="225"/>
        <v>12.080000000000013</v>
      </c>
      <c r="T805" s="49">
        <f t="shared" si="226"/>
        <v>906.00000000000091</v>
      </c>
      <c r="U805" s="49" t="b">
        <f t="shared" si="227"/>
        <v>0</v>
      </c>
      <c r="V805" s="49" t="b">
        <f t="shared" si="228"/>
        <v>1</v>
      </c>
      <c r="W805" s="49" t="str">
        <f t="shared" si="229"/>
        <v>Low Value</v>
      </c>
      <c r="X805" s="157" t="str">
        <f t="shared" si="234"/>
        <v>Value Not maches</v>
      </c>
      <c r="Y805" s="158">
        <f t="shared" si="239"/>
        <v>3</v>
      </c>
      <c r="Z805" s="150">
        <f t="shared" si="230"/>
        <v>3</v>
      </c>
      <c r="AA805" s="151">
        <f t="shared" si="238"/>
        <v>2019</v>
      </c>
      <c r="AB805" s="152" t="str">
        <f t="shared" si="235"/>
        <v>3-2019</v>
      </c>
      <c r="AC805" s="152" t="str">
        <f t="shared" si="232"/>
        <v>3-3-2019</v>
      </c>
      <c r="AD805" s="62">
        <f t="shared" ref="AD805:AD868" si="240">ROUNDUP(Z805/3,0)</f>
        <v>1</v>
      </c>
      <c r="AE805" s="62">
        <f t="shared" si="236"/>
        <v>9</v>
      </c>
      <c r="AF805" s="152" t="str">
        <f t="shared" si="233"/>
        <v>2019-9</v>
      </c>
      <c r="AG805" s="62">
        <f t="shared" si="231"/>
        <v>7</v>
      </c>
      <c r="AH805" s="152" t="str">
        <f t="shared" si="237"/>
        <v>Weekends</v>
      </c>
      <c r="AI805" s="159">
        <f t="shared" si="224"/>
        <v>1</v>
      </c>
    </row>
    <row r="806" spans="2:35" ht="16.5" x14ac:dyDescent="0.3">
      <c r="B806" s="59" t="s">
        <v>838</v>
      </c>
      <c r="C806" s="60" t="s">
        <v>25</v>
      </c>
      <c r="D806" s="59" t="s">
        <v>26</v>
      </c>
      <c r="E806" s="59" t="s">
        <v>20</v>
      </c>
      <c r="F806" s="59" t="s">
        <v>31</v>
      </c>
      <c r="G806" s="59" t="s">
        <v>46</v>
      </c>
      <c r="H806" s="61">
        <v>67.39</v>
      </c>
      <c r="I806" s="62">
        <v>7</v>
      </c>
      <c r="J806" s="63">
        <v>23.586500000000001</v>
      </c>
      <c r="K806" s="63">
        <v>495.31650000000002</v>
      </c>
      <c r="L806" s="64">
        <v>43547</v>
      </c>
      <c r="M806" s="65">
        <v>0.55763888888888891</v>
      </c>
      <c r="N806" s="60" t="s">
        <v>23</v>
      </c>
      <c r="O806" s="63">
        <v>471.73</v>
      </c>
      <c r="P806" s="66">
        <v>4.7619047620000003</v>
      </c>
      <c r="Q806" s="63">
        <v>23.586500000000001</v>
      </c>
      <c r="R806" s="67">
        <v>6.9</v>
      </c>
      <c r="S806" s="48">
        <f t="shared" si="225"/>
        <v>23.586500000000001</v>
      </c>
      <c r="T806" s="49">
        <f t="shared" si="226"/>
        <v>1768.9875000000002</v>
      </c>
      <c r="U806" s="49" t="b">
        <f t="shared" si="227"/>
        <v>0</v>
      </c>
      <c r="V806" s="49" t="b">
        <f t="shared" si="228"/>
        <v>1</v>
      </c>
      <c r="W806" s="49" t="str">
        <f t="shared" si="229"/>
        <v>Low Value</v>
      </c>
      <c r="X806" s="157">
        <f t="shared" si="234"/>
        <v>6.7390000000000008</v>
      </c>
      <c r="Y806" s="158">
        <f t="shared" si="239"/>
        <v>23</v>
      </c>
      <c r="Z806" s="150">
        <f t="shared" si="230"/>
        <v>3</v>
      </c>
      <c r="AA806" s="151">
        <f t="shared" si="238"/>
        <v>2019</v>
      </c>
      <c r="AB806" s="152" t="str">
        <f t="shared" si="235"/>
        <v>3-2019</v>
      </c>
      <c r="AC806" s="152" t="str">
        <f t="shared" si="232"/>
        <v>23-3-2019</v>
      </c>
      <c r="AD806" s="62">
        <f t="shared" si="240"/>
        <v>1</v>
      </c>
      <c r="AE806" s="62">
        <f t="shared" si="236"/>
        <v>12</v>
      </c>
      <c r="AF806" s="152" t="str">
        <f t="shared" si="233"/>
        <v>2019-12</v>
      </c>
      <c r="AG806" s="62">
        <f t="shared" si="231"/>
        <v>6</v>
      </c>
      <c r="AH806" s="152" t="str">
        <f t="shared" si="237"/>
        <v>Weekends</v>
      </c>
      <c r="AI806" s="159">
        <f t="shared" ref="AI806:AI869" si="241">WEEKDAY(L806,1)</f>
        <v>7</v>
      </c>
    </row>
    <row r="807" spans="2:35" ht="16.5" x14ac:dyDescent="0.3">
      <c r="B807" s="59" t="s">
        <v>839</v>
      </c>
      <c r="C807" s="60" t="s">
        <v>18</v>
      </c>
      <c r="D807" s="59" t="s">
        <v>19</v>
      </c>
      <c r="E807" s="59" t="s">
        <v>20</v>
      </c>
      <c r="F807" s="59" t="s">
        <v>21</v>
      </c>
      <c r="G807" s="59" t="s">
        <v>46</v>
      </c>
      <c r="H807" s="61">
        <v>48.96</v>
      </c>
      <c r="I807" s="62">
        <v>9</v>
      </c>
      <c r="J807" s="63">
        <v>22.032</v>
      </c>
      <c r="K807" s="63">
        <v>462.67200000000003</v>
      </c>
      <c r="L807" s="64">
        <v>43528</v>
      </c>
      <c r="M807" s="65">
        <v>0.47708333333333336</v>
      </c>
      <c r="N807" s="60" t="s">
        <v>29</v>
      </c>
      <c r="O807" s="63">
        <v>440.64</v>
      </c>
      <c r="P807" s="66">
        <v>4.7619047620000003</v>
      </c>
      <c r="Q807" s="63">
        <v>22.032</v>
      </c>
      <c r="R807" s="67">
        <v>8</v>
      </c>
      <c r="S807" s="48">
        <f t="shared" si="225"/>
        <v>22.032000000000039</v>
      </c>
      <c r="T807" s="49">
        <f t="shared" si="226"/>
        <v>1652.4000000000028</v>
      </c>
      <c r="U807" s="49" t="b">
        <f t="shared" si="227"/>
        <v>0</v>
      </c>
      <c r="V807" s="49" t="b">
        <f t="shared" si="228"/>
        <v>1</v>
      </c>
      <c r="W807" s="49" t="str">
        <f t="shared" si="229"/>
        <v>Low Value</v>
      </c>
      <c r="X807" s="157">
        <f t="shared" si="234"/>
        <v>4.8960000000000008</v>
      </c>
      <c r="Y807" s="158">
        <f t="shared" si="239"/>
        <v>4</v>
      </c>
      <c r="Z807" s="150">
        <f t="shared" si="230"/>
        <v>3</v>
      </c>
      <c r="AA807" s="151">
        <f t="shared" si="238"/>
        <v>2019</v>
      </c>
      <c r="AB807" s="152" t="str">
        <f t="shared" si="235"/>
        <v>3-2019</v>
      </c>
      <c r="AC807" s="152" t="str">
        <f t="shared" si="232"/>
        <v>4-3-2019</v>
      </c>
      <c r="AD807" s="62">
        <f t="shared" si="240"/>
        <v>1</v>
      </c>
      <c r="AE807" s="62">
        <f t="shared" si="236"/>
        <v>10</v>
      </c>
      <c r="AF807" s="152" t="str">
        <f t="shared" si="233"/>
        <v>2019-10</v>
      </c>
      <c r="AG807" s="62">
        <f t="shared" si="231"/>
        <v>1</v>
      </c>
      <c r="AH807" s="152" t="str">
        <f t="shared" si="237"/>
        <v>Weekdays</v>
      </c>
      <c r="AI807" s="159">
        <f t="shared" si="241"/>
        <v>2</v>
      </c>
    </row>
    <row r="808" spans="2:35" ht="16.5" x14ac:dyDescent="0.3">
      <c r="B808" s="59" t="s">
        <v>840</v>
      </c>
      <c r="C808" s="60" t="s">
        <v>42</v>
      </c>
      <c r="D808" s="59" t="s">
        <v>43</v>
      </c>
      <c r="E808" s="59" t="s">
        <v>20</v>
      </c>
      <c r="F808" s="59" t="s">
        <v>21</v>
      </c>
      <c r="G808" s="59" t="s">
        <v>28</v>
      </c>
      <c r="H808" s="61">
        <v>75.59</v>
      </c>
      <c r="I808" s="62">
        <v>9</v>
      </c>
      <c r="J808" s="63">
        <v>34.015500000000003</v>
      </c>
      <c r="K808" s="63">
        <v>714.32550000000003</v>
      </c>
      <c r="L808" s="64">
        <v>43519</v>
      </c>
      <c r="M808" s="65">
        <v>0.46666666666666667</v>
      </c>
      <c r="N808" s="60" t="s">
        <v>29</v>
      </c>
      <c r="O808" s="63">
        <v>680.31</v>
      </c>
      <c r="P808" s="66">
        <v>4.7619047620000003</v>
      </c>
      <c r="Q808" s="63">
        <v>34.015500000000003</v>
      </c>
      <c r="R808" s="67">
        <v>8</v>
      </c>
      <c r="S808" s="48">
        <f t="shared" si="225"/>
        <v>34.015500000000088</v>
      </c>
      <c r="T808" s="49">
        <f t="shared" si="226"/>
        <v>2551.1625000000067</v>
      </c>
      <c r="U808" s="49" t="b">
        <f t="shared" si="227"/>
        <v>1</v>
      </c>
      <c r="V808" s="49" t="b">
        <f t="shared" si="228"/>
        <v>1</v>
      </c>
      <c r="W808" s="49" t="str">
        <f t="shared" si="229"/>
        <v>Low Value</v>
      </c>
      <c r="X808" s="157">
        <f t="shared" si="234"/>
        <v>7.5590000000000011</v>
      </c>
      <c r="Y808" s="158">
        <f t="shared" si="239"/>
        <v>23</v>
      </c>
      <c r="Z808" s="150">
        <f t="shared" si="230"/>
        <v>2</v>
      </c>
      <c r="AA808" s="151">
        <f t="shared" si="238"/>
        <v>2019</v>
      </c>
      <c r="AB808" s="152" t="str">
        <f t="shared" si="235"/>
        <v>2-2019</v>
      </c>
      <c r="AC808" s="152" t="str">
        <f t="shared" si="232"/>
        <v>23-2-2019</v>
      </c>
      <c r="AD808" s="62">
        <f t="shared" si="240"/>
        <v>1</v>
      </c>
      <c r="AE808" s="62">
        <f t="shared" si="236"/>
        <v>8</v>
      </c>
      <c r="AF808" s="152" t="str">
        <f t="shared" si="233"/>
        <v>2019-8</v>
      </c>
      <c r="AG808" s="62">
        <f t="shared" si="231"/>
        <v>6</v>
      </c>
      <c r="AH808" s="152" t="str">
        <f t="shared" si="237"/>
        <v>Weekends</v>
      </c>
      <c r="AI808" s="159">
        <f t="shared" si="241"/>
        <v>7</v>
      </c>
    </row>
    <row r="809" spans="2:35" ht="16.5" x14ac:dyDescent="0.3">
      <c r="B809" s="59" t="s">
        <v>841</v>
      </c>
      <c r="C809" s="60" t="s">
        <v>18</v>
      </c>
      <c r="D809" s="59" t="s">
        <v>19</v>
      </c>
      <c r="E809" s="59" t="s">
        <v>27</v>
      </c>
      <c r="F809" s="59" t="s">
        <v>21</v>
      </c>
      <c r="G809" s="59" t="s">
        <v>32</v>
      </c>
      <c r="H809" s="61">
        <v>77.47</v>
      </c>
      <c r="I809" s="62">
        <v>4</v>
      </c>
      <c r="J809" s="63">
        <v>15.494</v>
      </c>
      <c r="K809" s="63">
        <v>325.37400000000002</v>
      </c>
      <c r="L809" s="64">
        <v>43541</v>
      </c>
      <c r="M809" s="65">
        <v>0.69166666666666665</v>
      </c>
      <c r="N809" s="60" t="s">
        <v>29</v>
      </c>
      <c r="O809" s="63">
        <v>309.88</v>
      </c>
      <c r="P809" s="66">
        <v>4.7619047620000003</v>
      </c>
      <c r="Q809" s="63">
        <v>15.494</v>
      </c>
      <c r="R809" s="67">
        <v>4.2</v>
      </c>
      <c r="S809" s="48">
        <f t="shared" si="225"/>
        <v>15.494000000000028</v>
      </c>
      <c r="T809" s="49">
        <f t="shared" si="226"/>
        <v>1162.050000000002</v>
      </c>
      <c r="U809" s="49" t="b">
        <f t="shared" si="227"/>
        <v>0</v>
      </c>
      <c r="V809" s="49" t="b">
        <f t="shared" si="228"/>
        <v>1</v>
      </c>
      <c r="W809" s="49" t="str">
        <f t="shared" si="229"/>
        <v>Low Value</v>
      </c>
      <c r="X809" s="157" t="str">
        <f t="shared" si="234"/>
        <v>Value Not maches</v>
      </c>
      <c r="Y809" s="158">
        <f t="shared" si="239"/>
        <v>17</v>
      </c>
      <c r="Z809" s="150">
        <f t="shared" si="230"/>
        <v>3</v>
      </c>
      <c r="AA809" s="151">
        <f t="shared" si="238"/>
        <v>2019</v>
      </c>
      <c r="AB809" s="152" t="str">
        <f t="shared" si="235"/>
        <v>3-2019</v>
      </c>
      <c r="AC809" s="152" t="str">
        <f t="shared" si="232"/>
        <v>17-3-2019</v>
      </c>
      <c r="AD809" s="62">
        <f t="shared" si="240"/>
        <v>1</v>
      </c>
      <c r="AE809" s="62">
        <f t="shared" si="236"/>
        <v>11</v>
      </c>
      <c r="AF809" s="152" t="str">
        <f t="shared" si="233"/>
        <v>2019-11</v>
      </c>
      <c r="AG809" s="62">
        <f t="shared" si="231"/>
        <v>7</v>
      </c>
      <c r="AH809" s="152" t="str">
        <f t="shared" si="237"/>
        <v>Weekends</v>
      </c>
      <c r="AI809" s="159">
        <f t="shared" si="241"/>
        <v>1</v>
      </c>
    </row>
    <row r="810" spans="2:35" ht="16.5" x14ac:dyDescent="0.3">
      <c r="B810" s="59" t="s">
        <v>842</v>
      </c>
      <c r="C810" s="60" t="s">
        <v>18</v>
      </c>
      <c r="D810" s="59" t="s">
        <v>19</v>
      </c>
      <c r="E810" s="59" t="s">
        <v>27</v>
      </c>
      <c r="F810" s="59" t="s">
        <v>21</v>
      </c>
      <c r="G810" s="59" t="s">
        <v>36</v>
      </c>
      <c r="H810" s="61">
        <v>93.18</v>
      </c>
      <c r="I810" s="62">
        <v>2</v>
      </c>
      <c r="J810" s="63">
        <v>9.3179999999999996</v>
      </c>
      <c r="K810" s="63">
        <v>195.678</v>
      </c>
      <c r="L810" s="64">
        <v>43481</v>
      </c>
      <c r="M810" s="65">
        <v>0.77847222222222223</v>
      </c>
      <c r="N810" s="60" t="s">
        <v>33</v>
      </c>
      <c r="O810" s="63">
        <v>186.36</v>
      </c>
      <c r="P810" s="66">
        <v>4.7619047620000003</v>
      </c>
      <c r="Q810" s="63">
        <v>9.3179999999999996</v>
      </c>
      <c r="R810" s="68">
        <v>8.5</v>
      </c>
      <c r="S810" s="48">
        <f t="shared" si="225"/>
        <v>9.3179999999999836</v>
      </c>
      <c r="T810" s="49">
        <f t="shared" si="226"/>
        <v>698.84999999999877</v>
      </c>
      <c r="U810" s="49" t="b">
        <f t="shared" si="227"/>
        <v>0</v>
      </c>
      <c r="V810" s="49" t="b">
        <f t="shared" si="228"/>
        <v>1</v>
      </c>
      <c r="W810" s="49" t="str">
        <f t="shared" si="229"/>
        <v>Low Value</v>
      </c>
      <c r="X810" s="157">
        <f t="shared" si="234"/>
        <v>9.3180000000000014</v>
      </c>
      <c r="Y810" s="158">
        <f t="shared" si="239"/>
        <v>16</v>
      </c>
      <c r="Z810" s="150">
        <f t="shared" si="230"/>
        <v>1</v>
      </c>
      <c r="AA810" s="151">
        <f t="shared" si="238"/>
        <v>2019</v>
      </c>
      <c r="AB810" s="152" t="str">
        <f t="shared" si="235"/>
        <v>1-2019</v>
      </c>
      <c r="AC810" s="152" t="str">
        <f t="shared" si="232"/>
        <v>16-1-2019</v>
      </c>
      <c r="AD810" s="62">
        <f t="shared" si="240"/>
        <v>1</v>
      </c>
      <c r="AE810" s="62">
        <f t="shared" si="236"/>
        <v>3</v>
      </c>
      <c r="AF810" s="152" t="str">
        <f t="shared" si="233"/>
        <v>2019-3</v>
      </c>
      <c r="AG810" s="62">
        <f t="shared" si="231"/>
        <v>3</v>
      </c>
      <c r="AH810" s="152" t="str">
        <f t="shared" si="237"/>
        <v>Weekdays</v>
      </c>
      <c r="AI810" s="159">
        <f t="shared" si="241"/>
        <v>4</v>
      </c>
    </row>
    <row r="811" spans="2:35" ht="16.5" x14ac:dyDescent="0.3">
      <c r="B811" s="59" t="s">
        <v>843</v>
      </c>
      <c r="C811" s="60" t="s">
        <v>18</v>
      </c>
      <c r="D811" s="59" t="s">
        <v>19</v>
      </c>
      <c r="E811" s="59" t="s">
        <v>27</v>
      </c>
      <c r="F811" s="59" t="s">
        <v>21</v>
      </c>
      <c r="G811" s="59" t="s">
        <v>28</v>
      </c>
      <c r="H811" s="61">
        <v>50.23</v>
      </c>
      <c r="I811" s="62">
        <v>4</v>
      </c>
      <c r="J811" s="63">
        <v>10.045999999999999</v>
      </c>
      <c r="K811" s="63">
        <v>210.96600000000001</v>
      </c>
      <c r="L811" s="64">
        <v>43473</v>
      </c>
      <c r="M811" s="65">
        <v>0.71666666666666667</v>
      </c>
      <c r="N811" s="60" t="s">
        <v>29</v>
      </c>
      <c r="O811" s="63">
        <v>200.92</v>
      </c>
      <c r="P811" s="66">
        <v>4.7619047620000003</v>
      </c>
      <c r="Q811" s="63">
        <v>10.045999999999999</v>
      </c>
      <c r="R811" s="68">
        <v>9</v>
      </c>
      <c r="S811" s="48">
        <f t="shared" si="225"/>
        <v>10.046000000000021</v>
      </c>
      <c r="T811" s="49">
        <f t="shared" si="226"/>
        <v>753.45000000000152</v>
      </c>
      <c r="U811" s="49" t="b">
        <f t="shared" si="227"/>
        <v>0</v>
      </c>
      <c r="V811" s="49" t="b">
        <f t="shared" si="228"/>
        <v>1</v>
      </c>
      <c r="W811" s="49" t="str">
        <f t="shared" si="229"/>
        <v>High Value</v>
      </c>
      <c r="X811" s="157">
        <f t="shared" si="234"/>
        <v>5.0229999999999997</v>
      </c>
      <c r="Y811" s="158">
        <f t="shared" si="239"/>
        <v>8</v>
      </c>
      <c r="Z811" s="150">
        <f t="shared" si="230"/>
        <v>1</v>
      </c>
      <c r="AA811" s="151">
        <f t="shared" si="238"/>
        <v>2019</v>
      </c>
      <c r="AB811" s="152" t="str">
        <f t="shared" si="235"/>
        <v>1-2019</v>
      </c>
      <c r="AC811" s="152" t="str">
        <f t="shared" si="232"/>
        <v>8-1-2019</v>
      </c>
      <c r="AD811" s="62">
        <f t="shared" si="240"/>
        <v>1</v>
      </c>
      <c r="AE811" s="62">
        <f t="shared" si="236"/>
        <v>2</v>
      </c>
      <c r="AF811" s="152" t="str">
        <f t="shared" si="233"/>
        <v>2019-2</v>
      </c>
      <c r="AG811" s="62">
        <f t="shared" si="231"/>
        <v>2</v>
      </c>
      <c r="AH811" s="152" t="str">
        <f t="shared" si="237"/>
        <v>Weekdays</v>
      </c>
      <c r="AI811" s="159">
        <f t="shared" si="241"/>
        <v>3</v>
      </c>
    </row>
    <row r="812" spans="2:35" ht="16.5" x14ac:dyDescent="0.3">
      <c r="B812" s="59" t="s">
        <v>844</v>
      </c>
      <c r="C812" s="60" t="s">
        <v>42</v>
      </c>
      <c r="D812" s="59" t="s">
        <v>43</v>
      </c>
      <c r="E812" s="59" t="s">
        <v>27</v>
      </c>
      <c r="F812" s="59" t="s">
        <v>21</v>
      </c>
      <c r="G812" s="59" t="s">
        <v>22</v>
      </c>
      <c r="H812" s="61">
        <v>17.75</v>
      </c>
      <c r="I812" s="62">
        <v>1</v>
      </c>
      <c r="J812" s="63">
        <v>0.88749999999999996</v>
      </c>
      <c r="K812" s="63">
        <v>18.637499999999999</v>
      </c>
      <c r="L812" s="64">
        <v>43479</v>
      </c>
      <c r="M812" s="65">
        <v>0.44305555555555554</v>
      </c>
      <c r="N812" s="60" t="s">
        <v>29</v>
      </c>
      <c r="O812" s="63">
        <v>17.75</v>
      </c>
      <c r="P812" s="66">
        <v>4.7619047620000003</v>
      </c>
      <c r="Q812" s="63">
        <v>0.88749999999999996</v>
      </c>
      <c r="R812" s="68">
        <v>8.6</v>
      </c>
      <c r="S812" s="48">
        <f t="shared" si="225"/>
        <v>0.88749999999999929</v>
      </c>
      <c r="T812" s="49">
        <f t="shared" si="226"/>
        <v>66.562499999999943</v>
      </c>
      <c r="U812" s="49" t="b">
        <f t="shared" si="227"/>
        <v>0</v>
      </c>
      <c r="V812" s="49" t="b">
        <f t="shared" si="228"/>
        <v>1</v>
      </c>
      <c r="W812" s="49" t="str">
        <f t="shared" si="229"/>
        <v>Low Value</v>
      </c>
      <c r="X812" s="157">
        <f t="shared" si="234"/>
        <v>1.7750000000000001</v>
      </c>
      <c r="Y812" s="158">
        <f t="shared" si="239"/>
        <v>14</v>
      </c>
      <c r="Z812" s="150">
        <f t="shared" si="230"/>
        <v>1</v>
      </c>
      <c r="AA812" s="151">
        <f t="shared" si="238"/>
        <v>2019</v>
      </c>
      <c r="AB812" s="152" t="str">
        <f t="shared" si="235"/>
        <v>1-2019</v>
      </c>
      <c r="AC812" s="152" t="str">
        <f t="shared" si="232"/>
        <v>14-1-2019</v>
      </c>
      <c r="AD812" s="62">
        <f t="shared" si="240"/>
        <v>1</v>
      </c>
      <c r="AE812" s="62">
        <f t="shared" si="236"/>
        <v>3</v>
      </c>
      <c r="AF812" s="152" t="str">
        <f t="shared" si="233"/>
        <v>2019-3</v>
      </c>
      <c r="AG812" s="62">
        <f t="shared" si="231"/>
        <v>1</v>
      </c>
      <c r="AH812" s="152" t="str">
        <f t="shared" si="237"/>
        <v>Weekdays</v>
      </c>
      <c r="AI812" s="159">
        <f t="shared" si="241"/>
        <v>2</v>
      </c>
    </row>
    <row r="813" spans="2:35" ht="16.5" x14ac:dyDescent="0.3">
      <c r="B813" s="59" t="s">
        <v>845</v>
      </c>
      <c r="C813" s="60" t="s">
        <v>25</v>
      </c>
      <c r="D813" s="59" t="s">
        <v>26</v>
      </c>
      <c r="E813" s="59" t="s">
        <v>27</v>
      </c>
      <c r="F813" s="59" t="s">
        <v>21</v>
      </c>
      <c r="G813" s="59" t="s">
        <v>46</v>
      </c>
      <c r="H813" s="61">
        <v>62.18</v>
      </c>
      <c r="I813" s="62">
        <v>10</v>
      </c>
      <c r="J813" s="63">
        <v>31.09</v>
      </c>
      <c r="K813" s="63">
        <v>652.89</v>
      </c>
      <c r="L813" s="64">
        <v>43496</v>
      </c>
      <c r="M813" s="65">
        <v>0.43958333333333333</v>
      </c>
      <c r="N813" s="60" t="s">
        <v>23</v>
      </c>
      <c r="O813" s="63">
        <v>621.79999999999995</v>
      </c>
      <c r="P813" s="66">
        <v>4.7619047620000003</v>
      </c>
      <c r="Q813" s="63">
        <v>31.09</v>
      </c>
      <c r="R813" s="67">
        <v>6</v>
      </c>
      <c r="S813" s="48">
        <f t="shared" si="225"/>
        <v>31.090000000000032</v>
      </c>
      <c r="T813" s="49">
        <f t="shared" si="226"/>
        <v>2331.7500000000023</v>
      </c>
      <c r="U813" s="49" t="b">
        <f t="shared" si="227"/>
        <v>1</v>
      </c>
      <c r="V813" s="49" t="b">
        <f t="shared" si="228"/>
        <v>1</v>
      </c>
      <c r="W813" s="49" t="str">
        <f t="shared" si="229"/>
        <v>Low Value</v>
      </c>
      <c r="X813" s="157" t="str">
        <f t="shared" si="234"/>
        <v>Value Not maches</v>
      </c>
      <c r="Y813" s="158">
        <f t="shared" si="239"/>
        <v>31</v>
      </c>
      <c r="Z813" s="150">
        <f t="shared" si="230"/>
        <v>1</v>
      </c>
      <c r="AA813" s="151">
        <f t="shared" si="238"/>
        <v>2019</v>
      </c>
      <c r="AB813" s="152" t="str">
        <f t="shared" si="235"/>
        <v>1-2019</v>
      </c>
      <c r="AC813" s="152" t="str">
        <f t="shared" si="232"/>
        <v>31-1-2019</v>
      </c>
      <c r="AD813" s="62">
        <f t="shared" si="240"/>
        <v>1</v>
      </c>
      <c r="AE813" s="62">
        <f t="shared" si="236"/>
        <v>5</v>
      </c>
      <c r="AF813" s="152" t="str">
        <f t="shared" si="233"/>
        <v>2019-5</v>
      </c>
      <c r="AG813" s="62">
        <f t="shared" si="231"/>
        <v>4</v>
      </c>
      <c r="AH813" s="152" t="str">
        <f t="shared" si="237"/>
        <v>Weekdays</v>
      </c>
      <c r="AI813" s="159">
        <f t="shared" si="241"/>
        <v>5</v>
      </c>
    </row>
    <row r="814" spans="2:35" ht="16.5" x14ac:dyDescent="0.3">
      <c r="B814" s="59" t="s">
        <v>846</v>
      </c>
      <c r="C814" s="60" t="s">
        <v>42</v>
      </c>
      <c r="D814" s="59" t="s">
        <v>43</v>
      </c>
      <c r="E814" s="59" t="s">
        <v>27</v>
      </c>
      <c r="F814" s="59" t="s">
        <v>31</v>
      </c>
      <c r="G814" s="59" t="s">
        <v>22</v>
      </c>
      <c r="H814" s="61">
        <v>10.75</v>
      </c>
      <c r="I814" s="62">
        <v>8</v>
      </c>
      <c r="J814" s="63">
        <v>4.3</v>
      </c>
      <c r="K814" s="63">
        <v>90.3</v>
      </c>
      <c r="L814" s="64">
        <v>43539</v>
      </c>
      <c r="M814" s="65">
        <v>0.60972222222222228</v>
      </c>
      <c r="N814" s="60" t="s">
        <v>23</v>
      </c>
      <c r="O814" s="63">
        <v>86</v>
      </c>
      <c r="P814" s="66">
        <v>4.7619047620000003</v>
      </c>
      <c r="Q814" s="63">
        <v>4.3</v>
      </c>
      <c r="R814" s="68">
        <v>6.2</v>
      </c>
      <c r="S814" s="48">
        <f t="shared" si="225"/>
        <v>4.2999999999999972</v>
      </c>
      <c r="T814" s="49">
        <f t="shared" si="226"/>
        <v>322.49999999999977</v>
      </c>
      <c r="U814" s="49" t="b">
        <f t="shared" si="227"/>
        <v>0</v>
      </c>
      <c r="V814" s="49" t="b">
        <f t="shared" si="228"/>
        <v>1</v>
      </c>
      <c r="W814" s="49" t="str">
        <f t="shared" si="229"/>
        <v>Low Value</v>
      </c>
      <c r="X814" s="157">
        <f t="shared" si="234"/>
        <v>1.075</v>
      </c>
      <c r="Y814" s="158">
        <f t="shared" si="239"/>
        <v>15</v>
      </c>
      <c r="Z814" s="150">
        <f t="shared" si="230"/>
        <v>3</v>
      </c>
      <c r="AA814" s="151">
        <f t="shared" si="238"/>
        <v>2019</v>
      </c>
      <c r="AB814" s="152" t="str">
        <f t="shared" si="235"/>
        <v>3-2019</v>
      </c>
      <c r="AC814" s="152" t="str">
        <f t="shared" si="232"/>
        <v>15-3-2019</v>
      </c>
      <c r="AD814" s="62">
        <f t="shared" si="240"/>
        <v>1</v>
      </c>
      <c r="AE814" s="62">
        <f t="shared" si="236"/>
        <v>11</v>
      </c>
      <c r="AF814" s="152" t="str">
        <f t="shared" si="233"/>
        <v>2019-11</v>
      </c>
      <c r="AG814" s="62">
        <f t="shared" si="231"/>
        <v>5</v>
      </c>
      <c r="AH814" s="152" t="str">
        <f t="shared" si="237"/>
        <v>Weekdays</v>
      </c>
      <c r="AI814" s="159">
        <f t="shared" si="241"/>
        <v>6</v>
      </c>
    </row>
    <row r="815" spans="2:35" ht="16.5" x14ac:dyDescent="0.3">
      <c r="B815" s="59" t="s">
        <v>847</v>
      </c>
      <c r="C815" s="60" t="s">
        <v>18</v>
      </c>
      <c r="D815" s="59" t="s">
        <v>19</v>
      </c>
      <c r="E815" s="59" t="s">
        <v>27</v>
      </c>
      <c r="F815" s="59" t="s">
        <v>21</v>
      </c>
      <c r="G815" s="59" t="s">
        <v>28</v>
      </c>
      <c r="H815" s="61">
        <v>40.26</v>
      </c>
      <c r="I815" s="62">
        <v>10</v>
      </c>
      <c r="J815" s="63">
        <v>20.13</v>
      </c>
      <c r="K815" s="63">
        <v>422.73</v>
      </c>
      <c r="L815" s="64">
        <v>43520</v>
      </c>
      <c r="M815" s="65">
        <v>0.75416666666666665</v>
      </c>
      <c r="N815" s="60" t="s">
        <v>33</v>
      </c>
      <c r="O815" s="63">
        <v>402.6</v>
      </c>
      <c r="P815" s="66">
        <v>4.7619047620000003</v>
      </c>
      <c r="Q815" s="63">
        <v>20.13</v>
      </c>
      <c r="R815" s="67">
        <v>5</v>
      </c>
      <c r="S815" s="48">
        <f t="shared" si="225"/>
        <v>20.129999999999995</v>
      </c>
      <c r="T815" s="49">
        <f t="shared" si="226"/>
        <v>1509.7499999999995</v>
      </c>
      <c r="U815" s="49" t="b">
        <f t="shared" si="227"/>
        <v>0</v>
      </c>
      <c r="V815" s="49" t="b">
        <f t="shared" si="228"/>
        <v>1</v>
      </c>
      <c r="W815" s="49" t="str">
        <f t="shared" si="229"/>
        <v>Low Value</v>
      </c>
      <c r="X815" s="157" t="str">
        <f t="shared" si="234"/>
        <v>Value Not maches</v>
      </c>
      <c r="Y815" s="158">
        <f t="shared" si="239"/>
        <v>24</v>
      </c>
      <c r="Z815" s="150">
        <f t="shared" si="230"/>
        <v>2</v>
      </c>
      <c r="AA815" s="151">
        <f t="shared" si="238"/>
        <v>2019</v>
      </c>
      <c r="AB815" s="152" t="str">
        <f t="shared" si="235"/>
        <v>2-2019</v>
      </c>
      <c r="AC815" s="152" t="str">
        <f t="shared" si="232"/>
        <v>24-2-2019</v>
      </c>
      <c r="AD815" s="62">
        <f t="shared" si="240"/>
        <v>1</v>
      </c>
      <c r="AE815" s="62">
        <f t="shared" si="236"/>
        <v>8</v>
      </c>
      <c r="AF815" s="152" t="str">
        <f t="shared" si="233"/>
        <v>2019-8</v>
      </c>
      <c r="AG815" s="62">
        <f t="shared" si="231"/>
        <v>7</v>
      </c>
      <c r="AH815" s="152" t="str">
        <f t="shared" si="237"/>
        <v>Weekends</v>
      </c>
      <c r="AI815" s="159">
        <f t="shared" si="241"/>
        <v>1</v>
      </c>
    </row>
    <row r="816" spans="2:35" ht="16.5" x14ac:dyDescent="0.3">
      <c r="B816" s="59" t="s">
        <v>848</v>
      </c>
      <c r="C816" s="60" t="s">
        <v>25</v>
      </c>
      <c r="D816" s="59" t="s">
        <v>26</v>
      </c>
      <c r="E816" s="59" t="s">
        <v>20</v>
      </c>
      <c r="F816" s="59" t="s">
        <v>21</v>
      </c>
      <c r="G816" s="59" t="s">
        <v>36</v>
      </c>
      <c r="H816" s="61">
        <v>64.97</v>
      </c>
      <c r="I816" s="62">
        <v>5</v>
      </c>
      <c r="J816" s="63">
        <v>16.2425</v>
      </c>
      <c r="K816" s="63">
        <v>341.09249999999997</v>
      </c>
      <c r="L816" s="64">
        <v>43504</v>
      </c>
      <c r="M816" s="65">
        <v>0.53611111111111109</v>
      </c>
      <c r="N816" s="60" t="s">
        <v>33</v>
      </c>
      <c r="O816" s="63">
        <v>324.85000000000002</v>
      </c>
      <c r="P816" s="66">
        <v>4.7619047620000003</v>
      </c>
      <c r="Q816" s="63">
        <v>16.2425</v>
      </c>
      <c r="R816" s="67">
        <v>6.5</v>
      </c>
      <c r="S816" s="48">
        <f t="shared" si="225"/>
        <v>16.24249999999995</v>
      </c>
      <c r="T816" s="49">
        <f t="shared" si="226"/>
        <v>1218.1874999999964</v>
      </c>
      <c r="U816" s="49" t="b">
        <f t="shared" si="227"/>
        <v>0</v>
      </c>
      <c r="V816" s="49" t="b">
        <f t="shared" si="228"/>
        <v>1</v>
      </c>
      <c r="W816" s="49" t="str">
        <f t="shared" si="229"/>
        <v>Low Value</v>
      </c>
      <c r="X816" s="157">
        <f t="shared" si="234"/>
        <v>6.4969999999999999</v>
      </c>
      <c r="Y816" s="158">
        <f t="shared" si="239"/>
        <v>8</v>
      </c>
      <c r="Z816" s="150">
        <f t="shared" si="230"/>
        <v>2</v>
      </c>
      <c r="AA816" s="151">
        <f t="shared" si="238"/>
        <v>2019</v>
      </c>
      <c r="AB816" s="152" t="str">
        <f t="shared" si="235"/>
        <v>2-2019</v>
      </c>
      <c r="AC816" s="152" t="str">
        <f t="shared" si="232"/>
        <v>8-2-2019</v>
      </c>
      <c r="AD816" s="62">
        <f t="shared" si="240"/>
        <v>1</v>
      </c>
      <c r="AE816" s="62">
        <f t="shared" si="236"/>
        <v>6</v>
      </c>
      <c r="AF816" s="152" t="str">
        <f t="shared" si="233"/>
        <v>2019-6</v>
      </c>
      <c r="AG816" s="62">
        <f t="shared" si="231"/>
        <v>5</v>
      </c>
      <c r="AH816" s="152" t="str">
        <f t="shared" si="237"/>
        <v>Weekdays</v>
      </c>
      <c r="AI816" s="159">
        <f t="shared" si="241"/>
        <v>6</v>
      </c>
    </row>
    <row r="817" spans="2:35" ht="16.5" x14ac:dyDescent="0.3">
      <c r="B817" s="59" t="s">
        <v>849</v>
      </c>
      <c r="C817" s="60" t="s">
        <v>18</v>
      </c>
      <c r="D817" s="59" t="s">
        <v>19</v>
      </c>
      <c r="E817" s="59" t="s">
        <v>27</v>
      </c>
      <c r="F817" s="59" t="s">
        <v>31</v>
      </c>
      <c r="G817" s="59" t="s">
        <v>28</v>
      </c>
      <c r="H817" s="61">
        <v>95.15</v>
      </c>
      <c r="I817" s="62">
        <v>1</v>
      </c>
      <c r="J817" s="63">
        <v>4.7575000000000003</v>
      </c>
      <c r="K817" s="63">
        <v>99.907499999999999</v>
      </c>
      <c r="L817" s="64">
        <v>43546</v>
      </c>
      <c r="M817" s="65">
        <v>0.58333333333333337</v>
      </c>
      <c r="N817" s="60" t="s">
        <v>29</v>
      </c>
      <c r="O817" s="63">
        <v>95.15</v>
      </c>
      <c r="P817" s="66">
        <v>4.7619047620000003</v>
      </c>
      <c r="Q817" s="63">
        <v>4.7575000000000003</v>
      </c>
      <c r="R817" s="68">
        <v>6</v>
      </c>
      <c r="S817" s="48">
        <f t="shared" si="225"/>
        <v>4.7574999999999932</v>
      </c>
      <c r="T817" s="49">
        <f t="shared" si="226"/>
        <v>356.81249999999949</v>
      </c>
      <c r="U817" s="49" t="b">
        <f t="shared" si="227"/>
        <v>0</v>
      </c>
      <c r="V817" s="49" t="b">
        <f t="shared" si="228"/>
        <v>1</v>
      </c>
      <c r="W817" s="49" t="str">
        <f t="shared" si="229"/>
        <v>Low Value</v>
      </c>
      <c r="X817" s="157" t="str">
        <f t="shared" si="234"/>
        <v>Value Not maches</v>
      </c>
      <c r="Y817" s="158">
        <f t="shared" si="239"/>
        <v>22</v>
      </c>
      <c r="Z817" s="150">
        <f t="shared" si="230"/>
        <v>3</v>
      </c>
      <c r="AA817" s="151">
        <f t="shared" si="238"/>
        <v>2019</v>
      </c>
      <c r="AB817" s="152" t="str">
        <f t="shared" si="235"/>
        <v>3-2019</v>
      </c>
      <c r="AC817" s="152" t="str">
        <f t="shared" si="232"/>
        <v>22-3-2019</v>
      </c>
      <c r="AD817" s="62">
        <f t="shared" si="240"/>
        <v>1</v>
      </c>
      <c r="AE817" s="62">
        <f t="shared" si="236"/>
        <v>12</v>
      </c>
      <c r="AF817" s="152" t="str">
        <f t="shared" si="233"/>
        <v>2019-12</v>
      </c>
      <c r="AG817" s="62">
        <f t="shared" si="231"/>
        <v>5</v>
      </c>
      <c r="AH817" s="152" t="str">
        <f t="shared" si="237"/>
        <v>Weekdays</v>
      </c>
      <c r="AI817" s="159">
        <f t="shared" si="241"/>
        <v>6</v>
      </c>
    </row>
    <row r="818" spans="2:35" ht="16.5" x14ac:dyDescent="0.3">
      <c r="B818" s="59" t="s">
        <v>850</v>
      </c>
      <c r="C818" s="60" t="s">
        <v>18</v>
      </c>
      <c r="D818" s="59" t="s">
        <v>19</v>
      </c>
      <c r="E818" s="59" t="s">
        <v>20</v>
      </c>
      <c r="F818" s="59" t="s">
        <v>21</v>
      </c>
      <c r="G818" s="59" t="s">
        <v>28</v>
      </c>
      <c r="H818" s="61">
        <v>48.62</v>
      </c>
      <c r="I818" s="62">
        <v>8</v>
      </c>
      <c r="J818" s="63">
        <v>19.448</v>
      </c>
      <c r="K818" s="63">
        <v>408.40800000000002</v>
      </c>
      <c r="L818" s="64">
        <v>43489</v>
      </c>
      <c r="M818" s="65">
        <v>0.45624999999999999</v>
      </c>
      <c r="N818" s="60" t="s">
        <v>29</v>
      </c>
      <c r="O818" s="63">
        <v>388.96</v>
      </c>
      <c r="P818" s="66">
        <v>4.7619047620000003</v>
      </c>
      <c r="Q818" s="63">
        <v>19.448</v>
      </c>
      <c r="R818" s="67">
        <v>5</v>
      </c>
      <c r="S818" s="48">
        <f t="shared" si="225"/>
        <v>19.448000000000036</v>
      </c>
      <c r="T818" s="49">
        <f t="shared" si="226"/>
        <v>1458.6000000000026</v>
      </c>
      <c r="U818" s="49" t="b">
        <f t="shared" si="227"/>
        <v>0</v>
      </c>
      <c r="V818" s="49" t="b">
        <f t="shared" si="228"/>
        <v>1</v>
      </c>
      <c r="W818" s="49" t="str">
        <f t="shared" si="229"/>
        <v>Low Value</v>
      </c>
      <c r="X818" s="157" t="str">
        <f t="shared" si="234"/>
        <v>Value Not maches</v>
      </c>
      <c r="Y818" s="158">
        <f t="shared" si="239"/>
        <v>24</v>
      </c>
      <c r="Z818" s="150">
        <f t="shared" si="230"/>
        <v>1</v>
      </c>
      <c r="AA818" s="151">
        <f t="shared" si="238"/>
        <v>2019</v>
      </c>
      <c r="AB818" s="152" t="str">
        <f t="shared" si="235"/>
        <v>1-2019</v>
      </c>
      <c r="AC818" s="152" t="str">
        <f t="shared" si="232"/>
        <v>24-1-2019</v>
      </c>
      <c r="AD818" s="62">
        <f t="shared" si="240"/>
        <v>1</v>
      </c>
      <c r="AE818" s="62">
        <f t="shared" si="236"/>
        <v>4</v>
      </c>
      <c r="AF818" s="152" t="str">
        <f t="shared" si="233"/>
        <v>2019-4</v>
      </c>
      <c r="AG818" s="62">
        <f t="shared" si="231"/>
        <v>4</v>
      </c>
      <c r="AH818" s="152" t="str">
        <f t="shared" si="237"/>
        <v>Weekdays</v>
      </c>
      <c r="AI818" s="159">
        <f t="shared" si="241"/>
        <v>5</v>
      </c>
    </row>
    <row r="819" spans="2:35" ht="16.5" x14ac:dyDescent="0.3">
      <c r="B819" s="59" t="s">
        <v>851</v>
      </c>
      <c r="C819" s="60" t="s">
        <v>42</v>
      </c>
      <c r="D819" s="59" t="s">
        <v>43</v>
      </c>
      <c r="E819" s="59" t="s">
        <v>27</v>
      </c>
      <c r="F819" s="59" t="s">
        <v>21</v>
      </c>
      <c r="G819" s="59" t="s">
        <v>44</v>
      </c>
      <c r="H819" s="61">
        <v>53.21</v>
      </c>
      <c r="I819" s="62">
        <v>8</v>
      </c>
      <c r="J819" s="63">
        <v>21.283999999999999</v>
      </c>
      <c r="K819" s="63">
        <v>446.964</v>
      </c>
      <c r="L819" s="64">
        <v>43538</v>
      </c>
      <c r="M819" s="65">
        <v>0.69791666666666663</v>
      </c>
      <c r="N819" s="60" t="s">
        <v>23</v>
      </c>
      <c r="O819" s="63">
        <v>425.68</v>
      </c>
      <c r="P819" s="66">
        <v>4.7619047620000003</v>
      </c>
      <c r="Q819" s="63">
        <v>21.283999999999999</v>
      </c>
      <c r="R819" s="67">
        <v>5</v>
      </c>
      <c r="S819" s="48">
        <f t="shared" si="225"/>
        <v>21.283999999999992</v>
      </c>
      <c r="T819" s="49">
        <f t="shared" si="226"/>
        <v>1596.2999999999993</v>
      </c>
      <c r="U819" s="49" t="b">
        <f t="shared" si="227"/>
        <v>0</v>
      </c>
      <c r="V819" s="49" t="b">
        <f t="shared" si="228"/>
        <v>1</v>
      </c>
      <c r="W819" s="49" t="str">
        <f t="shared" si="229"/>
        <v>Low Value</v>
      </c>
      <c r="X819" s="157" t="str">
        <f t="shared" si="234"/>
        <v>Value Not maches</v>
      </c>
      <c r="Y819" s="158">
        <f t="shared" si="239"/>
        <v>14</v>
      </c>
      <c r="Z819" s="150">
        <f t="shared" si="230"/>
        <v>3</v>
      </c>
      <c r="AA819" s="151">
        <f t="shared" si="238"/>
        <v>2019</v>
      </c>
      <c r="AB819" s="152" t="str">
        <f t="shared" si="235"/>
        <v>3-2019</v>
      </c>
      <c r="AC819" s="152" t="str">
        <f t="shared" si="232"/>
        <v>14-3-2019</v>
      </c>
      <c r="AD819" s="62">
        <f t="shared" si="240"/>
        <v>1</v>
      </c>
      <c r="AE819" s="62">
        <f t="shared" si="236"/>
        <v>11</v>
      </c>
      <c r="AF819" s="152" t="str">
        <f t="shared" si="233"/>
        <v>2019-11</v>
      </c>
      <c r="AG819" s="62">
        <f t="shared" si="231"/>
        <v>4</v>
      </c>
      <c r="AH819" s="152" t="str">
        <f t="shared" si="237"/>
        <v>Weekdays</v>
      </c>
      <c r="AI819" s="159">
        <f t="shared" si="241"/>
        <v>5</v>
      </c>
    </row>
    <row r="820" spans="2:35" ht="16.5" x14ac:dyDescent="0.3">
      <c r="B820" s="59" t="s">
        <v>852</v>
      </c>
      <c r="C820" s="60" t="s">
        <v>25</v>
      </c>
      <c r="D820" s="59" t="s">
        <v>26</v>
      </c>
      <c r="E820" s="59" t="s">
        <v>27</v>
      </c>
      <c r="F820" s="59" t="s">
        <v>21</v>
      </c>
      <c r="G820" s="59" t="s">
        <v>46</v>
      </c>
      <c r="H820" s="61">
        <v>45.44</v>
      </c>
      <c r="I820" s="62">
        <v>7</v>
      </c>
      <c r="J820" s="63">
        <v>15.904</v>
      </c>
      <c r="K820" s="63">
        <v>333.98399999999998</v>
      </c>
      <c r="L820" s="64">
        <v>43488</v>
      </c>
      <c r="M820" s="65">
        <v>0.46875</v>
      </c>
      <c r="N820" s="60" t="s">
        <v>29</v>
      </c>
      <c r="O820" s="63">
        <v>318.08</v>
      </c>
      <c r="P820" s="66">
        <v>4.7619047620000003</v>
      </c>
      <c r="Q820" s="63">
        <v>15.904</v>
      </c>
      <c r="R820" s="67">
        <v>9.1999999999999993</v>
      </c>
      <c r="S820" s="48">
        <f t="shared" si="225"/>
        <v>15.903999999999996</v>
      </c>
      <c r="T820" s="49">
        <f t="shared" si="226"/>
        <v>1192.7999999999997</v>
      </c>
      <c r="U820" s="49" t="b">
        <f t="shared" si="227"/>
        <v>0</v>
      </c>
      <c r="V820" s="49" t="b">
        <f t="shared" si="228"/>
        <v>1</v>
      </c>
      <c r="W820" s="49" t="str">
        <f t="shared" si="229"/>
        <v>High Value</v>
      </c>
      <c r="X820" s="157">
        <f t="shared" si="234"/>
        <v>4.5439999999999996</v>
      </c>
      <c r="Y820" s="158">
        <f t="shared" si="239"/>
        <v>23</v>
      </c>
      <c r="Z820" s="150">
        <f t="shared" si="230"/>
        <v>1</v>
      </c>
      <c r="AA820" s="151">
        <f t="shared" si="238"/>
        <v>2019</v>
      </c>
      <c r="AB820" s="152" t="str">
        <f t="shared" si="235"/>
        <v>1-2019</v>
      </c>
      <c r="AC820" s="152" t="str">
        <f t="shared" si="232"/>
        <v>23-1-2019</v>
      </c>
      <c r="AD820" s="62">
        <f t="shared" si="240"/>
        <v>1</v>
      </c>
      <c r="AE820" s="62">
        <f t="shared" si="236"/>
        <v>4</v>
      </c>
      <c r="AF820" s="152" t="str">
        <f t="shared" si="233"/>
        <v>2019-4</v>
      </c>
      <c r="AG820" s="62">
        <f t="shared" si="231"/>
        <v>3</v>
      </c>
      <c r="AH820" s="152" t="str">
        <f t="shared" si="237"/>
        <v>Weekdays</v>
      </c>
      <c r="AI820" s="159">
        <f t="shared" si="241"/>
        <v>4</v>
      </c>
    </row>
    <row r="821" spans="2:35" ht="16.5" x14ac:dyDescent="0.3">
      <c r="B821" s="59" t="s">
        <v>853</v>
      </c>
      <c r="C821" s="60" t="s">
        <v>18</v>
      </c>
      <c r="D821" s="59" t="s">
        <v>19</v>
      </c>
      <c r="E821" s="59" t="s">
        <v>27</v>
      </c>
      <c r="F821" s="59" t="s">
        <v>31</v>
      </c>
      <c r="G821" s="59" t="s">
        <v>44</v>
      </c>
      <c r="H821" s="61">
        <v>33.880000000000003</v>
      </c>
      <c r="I821" s="62">
        <v>8</v>
      </c>
      <c r="J821" s="63">
        <v>13.552</v>
      </c>
      <c r="K821" s="63">
        <v>284.59199999999998</v>
      </c>
      <c r="L821" s="64">
        <v>43484</v>
      </c>
      <c r="M821" s="65">
        <v>0.85347222222222219</v>
      </c>
      <c r="N821" s="60" t="s">
        <v>23</v>
      </c>
      <c r="O821" s="63">
        <v>271.04000000000002</v>
      </c>
      <c r="P821" s="66">
        <v>4.7619047620000003</v>
      </c>
      <c r="Q821" s="63">
        <v>13.552</v>
      </c>
      <c r="R821" s="68">
        <v>9.6</v>
      </c>
      <c r="S821" s="48">
        <f t="shared" si="225"/>
        <v>13.551999999999964</v>
      </c>
      <c r="T821" s="49">
        <f t="shared" si="226"/>
        <v>1016.3999999999974</v>
      </c>
      <c r="U821" s="49" t="b">
        <f t="shared" si="227"/>
        <v>0</v>
      </c>
      <c r="V821" s="49" t="b">
        <f t="shared" si="228"/>
        <v>1</v>
      </c>
      <c r="W821" s="49" t="str">
        <f t="shared" si="229"/>
        <v>High Value</v>
      </c>
      <c r="X821" s="157">
        <f t="shared" si="234"/>
        <v>3.3880000000000003</v>
      </c>
      <c r="Y821" s="158">
        <f t="shared" si="239"/>
        <v>19</v>
      </c>
      <c r="Z821" s="150">
        <f t="shared" si="230"/>
        <v>1</v>
      </c>
      <c r="AA821" s="151">
        <f t="shared" si="238"/>
        <v>2019</v>
      </c>
      <c r="AB821" s="152" t="str">
        <f t="shared" si="235"/>
        <v>1-2019</v>
      </c>
      <c r="AC821" s="152" t="str">
        <f t="shared" si="232"/>
        <v>19-1-2019</v>
      </c>
      <c r="AD821" s="62">
        <f t="shared" si="240"/>
        <v>1</v>
      </c>
      <c r="AE821" s="62">
        <f t="shared" si="236"/>
        <v>3</v>
      </c>
      <c r="AF821" s="152" t="str">
        <f t="shared" si="233"/>
        <v>2019-3</v>
      </c>
      <c r="AG821" s="62">
        <f t="shared" si="231"/>
        <v>6</v>
      </c>
      <c r="AH821" s="152" t="str">
        <f t="shared" si="237"/>
        <v>Weekends</v>
      </c>
      <c r="AI821" s="159">
        <f t="shared" si="241"/>
        <v>7</v>
      </c>
    </row>
    <row r="822" spans="2:35" ht="16.5" x14ac:dyDescent="0.3">
      <c r="B822" s="59" t="s">
        <v>854</v>
      </c>
      <c r="C822" s="60" t="s">
        <v>42</v>
      </c>
      <c r="D822" s="59" t="s">
        <v>43</v>
      </c>
      <c r="E822" s="59" t="s">
        <v>20</v>
      </c>
      <c r="F822" s="59" t="s">
        <v>31</v>
      </c>
      <c r="G822" s="59" t="s">
        <v>22</v>
      </c>
      <c r="H822" s="61">
        <v>96.16</v>
      </c>
      <c r="I822" s="62">
        <v>4</v>
      </c>
      <c r="J822" s="63">
        <v>19.231999999999999</v>
      </c>
      <c r="K822" s="63">
        <v>403.87200000000001</v>
      </c>
      <c r="L822" s="64">
        <v>43492</v>
      </c>
      <c r="M822" s="65">
        <v>0.8354166666666667</v>
      </c>
      <c r="N822" s="60" t="s">
        <v>33</v>
      </c>
      <c r="O822" s="63">
        <v>384.64</v>
      </c>
      <c r="P822" s="66">
        <v>4.7619047620000003</v>
      </c>
      <c r="Q822" s="63">
        <v>19.231999999999999</v>
      </c>
      <c r="R822" s="67">
        <v>8.4</v>
      </c>
      <c r="S822" s="48">
        <f t="shared" si="225"/>
        <v>19.232000000000028</v>
      </c>
      <c r="T822" s="49">
        <f t="shared" si="226"/>
        <v>1442.4000000000021</v>
      </c>
      <c r="U822" s="49" t="b">
        <f t="shared" si="227"/>
        <v>0</v>
      </c>
      <c r="V822" s="49" t="b">
        <f t="shared" si="228"/>
        <v>1</v>
      </c>
      <c r="W822" s="49" t="str">
        <f t="shared" si="229"/>
        <v>Low Value</v>
      </c>
      <c r="X822" s="157">
        <f t="shared" si="234"/>
        <v>9.6159999999999997</v>
      </c>
      <c r="Y822" s="158">
        <f t="shared" si="239"/>
        <v>27</v>
      </c>
      <c r="Z822" s="150">
        <f t="shared" si="230"/>
        <v>1</v>
      </c>
      <c r="AA822" s="151">
        <f t="shared" si="238"/>
        <v>2019</v>
      </c>
      <c r="AB822" s="152" t="str">
        <f t="shared" si="235"/>
        <v>1-2019</v>
      </c>
      <c r="AC822" s="152" t="str">
        <f t="shared" si="232"/>
        <v>27-1-2019</v>
      </c>
      <c r="AD822" s="62">
        <f t="shared" si="240"/>
        <v>1</v>
      </c>
      <c r="AE822" s="62">
        <f t="shared" si="236"/>
        <v>4</v>
      </c>
      <c r="AF822" s="152" t="str">
        <f t="shared" si="233"/>
        <v>2019-4</v>
      </c>
      <c r="AG822" s="62">
        <f t="shared" si="231"/>
        <v>7</v>
      </c>
      <c r="AH822" s="152" t="str">
        <f t="shared" si="237"/>
        <v>Weekends</v>
      </c>
      <c r="AI822" s="159">
        <f t="shared" si="241"/>
        <v>1</v>
      </c>
    </row>
    <row r="823" spans="2:35" ht="16.5" x14ac:dyDescent="0.3">
      <c r="B823" s="59" t="s">
        <v>855</v>
      </c>
      <c r="C823" s="60" t="s">
        <v>42</v>
      </c>
      <c r="D823" s="59" t="s">
        <v>43</v>
      </c>
      <c r="E823" s="59" t="s">
        <v>20</v>
      </c>
      <c r="F823" s="59" t="s">
        <v>31</v>
      </c>
      <c r="G823" s="59" t="s">
        <v>44</v>
      </c>
      <c r="H823" s="61">
        <v>47.16</v>
      </c>
      <c r="I823" s="62">
        <v>5</v>
      </c>
      <c r="J823" s="63">
        <v>11.79</v>
      </c>
      <c r="K823" s="63">
        <v>247.59</v>
      </c>
      <c r="L823" s="64">
        <v>43499</v>
      </c>
      <c r="M823" s="65">
        <v>0.60763888888888884</v>
      </c>
      <c r="N823" s="60" t="s">
        <v>33</v>
      </c>
      <c r="O823" s="63">
        <v>235.8</v>
      </c>
      <c r="P823" s="66">
        <v>4.7619047620000003</v>
      </c>
      <c r="Q823" s="63">
        <v>11.79</v>
      </c>
      <c r="R823" s="68">
        <v>6</v>
      </c>
      <c r="S823" s="48">
        <f t="shared" si="225"/>
        <v>11.789999999999992</v>
      </c>
      <c r="T823" s="49">
        <f t="shared" si="226"/>
        <v>884.24999999999943</v>
      </c>
      <c r="U823" s="49" t="b">
        <f t="shared" si="227"/>
        <v>0</v>
      </c>
      <c r="V823" s="49" t="b">
        <f t="shared" si="228"/>
        <v>1</v>
      </c>
      <c r="W823" s="49" t="str">
        <f t="shared" si="229"/>
        <v>Low Value</v>
      </c>
      <c r="X823" s="157" t="str">
        <f t="shared" si="234"/>
        <v>Value Not maches</v>
      </c>
      <c r="Y823" s="158">
        <f t="shared" si="239"/>
        <v>3</v>
      </c>
      <c r="Z823" s="150">
        <f t="shared" si="230"/>
        <v>2</v>
      </c>
      <c r="AA823" s="151">
        <f t="shared" si="238"/>
        <v>2019</v>
      </c>
      <c r="AB823" s="152" t="str">
        <f t="shared" si="235"/>
        <v>2-2019</v>
      </c>
      <c r="AC823" s="152" t="str">
        <f t="shared" si="232"/>
        <v>3-2-2019</v>
      </c>
      <c r="AD823" s="62">
        <f t="shared" si="240"/>
        <v>1</v>
      </c>
      <c r="AE823" s="62">
        <f t="shared" si="236"/>
        <v>5</v>
      </c>
      <c r="AF823" s="152" t="str">
        <f t="shared" si="233"/>
        <v>2019-5</v>
      </c>
      <c r="AG823" s="62">
        <f t="shared" si="231"/>
        <v>7</v>
      </c>
      <c r="AH823" s="152" t="str">
        <f t="shared" si="237"/>
        <v>Weekends</v>
      </c>
      <c r="AI823" s="159">
        <f t="shared" si="241"/>
        <v>1</v>
      </c>
    </row>
    <row r="824" spans="2:35" ht="16.5" x14ac:dyDescent="0.3">
      <c r="B824" s="59" t="s">
        <v>856</v>
      </c>
      <c r="C824" s="60" t="s">
        <v>42</v>
      </c>
      <c r="D824" s="59" t="s">
        <v>43</v>
      </c>
      <c r="E824" s="59" t="s">
        <v>27</v>
      </c>
      <c r="F824" s="59" t="s">
        <v>31</v>
      </c>
      <c r="G824" s="59" t="s">
        <v>28</v>
      </c>
      <c r="H824" s="61">
        <v>52.89</v>
      </c>
      <c r="I824" s="62">
        <v>4</v>
      </c>
      <c r="J824" s="63">
        <v>10.577999999999999</v>
      </c>
      <c r="K824" s="63">
        <v>222.13800000000001</v>
      </c>
      <c r="L824" s="64">
        <v>43549</v>
      </c>
      <c r="M824" s="65">
        <v>0.68888888888888888</v>
      </c>
      <c r="N824" s="60" t="s">
        <v>23</v>
      </c>
      <c r="O824" s="63">
        <v>211.56</v>
      </c>
      <c r="P824" s="66">
        <v>4.7619047620000003</v>
      </c>
      <c r="Q824" s="63">
        <v>10.577999999999999</v>
      </c>
      <c r="R824" s="68">
        <v>6.7</v>
      </c>
      <c r="S824" s="48">
        <f t="shared" si="225"/>
        <v>10.578000000000003</v>
      </c>
      <c r="T824" s="49">
        <f t="shared" si="226"/>
        <v>793.35000000000025</v>
      </c>
      <c r="U824" s="49" t="b">
        <f t="shared" si="227"/>
        <v>0</v>
      </c>
      <c r="V824" s="49" t="b">
        <f t="shared" si="228"/>
        <v>1</v>
      </c>
      <c r="W824" s="49" t="str">
        <f t="shared" si="229"/>
        <v>Low Value</v>
      </c>
      <c r="X824" s="157">
        <f t="shared" si="234"/>
        <v>5.2890000000000006</v>
      </c>
      <c r="Y824" s="158">
        <f t="shared" si="239"/>
        <v>25</v>
      </c>
      <c r="Z824" s="150">
        <f t="shared" si="230"/>
        <v>3</v>
      </c>
      <c r="AA824" s="151">
        <f t="shared" si="238"/>
        <v>2019</v>
      </c>
      <c r="AB824" s="152" t="str">
        <f t="shared" si="235"/>
        <v>3-2019</v>
      </c>
      <c r="AC824" s="152" t="str">
        <f t="shared" si="232"/>
        <v>25-3-2019</v>
      </c>
      <c r="AD824" s="62">
        <f t="shared" si="240"/>
        <v>1</v>
      </c>
      <c r="AE824" s="62">
        <f t="shared" si="236"/>
        <v>13</v>
      </c>
      <c r="AF824" s="152" t="str">
        <f t="shared" si="233"/>
        <v>2019-13</v>
      </c>
      <c r="AG824" s="62">
        <f t="shared" si="231"/>
        <v>1</v>
      </c>
      <c r="AH824" s="152" t="str">
        <f t="shared" si="237"/>
        <v>Weekdays</v>
      </c>
      <c r="AI824" s="159">
        <f t="shared" si="241"/>
        <v>2</v>
      </c>
    </row>
    <row r="825" spans="2:35" ht="16.5" x14ac:dyDescent="0.3">
      <c r="B825" s="59" t="s">
        <v>857</v>
      </c>
      <c r="C825" s="60" t="s">
        <v>18</v>
      </c>
      <c r="D825" s="59" t="s">
        <v>19</v>
      </c>
      <c r="E825" s="59" t="s">
        <v>20</v>
      </c>
      <c r="F825" s="59" t="s">
        <v>21</v>
      </c>
      <c r="G825" s="59" t="s">
        <v>32</v>
      </c>
      <c r="H825" s="61">
        <v>47.68</v>
      </c>
      <c r="I825" s="62">
        <v>2</v>
      </c>
      <c r="J825" s="63">
        <v>4.7679999999999998</v>
      </c>
      <c r="K825" s="63">
        <v>100.128</v>
      </c>
      <c r="L825" s="64">
        <v>43520</v>
      </c>
      <c r="M825" s="65">
        <v>0.4236111111111111</v>
      </c>
      <c r="N825" s="60" t="s">
        <v>33</v>
      </c>
      <c r="O825" s="63">
        <v>95.36</v>
      </c>
      <c r="P825" s="66">
        <v>4.7619047620000003</v>
      </c>
      <c r="Q825" s="63">
        <v>4.7679999999999998</v>
      </c>
      <c r="R825" s="68">
        <v>4.0999999999999996</v>
      </c>
      <c r="S825" s="48">
        <f t="shared" si="225"/>
        <v>4.7680000000000007</v>
      </c>
      <c r="T825" s="49">
        <f t="shared" si="226"/>
        <v>357.6</v>
      </c>
      <c r="U825" s="49" t="b">
        <f t="shared" si="227"/>
        <v>0</v>
      </c>
      <c r="V825" s="49" t="b">
        <f t="shared" si="228"/>
        <v>1</v>
      </c>
      <c r="W825" s="49" t="str">
        <f t="shared" si="229"/>
        <v>Low Value</v>
      </c>
      <c r="X825" s="157" t="str">
        <f t="shared" si="234"/>
        <v>Value Not maches</v>
      </c>
      <c r="Y825" s="158">
        <f t="shared" si="239"/>
        <v>24</v>
      </c>
      <c r="Z825" s="150">
        <f t="shared" si="230"/>
        <v>2</v>
      </c>
      <c r="AA825" s="151">
        <f t="shared" si="238"/>
        <v>2019</v>
      </c>
      <c r="AB825" s="152" t="str">
        <f t="shared" si="235"/>
        <v>2-2019</v>
      </c>
      <c r="AC825" s="152" t="str">
        <f t="shared" si="232"/>
        <v>24-2-2019</v>
      </c>
      <c r="AD825" s="62">
        <f t="shared" si="240"/>
        <v>1</v>
      </c>
      <c r="AE825" s="62">
        <f t="shared" si="236"/>
        <v>8</v>
      </c>
      <c r="AF825" s="152" t="str">
        <f t="shared" si="233"/>
        <v>2019-8</v>
      </c>
      <c r="AG825" s="62">
        <f t="shared" si="231"/>
        <v>7</v>
      </c>
      <c r="AH825" s="152" t="str">
        <f t="shared" si="237"/>
        <v>Weekends</v>
      </c>
      <c r="AI825" s="159">
        <f t="shared" si="241"/>
        <v>1</v>
      </c>
    </row>
    <row r="826" spans="2:35" ht="16.5" x14ac:dyDescent="0.3">
      <c r="B826" s="59" t="s">
        <v>858</v>
      </c>
      <c r="C826" s="60" t="s">
        <v>25</v>
      </c>
      <c r="D826" s="59" t="s">
        <v>26</v>
      </c>
      <c r="E826" s="59" t="s">
        <v>20</v>
      </c>
      <c r="F826" s="59" t="s">
        <v>31</v>
      </c>
      <c r="G826" s="59" t="s">
        <v>36</v>
      </c>
      <c r="H826" s="61">
        <v>10.17</v>
      </c>
      <c r="I826" s="62">
        <v>1</v>
      </c>
      <c r="J826" s="63">
        <v>0.50849999999999995</v>
      </c>
      <c r="K826" s="63">
        <v>10.6785</v>
      </c>
      <c r="L826" s="64">
        <v>43503</v>
      </c>
      <c r="M826" s="65">
        <v>0.59375</v>
      </c>
      <c r="N826" s="60" t="s">
        <v>29</v>
      </c>
      <c r="O826" s="63">
        <v>10.17</v>
      </c>
      <c r="P826" s="66">
        <v>4.7619047620000003</v>
      </c>
      <c r="Q826" s="63">
        <v>0.50849999999999995</v>
      </c>
      <c r="R826" s="68">
        <v>5.9</v>
      </c>
      <c r="S826" s="48">
        <f t="shared" si="225"/>
        <v>0.50849999999999973</v>
      </c>
      <c r="T826" s="49">
        <f t="shared" si="226"/>
        <v>38.137499999999982</v>
      </c>
      <c r="U826" s="49" t="b">
        <f t="shared" si="227"/>
        <v>0</v>
      </c>
      <c r="V826" s="49" t="b">
        <f t="shared" si="228"/>
        <v>1</v>
      </c>
      <c r="W826" s="49" t="str">
        <f t="shared" si="229"/>
        <v>Low Value</v>
      </c>
      <c r="X826" s="157" t="str">
        <f t="shared" si="234"/>
        <v>Value Not maches</v>
      </c>
      <c r="Y826" s="158">
        <f t="shared" si="239"/>
        <v>7</v>
      </c>
      <c r="Z826" s="150">
        <f t="shared" si="230"/>
        <v>2</v>
      </c>
      <c r="AA826" s="151">
        <f t="shared" si="238"/>
        <v>2019</v>
      </c>
      <c r="AB826" s="152" t="str">
        <f t="shared" si="235"/>
        <v>2-2019</v>
      </c>
      <c r="AC826" s="152" t="str">
        <f t="shared" si="232"/>
        <v>7-2-2019</v>
      </c>
      <c r="AD826" s="62">
        <f t="shared" si="240"/>
        <v>1</v>
      </c>
      <c r="AE826" s="62">
        <f t="shared" si="236"/>
        <v>6</v>
      </c>
      <c r="AF826" s="152" t="str">
        <f t="shared" si="233"/>
        <v>2019-6</v>
      </c>
      <c r="AG826" s="62">
        <f t="shared" si="231"/>
        <v>4</v>
      </c>
      <c r="AH826" s="152" t="str">
        <f t="shared" si="237"/>
        <v>Weekdays</v>
      </c>
      <c r="AI826" s="159">
        <f t="shared" si="241"/>
        <v>5</v>
      </c>
    </row>
    <row r="827" spans="2:35" ht="16.5" x14ac:dyDescent="0.3">
      <c r="B827" s="59" t="s">
        <v>859</v>
      </c>
      <c r="C827" s="60" t="s">
        <v>18</v>
      </c>
      <c r="D827" s="59" t="s">
        <v>19</v>
      </c>
      <c r="E827" s="59" t="s">
        <v>27</v>
      </c>
      <c r="F827" s="59" t="s">
        <v>21</v>
      </c>
      <c r="G827" s="59" t="s">
        <v>22</v>
      </c>
      <c r="H827" s="61">
        <v>68.709999999999994</v>
      </c>
      <c r="I827" s="62">
        <v>3</v>
      </c>
      <c r="J827" s="63">
        <v>10.3065</v>
      </c>
      <c r="K827" s="63">
        <v>216.4365</v>
      </c>
      <c r="L827" s="64">
        <v>43528</v>
      </c>
      <c r="M827" s="65">
        <v>0.4201388888888889</v>
      </c>
      <c r="N827" s="60" t="s">
        <v>29</v>
      </c>
      <c r="O827" s="63">
        <v>206.13</v>
      </c>
      <c r="P827" s="66">
        <v>4.7619047620000003</v>
      </c>
      <c r="Q827" s="63">
        <v>10.3065</v>
      </c>
      <c r="R827" s="68">
        <v>8.6999999999999993</v>
      </c>
      <c r="S827" s="48">
        <f t="shared" si="225"/>
        <v>10.3065</v>
      </c>
      <c r="T827" s="49">
        <f t="shared" si="226"/>
        <v>772.98749999999995</v>
      </c>
      <c r="U827" s="49" t="b">
        <f t="shared" si="227"/>
        <v>0</v>
      </c>
      <c r="V827" s="49" t="b">
        <f t="shared" si="228"/>
        <v>1</v>
      </c>
      <c r="W827" s="49" t="str">
        <f t="shared" si="229"/>
        <v>High Value</v>
      </c>
      <c r="X827" s="157">
        <f t="shared" si="234"/>
        <v>6.8709999999999996</v>
      </c>
      <c r="Y827" s="158">
        <f t="shared" si="239"/>
        <v>4</v>
      </c>
      <c r="Z827" s="150">
        <f t="shared" si="230"/>
        <v>3</v>
      </c>
      <c r="AA827" s="151">
        <f t="shared" si="238"/>
        <v>2019</v>
      </c>
      <c r="AB827" s="152" t="str">
        <f t="shared" si="235"/>
        <v>3-2019</v>
      </c>
      <c r="AC827" s="152" t="str">
        <f t="shared" si="232"/>
        <v>4-3-2019</v>
      </c>
      <c r="AD827" s="62">
        <f t="shared" si="240"/>
        <v>1</v>
      </c>
      <c r="AE827" s="62">
        <f t="shared" si="236"/>
        <v>10</v>
      </c>
      <c r="AF827" s="152" t="str">
        <f t="shared" si="233"/>
        <v>2019-10</v>
      </c>
      <c r="AG827" s="62">
        <f t="shared" si="231"/>
        <v>1</v>
      </c>
      <c r="AH827" s="152" t="str">
        <f t="shared" si="237"/>
        <v>Weekdays</v>
      </c>
      <c r="AI827" s="159">
        <f t="shared" si="241"/>
        <v>2</v>
      </c>
    </row>
    <row r="828" spans="2:35" ht="16.5" x14ac:dyDescent="0.3">
      <c r="B828" s="59" t="s">
        <v>860</v>
      </c>
      <c r="C828" s="60" t="s">
        <v>42</v>
      </c>
      <c r="D828" s="59" t="s">
        <v>43</v>
      </c>
      <c r="E828" s="59" t="s">
        <v>20</v>
      </c>
      <c r="F828" s="59" t="s">
        <v>21</v>
      </c>
      <c r="G828" s="59" t="s">
        <v>36</v>
      </c>
      <c r="H828" s="61">
        <v>60.08</v>
      </c>
      <c r="I828" s="62">
        <v>7</v>
      </c>
      <c r="J828" s="63">
        <v>21.027999999999999</v>
      </c>
      <c r="K828" s="63">
        <v>441.58800000000002</v>
      </c>
      <c r="L828" s="64">
        <v>43510</v>
      </c>
      <c r="M828" s="65">
        <v>0.48333333333333334</v>
      </c>
      <c r="N828" s="60" t="s">
        <v>33</v>
      </c>
      <c r="O828" s="63">
        <v>420.56</v>
      </c>
      <c r="P828" s="66">
        <v>4.7619047620000003</v>
      </c>
      <c r="Q828" s="63">
        <v>21.027999999999999</v>
      </c>
      <c r="R828" s="67">
        <v>4.5</v>
      </c>
      <c r="S828" s="48">
        <f t="shared" si="225"/>
        <v>21.02800000000002</v>
      </c>
      <c r="T828" s="49">
        <f t="shared" si="226"/>
        <v>1577.1000000000015</v>
      </c>
      <c r="U828" s="49" t="b">
        <f t="shared" si="227"/>
        <v>0</v>
      </c>
      <c r="V828" s="49" t="b">
        <f t="shared" si="228"/>
        <v>1</v>
      </c>
      <c r="W828" s="49" t="str">
        <f t="shared" si="229"/>
        <v>Low Value</v>
      </c>
      <c r="X828" s="157" t="str">
        <f t="shared" si="234"/>
        <v>Value Not maches</v>
      </c>
      <c r="Y828" s="158">
        <f t="shared" si="239"/>
        <v>14</v>
      </c>
      <c r="Z828" s="150">
        <f t="shared" si="230"/>
        <v>2</v>
      </c>
      <c r="AA828" s="151">
        <f t="shared" si="238"/>
        <v>2019</v>
      </c>
      <c r="AB828" s="152" t="str">
        <f t="shared" si="235"/>
        <v>2-2019</v>
      </c>
      <c r="AC828" s="152" t="str">
        <f t="shared" si="232"/>
        <v>14-2-2019</v>
      </c>
      <c r="AD828" s="62">
        <f t="shared" si="240"/>
        <v>1</v>
      </c>
      <c r="AE828" s="62">
        <f t="shared" si="236"/>
        <v>7</v>
      </c>
      <c r="AF828" s="152" t="str">
        <f t="shared" si="233"/>
        <v>2019-7</v>
      </c>
      <c r="AG828" s="62">
        <f t="shared" si="231"/>
        <v>4</v>
      </c>
      <c r="AH828" s="152" t="str">
        <f t="shared" si="237"/>
        <v>Weekdays</v>
      </c>
      <c r="AI828" s="159">
        <f t="shared" si="241"/>
        <v>5</v>
      </c>
    </row>
    <row r="829" spans="2:35" ht="16.5" x14ac:dyDescent="0.3">
      <c r="B829" s="59" t="s">
        <v>861</v>
      </c>
      <c r="C829" s="60" t="s">
        <v>18</v>
      </c>
      <c r="D829" s="59" t="s">
        <v>19</v>
      </c>
      <c r="E829" s="59" t="s">
        <v>20</v>
      </c>
      <c r="F829" s="59" t="s">
        <v>21</v>
      </c>
      <c r="G829" s="59" t="s">
        <v>36</v>
      </c>
      <c r="H829" s="61">
        <v>22.01</v>
      </c>
      <c r="I829" s="62">
        <v>4</v>
      </c>
      <c r="J829" s="63">
        <v>4.4020000000000001</v>
      </c>
      <c r="K829" s="63">
        <v>92.441999999999993</v>
      </c>
      <c r="L829" s="64">
        <v>43494</v>
      </c>
      <c r="M829" s="65">
        <v>0.76041666666666663</v>
      </c>
      <c r="N829" s="60" t="s">
        <v>33</v>
      </c>
      <c r="O829" s="63">
        <v>88.04</v>
      </c>
      <c r="P829" s="66">
        <v>4.7619047620000003</v>
      </c>
      <c r="Q829" s="63">
        <v>4.4020000000000001</v>
      </c>
      <c r="R829" s="68">
        <v>6.6</v>
      </c>
      <c r="S829" s="48">
        <f t="shared" si="225"/>
        <v>4.4019999999999868</v>
      </c>
      <c r="T829" s="49">
        <f t="shared" si="226"/>
        <v>330.14999999999901</v>
      </c>
      <c r="U829" s="49" t="b">
        <f t="shared" si="227"/>
        <v>0</v>
      </c>
      <c r="V829" s="49" t="b">
        <f t="shared" si="228"/>
        <v>1</v>
      </c>
      <c r="W829" s="49" t="str">
        <f t="shared" si="229"/>
        <v>Low Value</v>
      </c>
      <c r="X829" s="157">
        <f t="shared" si="234"/>
        <v>2.2010000000000001</v>
      </c>
      <c r="Y829" s="158">
        <f t="shared" si="239"/>
        <v>29</v>
      </c>
      <c r="Z829" s="150">
        <f t="shared" si="230"/>
        <v>1</v>
      </c>
      <c r="AA829" s="151">
        <f t="shared" si="238"/>
        <v>2019</v>
      </c>
      <c r="AB829" s="152" t="str">
        <f t="shared" si="235"/>
        <v>1-2019</v>
      </c>
      <c r="AC829" s="152" t="str">
        <f t="shared" si="232"/>
        <v>29-1-2019</v>
      </c>
      <c r="AD829" s="62">
        <f t="shared" si="240"/>
        <v>1</v>
      </c>
      <c r="AE829" s="62">
        <f t="shared" si="236"/>
        <v>5</v>
      </c>
      <c r="AF829" s="152" t="str">
        <f t="shared" si="233"/>
        <v>2019-5</v>
      </c>
      <c r="AG829" s="62">
        <f t="shared" si="231"/>
        <v>2</v>
      </c>
      <c r="AH829" s="152" t="str">
        <f t="shared" si="237"/>
        <v>Weekdays</v>
      </c>
      <c r="AI829" s="159">
        <f t="shared" si="241"/>
        <v>3</v>
      </c>
    </row>
    <row r="830" spans="2:35" ht="16.5" x14ac:dyDescent="0.3">
      <c r="B830" s="59" t="s">
        <v>862</v>
      </c>
      <c r="C830" s="60" t="s">
        <v>42</v>
      </c>
      <c r="D830" s="59" t="s">
        <v>43</v>
      </c>
      <c r="E830" s="59" t="s">
        <v>20</v>
      </c>
      <c r="F830" s="59" t="s">
        <v>21</v>
      </c>
      <c r="G830" s="59" t="s">
        <v>22</v>
      </c>
      <c r="H830" s="61">
        <v>72.11</v>
      </c>
      <c r="I830" s="62">
        <v>9</v>
      </c>
      <c r="J830" s="63">
        <v>32.4495</v>
      </c>
      <c r="K830" s="63">
        <v>681.43949999999995</v>
      </c>
      <c r="L830" s="64">
        <v>43493</v>
      </c>
      <c r="M830" s="65">
        <v>0.57847222222222228</v>
      </c>
      <c r="N830" s="60" t="s">
        <v>33</v>
      </c>
      <c r="O830" s="63">
        <v>648.99</v>
      </c>
      <c r="P830" s="66">
        <v>4.7619047620000003</v>
      </c>
      <c r="Q830" s="63">
        <v>32.4495</v>
      </c>
      <c r="R830" s="67">
        <v>7.7</v>
      </c>
      <c r="S830" s="48">
        <f t="shared" si="225"/>
        <v>32.449499999999944</v>
      </c>
      <c r="T830" s="49">
        <f t="shared" si="226"/>
        <v>2433.712499999996</v>
      </c>
      <c r="U830" s="49" t="b">
        <f t="shared" si="227"/>
        <v>1</v>
      </c>
      <c r="V830" s="49" t="b">
        <f t="shared" si="228"/>
        <v>1</v>
      </c>
      <c r="W830" s="49" t="str">
        <f t="shared" si="229"/>
        <v>Low Value</v>
      </c>
      <c r="X830" s="157">
        <f t="shared" si="234"/>
        <v>7.2110000000000003</v>
      </c>
      <c r="Y830" s="158">
        <f t="shared" si="239"/>
        <v>28</v>
      </c>
      <c r="Z830" s="150">
        <f t="shared" si="230"/>
        <v>1</v>
      </c>
      <c r="AA830" s="151">
        <f t="shared" si="238"/>
        <v>2019</v>
      </c>
      <c r="AB830" s="152" t="str">
        <f t="shared" si="235"/>
        <v>1-2019</v>
      </c>
      <c r="AC830" s="152" t="str">
        <f t="shared" si="232"/>
        <v>28-1-2019</v>
      </c>
      <c r="AD830" s="62">
        <f t="shared" si="240"/>
        <v>1</v>
      </c>
      <c r="AE830" s="62">
        <f t="shared" si="236"/>
        <v>5</v>
      </c>
      <c r="AF830" s="152" t="str">
        <f t="shared" si="233"/>
        <v>2019-5</v>
      </c>
      <c r="AG830" s="62">
        <f t="shared" si="231"/>
        <v>1</v>
      </c>
      <c r="AH830" s="152" t="str">
        <f t="shared" si="237"/>
        <v>Weekdays</v>
      </c>
      <c r="AI830" s="159">
        <f t="shared" si="241"/>
        <v>2</v>
      </c>
    </row>
    <row r="831" spans="2:35" ht="16.5" x14ac:dyDescent="0.3">
      <c r="B831" s="59" t="s">
        <v>863</v>
      </c>
      <c r="C831" s="60" t="s">
        <v>18</v>
      </c>
      <c r="D831" s="59" t="s">
        <v>19</v>
      </c>
      <c r="E831" s="59" t="s">
        <v>20</v>
      </c>
      <c r="F831" s="59" t="s">
        <v>31</v>
      </c>
      <c r="G831" s="59" t="s">
        <v>46</v>
      </c>
      <c r="H831" s="61">
        <v>41.28</v>
      </c>
      <c r="I831" s="62">
        <v>3</v>
      </c>
      <c r="J831" s="63">
        <v>6.1920000000000002</v>
      </c>
      <c r="K831" s="63">
        <v>130.03200000000001</v>
      </c>
      <c r="L831" s="64">
        <v>43550</v>
      </c>
      <c r="M831" s="65">
        <v>0.77569444444444446</v>
      </c>
      <c r="N831" s="60" t="s">
        <v>33</v>
      </c>
      <c r="O831" s="63">
        <v>123.84</v>
      </c>
      <c r="P831" s="66">
        <v>4.7619047620000003</v>
      </c>
      <c r="Q831" s="63">
        <v>6.1920000000000002</v>
      </c>
      <c r="R831" s="68">
        <v>8.5</v>
      </c>
      <c r="S831" s="48">
        <f t="shared" si="225"/>
        <v>6.1920000000000073</v>
      </c>
      <c r="T831" s="49">
        <f t="shared" si="226"/>
        <v>464.40000000000055</v>
      </c>
      <c r="U831" s="49" t="b">
        <f t="shared" si="227"/>
        <v>0</v>
      </c>
      <c r="V831" s="49" t="b">
        <f t="shared" si="228"/>
        <v>1</v>
      </c>
      <c r="W831" s="49" t="str">
        <f t="shared" si="229"/>
        <v>Low Value</v>
      </c>
      <c r="X831" s="157">
        <f t="shared" si="234"/>
        <v>4.1280000000000001</v>
      </c>
      <c r="Y831" s="158">
        <f t="shared" si="239"/>
        <v>26</v>
      </c>
      <c r="Z831" s="150">
        <f t="shared" si="230"/>
        <v>3</v>
      </c>
      <c r="AA831" s="151">
        <f t="shared" si="238"/>
        <v>2019</v>
      </c>
      <c r="AB831" s="152" t="str">
        <f t="shared" si="235"/>
        <v>3-2019</v>
      </c>
      <c r="AC831" s="152" t="str">
        <f t="shared" si="232"/>
        <v>26-3-2019</v>
      </c>
      <c r="AD831" s="62">
        <f t="shared" si="240"/>
        <v>1</v>
      </c>
      <c r="AE831" s="62">
        <f t="shared" si="236"/>
        <v>13</v>
      </c>
      <c r="AF831" s="152" t="str">
        <f t="shared" si="233"/>
        <v>2019-13</v>
      </c>
      <c r="AG831" s="62">
        <f t="shared" si="231"/>
        <v>2</v>
      </c>
      <c r="AH831" s="152" t="str">
        <f t="shared" si="237"/>
        <v>Weekdays</v>
      </c>
      <c r="AI831" s="159">
        <f t="shared" si="241"/>
        <v>3</v>
      </c>
    </row>
    <row r="832" spans="2:35" ht="16.5" x14ac:dyDescent="0.3">
      <c r="B832" s="59" t="s">
        <v>864</v>
      </c>
      <c r="C832" s="60" t="s">
        <v>25</v>
      </c>
      <c r="D832" s="59" t="s">
        <v>26</v>
      </c>
      <c r="E832" s="59" t="s">
        <v>27</v>
      </c>
      <c r="F832" s="59" t="s">
        <v>31</v>
      </c>
      <c r="G832" s="59" t="s">
        <v>28</v>
      </c>
      <c r="H832" s="61">
        <v>64.95</v>
      </c>
      <c r="I832" s="62">
        <v>10</v>
      </c>
      <c r="J832" s="63">
        <v>32.475000000000001</v>
      </c>
      <c r="K832" s="63">
        <v>681.97500000000002</v>
      </c>
      <c r="L832" s="64">
        <v>43548</v>
      </c>
      <c r="M832" s="65">
        <v>0.76875000000000004</v>
      </c>
      <c r="N832" s="60" t="s">
        <v>29</v>
      </c>
      <c r="O832" s="63">
        <v>649.5</v>
      </c>
      <c r="P832" s="66">
        <v>4.7619047620000003</v>
      </c>
      <c r="Q832" s="63">
        <v>32.475000000000001</v>
      </c>
      <c r="R832" s="67">
        <v>5.2</v>
      </c>
      <c r="S832" s="48">
        <f t="shared" si="225"/>
        <v>32.475000000000023</v>
      </c>
      <c r="T832" s="49">
        <f t="shared" si="226"/>
        <v>2435.6250000000018</v>
      </c>
      <c r="U832" s="49" t="b">
        <f t="shared" si="227"/>
        <v>1</v>
      </c>
      <c r="V832" s="49" t="b">
        <f t="shared" si="228"/>
        <v>1</v>
      </c>
      <c r="W832" s="49" t="str">
        <f t="shared" si="229"/>
        <v>Low Value</v>
      </c>
      <c r="X832" s="157" t="str">
        <f t="shared" si="234"/>
        <v>Value Not maches</v>
      </c>
      <c r="Y832" s="158">
        <f t="shared" si="239"/>
        <v>24</v>
      </c>
      <c r="Z832" s="150">
        <f t="shared" si="230"/>
        <v>3</v>
      </c>
      <c r="AA832" s="151">
        <f t="shared" si="238"/>
        <v>2019</v>
      </c>
      <c r="AB832" s="152" t="str">
        <f t="shared" si="235"/>
        <v>3-2019</v>
      </c>
      <c r="AC832" s="152" t="str">
        <f t="shared" si="232"/>
        <v>24-3-2019</v>
      </c>
      <c r="AD832" s="62">
        <f t="shared" si="240"/>
        <v>1</v>
      </c>
      <c r="AE832" s="62">
        <f t="shared" si="236"/>
        <v>12</v>
      </c>
      <c r="AF832" s="152" t="str">
        <f t="shared" si="233"/>
        <v>2019-12</v>
      </c>
      <c r="AG832" s="62">
        <f t="shared" si="231"/>
        <v>7</v>
      </c>
      <c r="AH832" s="152" t="str">
        <f t="shared" si="237"/>
        <v>Weekends</v>
      </c>
      <c r="AI832" s="159">
        <f t="shared" si="241"/>
        <v>1</v>
      </c>
    </row>
    <row r="833" spans="2:35" ht="16.5" x14ac:dyDescent="0.3">
      <c r="B833" s="59" t="s">
        <v>865</v>
      </c>
      <c r="C833" s="60" t="s">
        <v>18</v>
      </c>
      <c r="D833" s="59" t="s">
        <v>19</v>
      </c>
      <c r="E833" s="59" t="s">
        <v>20</v>
      </c>
      <c r="F833" s="59" t="s">
        <v>21</v>
      </c>
      <c r="G833" s="59" t="s">
        <v>28</v>
      </c>
      <c r="H833" s="61">
        <v>74.22</v>
      </c>
      <c r="I833" s="62">
        <v>10</v>
      </c>
      <c r="J833" s="63">
        <v>37.11</v>
      </c>
      <c r="K833" s="63">
        <v>779.31</v>
      </c>
      <c r="L833" s="64">
        <v>43466</v>
      </c>
      <c r="M833" s="65">
        <v>0.61250000000000004</v>
      </c>
      <c r="N833" s="60" t="s">
        <v>33</v>
      </c>
      <c r="O833" s="63">
        <v>742.2</v>
      </c>
      <c r="P833" s="66">
        <v>4.7619047620000003</v>
      </c>
      <c r="Q833" s="63">
        <v>37.11</v>
      </c>
      <c r="R833" s="67">
        <v>4.3</v>
      </c>
      <c r="S833" s="48">
        <f t="shared" si="225"/>
        <v>37.1099999999999</v>
      </c>
      <c r="T833" s="49">
        <f t="shared" si="226"/>
        <v>2783.2499999999927</v>
      </c>
      <c r="U833" s="49" t="b">
        <f t="shared" si="227"/>
        <v>1</v>
      </c>
      <c r="V833" s="49" t="b">
        <f t="shared" si="228"/>
        <v>1</v>
      </c>
      <c r="W833" s="49" t="str">
        <f t="shared" si="229"/>
        <v>Low Value</v>
      </c>
      <c r="X833" s="157" t="str">
        <f t="shared" si="234"/>
        <v>Value Not maches</v>
      </c>
      <c r="Y833" s="158">
        <f t="shared" si="239"/>
        <v>1</v>
      </c>
      <c r="Z833" s="150">
        <f t="shared" si="230"/>
        <v>1</v>
      </c>
      <c r="AA833" s="151">
        <f t="shared" si="238"/>
        <v>2019</v>
      </c>
      <c r="AB833" s="152" t="str">
        <f t="shared" si="235"/>
        <v>1-2019</v>
      </c>
      <c r="AC833" s="152" t="str">
        <f t="shared" si="232"/>
        <v>1-1-2019</v>
      </c>
      <c r="AD833" s="62">
        <f t="shared" si="240"/>
        <v>1</v>
      </c>
      <c r="AE833" s="62">
        <f t="shared" si="236"/>
        <v>1</v>
      </c>
      <c r="AF833" s="152" t="str">
        <f t="shared" si="233"/>
        <v>2019-1</v>
      </c>
      <c r="AG833" s="62">
        <f t="shared" si="231"/>
        <v>2</v>
      </c>
      <c r="AH833" s="152" t="str">
        <f t="shared" si="237"/>
        <v>Weekdays</v>
      </c>
      <c r="AI833" s="159">
        <f t="shared" si="241"/>
        <v>3</v>
      </c>
    </row>
    <row r="834" spans="2:35" ht="16.5" x14ac:dyDescent="0.3">
      <c r="B834" s="59" t="s">
        <v>866</v>
      </c>
      <c r="C834" s="60" t="s">
        <v>18</v>
      </c>
      <c r="D834" s="59" t="s">
        <v>19</v>
      </c>
      <c r="E834" s="59" t="s">
        <v>27</v>
      </c>
      <c r="F834" s="59" t="s">
        <v>31</v>
      </c>
      <c r="G834" s="59" t="s">
        <v>28</v>
      </c>
      <c r="H834" s="61">
        <v>10.56</v>
      </c>
      <c r="I834" s="62">
        <v>8</v>
      </c>
      <c r="J834" s="63">
        <v>4.2240000000000002</v>
      </c>
      <c r="K834" s="63">
        <v>88.703999999999994</v>
      </c>
      <c r="L834" s="64">
        <v>43489</v>
      </c>
      <c r="M834" s="65">
        <v>0.73819444444444449</v>
      </c>
      <c r="N834" s="60" t="s">
        <v>29</v>
      </c>
      <c r="O834" s="63">
        <v>84.48</v>
      </c>
      <c r="P834" s="66">
        <v>4.7619047620000003</v>
      </c>
      <c r="Q834" s="63">
        <v>4.2240000000000002</v>
      </c>
      <c r="R834" s="68">
        <v>7.6</v>
      </c>
      <c r="S834" s="48">
        <f t="shared" si="225"/>
        <v>4.2239999999999895</v>
      </c>
      <c r="T834" s="49">
        <f t="shared" si="226"/>
        <v>316.79999999999922</v>
      </c>
      <c r="U834" s="49" t="b">
        <f t="shared" si="227"/>
        <v>0</v>
      </c>
      <c r="V834" s="49" t="b">
        <f t="shared" si="228"/>
        <v>1</v>
      </c>
      <c r="W834" s="49" t="str">
        <f t="shared" si="229"/>
        <v>Low Value</v>
      </c>
      <c r="X834" s="157">
        <f t="shared" si="234"/>
        <v>1.056</v>
      </c>
      <c r="Y834" s="158">
        <f t="shared" si="239"/>
        <v>24</v>
      </c>
      <c r="Z834" s="150">
        <f t="shared" si="230"/>
        <v>1</v>
      </c>
      <c r="AA834" s="151">
        <f t="shared" si="238"/>
        <v>2019</v>
      </c>
      <c r="AB834" s="152" t="str">
        <f t="shared" si="235"/>
        <v>1-2019</v>
      </c>
      <c r="AC834" s="152" t="str">
        <f t="shared" si="232"/>
        <v>24-1-2019</v>
      </c>
      <c r="AD834" s="62">
        <f t="shared" si="240"/>
        <v>1</v>
      </c>
      <c r="AE834" s="62">
        <f t="shared" si="236"/>
        <v>4</v>
      </c>
      <c r="AF834" s="152" t="str">
        <f t="shared" si="233"/>
        <v>2019-4</v>
      </c>
      <c r="AG834" s="62">
        <f t="shared" si="231"/>
        <v>4</v>
      </c>
      <c r="AH834" s="152" t="str">
        <f t="shared" si="237"/>
        <v>Weekdays</v>
      </c>
      <c r="AI834" s="159">
        <f t="shared" si="241"/>
        <v>5</v>
      </c>
    </row>
    <row r="835" spans="2:35" ht="16.5" x14ac:dyDescent="0.3">
      <c r="B835" s="59" t="s">
        <v>867</v>
      </c>
      <c r="C835" s="60" t="s">
        <v>42</v>
      </c>
      <c r="D835" s="59" t="s">
        <v>43</v>
      </c>
      <c r="E835" s="59" t="s">
        <v>27</v>
      </c>
      <c r="F835" s="59" t="s">
        <v>31</v>
      </c>
      <c r="G835" s="59" t="s">
        <v>22</v>
      </c>
      <c r="H835" s="61">
        <v>62.57</v>
      </c>
      <c r="I835" s="62">
        <v>4</v>
      </c>
      <c r="J835" s="63">
        <v>12.513999999999999</v>
      </c>
      <c r="K835" s="63">
        <v>262.79399999999998</v>
      </c>
      <c r="L835" s="64">
        <v>43521</v>
      </c>
      <c r="M835" s="65">
        <v>0.77569444444444446</v>
      </c>
      <c r="N835" s="60" t="s">
        <v>29</v>
      </c>
      <c r="O835" s="63">
        <v>250.28</v>
      </c>
      <c r="P835" s="66">
        <v>4.7619047620000003</v>
      </c>
      <c r="Q835" s="63">
        <v>12.513999999999999</v>
      </c>
      <c r="R835" s="68">
        <v>9.5</v>
      </c>
      <c r="S835" s="48">
        <f t="shared" si="225"/>
        <v>12.513999999999982</v>
      </c>
      <c r="T835" s="49">
        <f t="shared" si="226"/>
        <v>938.54999999999859</v>
      </c>
      <c r="U835" s="49" t="b">
        <f t="shared" si="227"/>
        <v>0</v>
      </c>
      <c r="V835" s="49" t="b">
        <f t="shared" si="228"/>
        <v>1</v>
      </c>
      <c r="W835" s="49" t="str">
        <f t="shared" si="229"/>
        <v>High Value</v>
      </c>
      <c r="X835" s="157">
        <f t="shared" si="234"/>
        <v>6.2570000000000006</v>
      </c>
      <c r="Y835" s="158">
        <f t="shared" si="239"/>
        <v>25</v>
      </c>
      <c r="Z835" s="150">
        <f t="shared" si="230"/>
        <v>2</v>
      </c>
      <c r="AA835" s="151">
        <f t="shared" si="238"/>
        <v>2019</v>
      </c>
      <c r="AB835" s="152" t="str">
        <f t="shared" si="235"/>
        <v>2-2019</v>
      </c>
      <c r="AC835" s="152" t="str">
        <f t="shared" si="232"/>
        <v>25-2-2019</v>
      </c>
      <c r="AD835" s="62">
        <f t="shared" si="240"/>
        <v>1</v>
      </c>
      <c r="AE835" s="62">
        <f t="shared" si="236"/>
        <v>9</v>
      </c>
      <c r="AF835" s="152" t="str">
        <f t="shared" si="233"/>
        <v>2019-9</v>
      </c>
      <c r="AG835" s="62">
        <f t="shared" si="231"/>
        <v>1</v>
      </c>
      <c r="AH835" s="152" t="str">
        <f t="shared" si="237"/>
        <v>Weekdays</v>
      </c>
      <c r="AI835" s="159">
        <f t="shared" si="241"/>
        <v>2</v>
      </c>
    </row>
    <row r="836" spans="2:35" ht="16.5" x14ac:dyDescent="0.3">
      <c r="B836" s="59" t="s">
        <v>868</v>
      </c>
      <c r="C836" s="60" t="s">
        <v>42</v>
      </c>
      <c r="D836" s="59" t="s">
        <v>43</v>
      </c>
      <c r="E836" s="59" t="s">
        <v>20</v>
      </c>
      <c r="F836" s="59" t="s">
        <v>21</v>
      </c>
      <c r="G836" s="59" t="s">
        <v>36</v>
      </c>
      <c r="H836" s="61">
        <v>11.85</v>
      </c>
      <c r="I836" s="62">
        <v>8</v>
      </c>
      <c r="J836" s="63">
        <v>4.74</v>
      </c>
      <c r="K836" s="63">
        <v>99.54</v>
      </c>
      <c r="L836" s="64">
        <v>43474</v>
      </c>
      <c r="M836" s="65">
        <v>0.69027777777777777</v>
      </c>
      <c r="N836" s="60" t="s">
        <v>29</v>
      </c>
      <c r="O836" s="63">
        <v>94.8</v>
      </c>
      <c r="P836" s="66">
        <v>4.7619047620000003</v>
      </c>
      <c r="Q836" s="63">
        <v>4.74</v>
      </c>
      <c r="R836" s="68">
        <v>4.0999999999999996</v>
      </c>
      <c r="S836" s="48">
        <f t="shared" ref="S836:S899" si="242">K836-O836</f>
        <v>4.7400000000000091</v>
      </c>
      <c r="T836" s="49">
        <f t="shared" ref="T836:T899" si="243">$S836*$S$2</f>
        <v>355.50000000000068</v>
      </c>
      <c r="U836" s="49" t="b">
        <f t="shared" si="227"/>
        <v>0</v>
      </c>
      <c r="V836" s="49" t="b">
        <f t="shared" si="228"/>
        <v>1</v>
      </c>
      <c r="W836" s="49" t="str">
        <f t="shared" si="229"/>
        <v>Low Value</v>
      </c>
      <c r="X836" s="157" t="str">
        <f t="shared" si="234"/>
        <v>Value Not maches</v>
      </c>
      <c r="Y836" s="158">
        <f t="shared" si="239"/>
        <v>9</v>
      </c>
      <c r="Z836" s="150">
        <f t="shared" si="230"/>
        <v>1</v>
      </c>
      <c r="AA836" s="151">
        <f t="shared" si="238"/>
        <v>2019</v>
      </c>
      <c r="AB836" s="152" t="str">
        <f t="shared" si="235"/>
        <v>1-2019</v>
      </c>
      <c r="AC836" s="152" t="str">
        <f t="shared" si="232"/>
        <v>9-1-2019</v>
      </c>
      <c r="AD836" s="62">
        <f t="shared" si="240"/>
        <v>1</v>
      </c>
      <c r="AE836" s="62">
        <f t="shared" si="236"/>
        <v>2</v>
      </c>
      <c r="AF836" s="152" t="str">
        <f t="shared" si="233"/>
        <v>2019-2</v>
      </c>
      <c r="AG836" s="62">
        <f t="shared" si="231"/>
        <v>3</v>
      </c>
      <c r="AH836" s="152" t="str">
        <f t="shared" si="237"/>
        <v>Weekdays</v>
      </c>
      <c r="AI836" s="159">
        <f t="shared" si="241"/>
        <v>4</v>
      </c>
    </row>
    <row r="837" spans="2:35" ht="16.5" x14ac:dyDescent="0.3">
      <c r="B837" s="59" t="s">
        <v>869</v>
      </c>
      <c r="C837" s="60" t="s">
        <v>18</v>
      </c>
      <c r="D837" s="59" t="s">
        <v>19</v>
      </c>
      <c r="E837" s="59" t="s">
        <v>20</v>
      </c>
      <c r="F837" s="59" t="s">
        <v>31</v>
      </c>
      <c r="G837" s="59" t="s">
        <v>22</v>
      </c>
      <c r="H837" s="61">
        <v>91.3</v>
      </c>
      <c r="I837" s="62">
        <v>1</v>
      </c>
      <c r="J837" s="63">
        <v>4.5650000000000004</v>
      </c>
      <c r="K837" s="63">
        <v>95.864999999999995</v>
      </c>
      <c r="L837" s="64">
        <v>43510</v>
      </c>
      <c r="M837" s="65">
        <v>0.61250000000000004</v>
      </c>
      <c r="N837" s="60" t="s">
        <v>23</v>
      </c>
      <c r="O837" s="63">
        <v>91.3</v>
      </c>
      <c r="P837" s="66">
        <v>4.7619047620000003</v>
      </c>
      <c r="Q837" s="63">
        <v>4.5650000000000004</v>
      </c>
      <c r="R837" s="68">
        <v>9.1999999999999993</v>
      </c>
      <c r="S837" s="48">
        <f t="shared" si="242"/>
        <v>4.5649999999999977</v>
      </c>
      <c r="T837" s="49">
        <f t="shared" si="243"/>
        <v>342.37499999999983</v>
      </c>
      <c r="U837" s="49" t="b">
        <f t="shared" ref="U837:U900" si="244">AND(S837&gt;8,O837&gt;480)</f>
        <v>0</v>
      </c>
      <c r="V837" s="49" t="b">
        <f t="shared" ref="V837:V900" si="245">OR(R$4&gt;8.4,$Q837&gt;67)</f>
        <v>1</v>
      </c>
      <c r="W837" s="49" t="str">
        <f t="shared" ref="W837:W900" si="246">IF(R837&gt;8.6,"High Value", "Low Value")</f>
        <v>High Value</v>
      </c>
      <c r="X837" s="157">
        <f t="shared" si="234"/>
        <v>9.1300000000000008</v>
      </c>
      <c r="Y837" s="158">
        <f t="shared" si="239"/>
        <v>14</v>
      </c>
      <c r="Z837" s="150">
        <f t="shared" ref="Z837:Z900" si="247">MONTH(L837)</f>
        <v>2</v>
      </c>
      <c r="AA837" s="151">
        <f t="shared" si="238"/>
        <v>2019</v>
      </c>
      <c r="AB837" s="152" t="str">
        <f t="shared" si="235"/>
        <v>2-2019</v>
      </c>
      <c r="AC837" s="152" t="str">
        <f t="shared" si="232"/>
        <v>14-2-2019</v>
      </c>
      <c r="AD837" s="62">
        <f t="shared" si="240"/>
        <v>1</v>
      </c>
      <c r="AE837" s="62">
        <f t="shared" si="236"/>
        <v>7</v>
      </c>
      <c r="AF837" s="152" t="str">
        <f t="shared" si="233"/>
        <v>2019-7</v>
      </c>
      <c r="AG837" s="62">
        <f t="shared" si="231"/>
        <v>4</v>
      </c>
      <c r="AH837" s="152" t="str">
        <f t="shared" si="237"/>
        <v>Weekdays</v>
      </c>
      <c r="AI837" s="159">
        <f t="shared" si="241"/>
        <v>5</v>
      </c>
    </row>
    <row r="838" spans="2:35" ht="16.5" x14ac:dyDescent="0.3">
      <c r="B838" s="59" t="s">
        <v>870</v>
      </c>
      <c r="C838" s="60" t="s">
        <v>42</v>
      </c>
      <c r="D838" s="59" t="s">
        <v>43</v>
      </c>
      <c r="E838" s="59" t="s">
        <v>20</v>
      </c>
      <c r="F838" s="59" t="s">
        <v>21</v>
      </c>
      <c r="G838" s="59" t="s">
        <v>32</v>
      </c>
      <c r="H838" s="61">
        <v>40.729999999999997</v>
      </c>
      <c r="I838" s="62">
        <v>7</v>
      </c>
      <c r="J838" s="63">
        <v>14.2555</v>
      </c>
      <c r="K838" s="63">
        <v>299.3655</v>
      </c>
      <c r="L838" s="64">
        <v>43536</v>
      </c>
      <c r="M838" s="65">
        <v>0.45902777777777776</v>
      </c>
      <c r="N838" s="60" t="s">
        <v>23</v>
      </c>
      <c r="O838" s="63">
        <v>285.11</v>
      </c>
      <c r="P838" s="66">
        <v>4.7619047620000003</v>
      </c>
      <c r="Q838" s="63">
        <v>14.2555</v>
      </c>
      <c r="R838" s="68">
        <v>5.4</v>
      </c>
      <c r="S838" s="48">
        <f t="shared" si="242"/>
        <v>14.255499999999984</v>
      </c>
      <c r="T838" s="49">
        <f t="shared" si="243"/>
        <v>1069.1624999999988</v>
      </c>
      <c r="U838" s="49" t="b">
        <f t="shared" si="244"/>
        <v>0</v>
      </c>
      <c r="V838" s="49" t="b">
        <f t="shared" si="245"/>
        <v>1</v>
      </c>
      <c r="W838" s="49" t="str">
        <f t="shared" si="246"/>
        <v>Low Value</v>
      </c>
      <c r="X838" s="157" t="str">
        <f t="shared" si="234"/>
        <v>Value Not maches</v>
      </c>
      <c r="Y838" s="158">
        <f t="shared" si="239"/>
        <v>12</v>
      </c>
      <c r="Z838" s="150">
        <f t="shared" si="247"/>
        <v>3</v>
      </c>
      <c r="AA838" s="151">
        <f t="shared" si="238"/>
        <v>2019</v>
      </c>
      <c r="AB838" s="152" t="str">
        <f t="shared" si="235"/>
        <v>3-2019</v>
      </c>
      <c r="AC838" s="152" t="str">
        <f t="shared" si="232"/>
        <v>12-3-2019</v>
      </c>
      <c r="AD838" s="62">
        <f t="shared" si="240"/>
        <v>1</v>
      </c>
      <c r="AE838" s="62">
        <f t="shared" si="236"/>
        <v>11</v>
      </c>
      <c r="AF838" s="152" t="str">
        <f t="shared" si="233"/>
        <v>2019-11</v>
      </c>
      <c r="AG838" s="62">
        <f t="shared" ref="AG838:AG901" si="248">WEEKDAY(L838,2)</f>
        <v>2</v>
      </c>
      <c r="AH838" s="152" t="str">
        <f t="shared" si="237"/>
        <v>Weekdays</v>
      </c>
      <c r="AI838" s="159">
        <f t="shared" si="241"/>
        <v>3</v>
      </c>
    </row>
    <row r="839" spans="2:35" ht="16.5" x14ac:dyDescent="0.3">
      <c r="B839" s="59" t="s">
        <v>871</v>
      </c>
      <c r="C839" s="60" t="s">
        <v>18</v>
      </c>
      <c r="D839" s="59" t="s">
        <v>19</v>
      </c>
      <c r="E839" s="59" t="s">
        <v>27</v>
      </c>
      <c r="F839" s="59" t="s">
        <v>31</v>
      </c>
      <c r="G839" s="59" t="s">
        <v>46</v>
      </c>
      <c r="H839" s="61">
        <v>52.38</v>
      </c>
      <c r="I839" s="62">
        <v>1</v>
      </c>
      <c r="J839" s="63">
        <v>2.6190000000000002</v>
      </c>
      <c r="K839" s="63">
        <v>54.999000000000002</v>
      </c>
      <c r="L839" s="64">
        <v>43550</v>
      </c>
      <c r="M839" s="65">
        <v>0.82222222222222219</v>
      </c>
      <c r="N839" s="60" t="s">
        <v>29</v>
      </c>
      <c r="O839" s="63">
        <v>52.38</v>
      </c>
      <c r="P839" s="66">
        <v>4.7619047620000003</v>
      </c>
      <c r="Q839" s="63">
        <v>2.6190000000000002</v>
      </c>
      <c r="R839" s="68">
        <v>5.8</v>
      </c>
      <c r="S839" s="48">
        <f t="shared" si="242"/>
        <v>2.6189999999999998</v>
      </c>
      <c r="T839" s="49">
        <f t="shared" si="243"/>
        <v>196.42499999999998</v>
      </c>
      <c r="U839" s="49" t="b">
        <f t="shared" si="244"/>
        <v>0</v>
      </c>
      <c r="V839" s="49" t="b">
        <f t="shared" si="245"/>
        <v>1</v>
      </c>
      <c r="W839" s="49" t="str">
        <f t="shared" si="246"/>
        <v>Low Value</v>
      </c>
      <c r="X839" s="157" t="str">
        <f t="shared" si="234"/>
        <v>Value Not maches</v>
      </c>
      <c r="Y839" s="158">
        <f t="shared" si="239"/>
        <v>26</v>
      </c>
      <c r="Z839" s="150">
        <f t="shared" si="247"/>
        <v>3</v>
      </c>
      <c r="AA839" s="151">
        <f t="shared" si="238"/>
        <v>2019</v>
      </c>
      <c r="AB839" s="152" t="str">
        <f t="shared" si="235"/>
        <v>3-2019</v>
      </c>
      <c r="AC839" s="152" t="str">
        <f t="shared" si="232"/>
        <v>26-3-2019</v>
      </c>
      <c r="AD839" s="62">
        <f t="shared" si="240"/>
        <v>1</v>
      </c>
      <c r="AE839" s="62">
        <f t="shared" si="236"/>
        <v>13</v>
      </c>
      <c r="AF839" s="152" t="str">
        <f t="shared" si="233"/>
        <v>2019-13</v>
      </c>
      <c r="AG839" s="62">
        <f t="shared" si="248"/>
        <v>2</v>
      </c>
      <c r="AH839" s="152" t="str">
        <f t="shared" si="237"/>
        <v>Weekdays</v>
      </c>
      <c r="AI839" s="159">
        <f t="shared" si="241"/>
        <v>3</v>
      </c>
    </row>
    <row r="840" spans="2:35" ht="16.5" x14ac:dyDescent="0.3">
      <c r="B840" s="59" t="s">
        <v>872</v>
      </c>
      <c r="C840" s="60" t="s">
        <v>18</v>
      </c>
      <c r="D840" s="59" t="s">
        <v>19</v>
      </c>
      <c r="E840" s="59" t="s">
        <v>20</v>
      </c>
      <c r="F840" s="59" t="s">
        <v>31</v>
      </c>
      <c r="G840" s="59" t="s">
        <v>46</v>
      </c>
      <c r="H840" s="61">
        <v>38.54</v>
      </c>
      <c r="I840" s="62">
        <v>5</v>
      </c>
      <c r="J840" s="63">
        <v>9.6349999999999998</v>
      </c>
      <c r="K840" s="63">
        <v>202.33500000000001</v>
      </c>
      <c r="L840" s="64">
        <v>43474</v>
      </c>
      <c r="M840" s="65">
        <v>0.56527777777777777</v>
      </c>
      <c r="N840" s="60" t="s">
        <v>23</v>
      </c>
      <c r="O840" s="63">
        <v>192.7</v>
      </c>
      <c r="P840" s="66">
        <v>4.7619047620000003</v>
      </c>
      <c r="Q840" s="63">
        <v>9.6349999999999998</v>
      </c>
      <c r="R840" s="68">
        <v>5.6</v>
      </c>
      <c r="S840" s="48">
        <f t="shared" si="242"/>
        <v>9.6350000000000193</v>
      </c>
      <c r="T840" s="49">
        <f t="shared" si="243"/>
        <v>722.62500000000148</v>
      </c>
      <c r="U840" s="49" t="b">
        <f t="shared" si="244"/>
        <v>0</v>
      </c>
      <c r="V840" s="49" t="b">
        <f t="shared" si="245"/>
        <v>1</v>
      </c>
      <c r="W840" s="49" t="str">
        <f t="shared" si="246"/>
        <v>Low Value</v>
      </c>
      <c r="X840" s="157" t="str">
        <f t="shared" si="234"/>
        <v>Value Not maches</v>
      </c>
      <c r="Y840" s="158">
        <f t="shared" si="239"/>
        <v>9</v>
      </c>
      <c r="Z840" s="150">
        <f t="shared" si="247"/>
        <v>1</v>
      </c>
      <c r="AA840" s="151">
        <f t="shared" si="238"/>
        <v>2019</v>
      </c>
      <c r="AB840" s="152" t="str">
        <f t="shared" si="235"/>
        <v>1-2019</v>
      </c>
      <c r="AC840" s="152" t="str">
        <f t="shared" si="232"/>
        <v>9-1-2019</v>
      </c>
      <c r="AD840" s="62">
        <f t="shared" si="240"/>
        <v>1</v>
      </c>
      <c r="AE840" s="62">
        <f t="shared" si="236"/>
        <v>2</v>
      </c>
      <c r="AF840" s="152" t="str">
        <f t="shared" si="233"/>
        <v>2019-2</v>
      </c>
      <c r="AG840" s="62">
        <f t="shared" si="248"/>
        <v>3</v>
      </c>
      <c r="AH840" s="152" t="str">
        <f t="shared" si="237"/>
        <v>Weekdays</v>
      </c>
      <c r="AI840" s="159">
        <f t="shared" si="241"/>
        <v>4</v>
      </c>
    </row>
    <row r="841" spans="2:35" ht="16.5" x14ac:dyDescent="0.3">
      <c r="B841" s="59" t="s">
        <v>873</v>
      </c>
      <c r="C841" s="60" t="s">
        <v>42</v>
      </c>
      <c r="D841" s="59" t="s">
        <v>43</v>
      </c>
      <c r="E841" s="59" t="s">
        <v>27</v>
      </c>
      <c r="F841" s="59" t="s">
        <v>31</v>
      </c>
      <c r="G841" s="59" t="s">
        <v>36</v>
      </c>
      <c r="H841" s="61">
        <v>44.63</v>
      </c>
      <c r="I841" s="62">
        <v>6</v>
      </c>
      <c r="J841" s="63">
        <v>13.388999999999999</v>
      </c>
      <c r="K841" s="63">
        <v>281.16899999999998</v>
      </c>
      <c r="L841" s="64">
        <v>43467</v>
      </c>
      <c r="M841" s="65">
        <v>0.83888888888888891</v>
      </c>
      <c r="N841" s="60" t="s">
        <v>33</v>
      </c>
      <c r="O841" s="63">
        <v>267.77999999999997</v>
      </c>
      <c r="P841" s="66">
        <v>4.7619047620000003</v>
      </c>
      <c r="Q841" s="63">
        <v>13.388999999999999</v>
      </c>
      <c r="R841" s="68">
        <v>5.0999999999999996</v>
      </c>
      <c r="S841" s="48">
        <f t="shared" si="242"/>
        <v>13.38900000000001</v>
      </c>
      <c r="T841" s="49">
        <f t="shared" si="243"/>
        <v>1004.1750000000008</v>
      </c>
      <c r="U841" s="49" t="b">
        <f t="shared" si="244"/>
        <v>0</v>
      </c>
      <c r="V841" s="49" t="b">
        <f t="shared" si="245"/>
        <v>1</v>
      </c>
      <c r="W841" s="49" t="str">
        <f t="shared" si="246"/>
        <v>Low Value</v>
      </c>
      <c r="X841" s="157" t="str">
        <f t="shared" si="234"/>
        <v>Value Not maches</v>
      </c>
      <c r="Y841" s="158">
        <f t="shared" si="239"/>
        <v>2</v>
      </c>
      <c r="Z841" s="150">
        <f t="shared" si="247"/>
        <v>1</v>
      </c>
      <c r="AA841" s="151">
        <f t="shared" si="238"/>
        <v>2019</v>
      </c>
      <c r="AB841" s="152" t="str">
        <f t="shared" si="235"/>
        <v>1-2019</v>
      </c>
      <c r="AC841" s="152" t="str">
        <f t="shared" si="232"/>
        <v>2-1-2019</v>
      </c>
      <c r="AD841" s="62">
        <f t="shared" si="240"/>
        <v>1</v>
      </c>
      <c r="AE841" s="62">
        <f t="shared" si="236"/>
        <v>1</v>
      </c>
      <c r="AF841" s="152" t="str">
        <f t="shared" si="233"/>
        <v>2019-1</v>
      </c>
      <c r="AG841" s="62">
        <f t="shared" si="248"/>
        <v>3</v>
      </c>
      <c r="AH841" s="152" t="str">
        <f t="shared" si="237"/>
        <v>Weekdays</v>
      </c>
      <c r="AI841" s="159">
        <f t="shared" si="241"/>
        <v>4</v>
      </c>
    </row>
    <row r="842" spans="2:35" ht="16.5" x14ac:dyDescent="0.3">
      <c r="B842" s="59" t="s">
        <v>874</v>
      </c>
      <c r="C842" s="60" t="s">
        <v>25</v>
      </c>
      <c r="D842" s="59" t="s">
        <v>26</v>
      </c>
      <c r="E842" s="59" t="s">
        <v>27</v>
      </c>
      <c r="F842" s="59" t="s">
        <v>31</v>
      </c>
      <c r="G842" s="59" t="s">
        <v>28</v>
      </c>
      <c r="H842" s="61">
        <v>55.87</v>
      </c>
      <c r="I842" s="62">
        <v>10</v>
      </c>
      <c r="J842" s="63">
        <v>27.934999999999999</v>
      </c>
      <c r="K842" s="63">
        <v>586.63499999999999</v>
      </c>
      <c r="L842" s="64">
        <v>43480</v>
      </c>
      <c r="M842" s="65">
        <v>0.62569444444444444</v>
      </c>
      <c r="N842" s="60" t="s">
        <v>29</v>
      </c>
      <c r="O842" s="63">
        <v>558.70000000000005</v>
      </c>
      <c r="P842" s="66">
        <v>4.7619047620000003</v>
      </c>
      <c r="Q842" s="63">
        <v>27.934999999999999</v>
      </c>
      <c r="R842" s="67">
        <v>5.8</v>
      </c>
      <c r="S842" s="48">
        <f t="shared" si="242"/>
        <v>27.934999999999945</v>
      </c>
      <c r="T842" s="49">
        <f t="shared" si="243"/>
        <v>2095.1249999999959</v>
      </c>
      <c r="U842" s="49" t="b">
        <f t="shared" si="244"/>
        <v>1</v>
      </c>
      <c r="V842" s="49" t="b">
        <f t="shared" si="245"/>
        <v>1</v>
      </c>
      <c r="W842" s="49" t="str">
        <f t="shared" si="246"/>
        <v>Low Value</v>
      </c>
      <c r="X842" s="157" t="str">
        <f t="shared" si="234"/>
        <v>Value Not maches</v>
      </c>
      <c r="Y842" s="158">
        <f t="shared" si="239"/>
        <v>15</v>
      </c>
      <c r="Z842" s="150">
        <f t="shared" si="247"/>
        <v>1</v>
      </c>
      <c r="AA842" s="151">
        <f t="shared" si="238"/>
        <v>2019</v>
      </c>
      <c r="AB842" s="152" t="str">
        <f t="shared" si="235"/>
        <v>1-2019</v>
      </c>
      <c r="AC842" s="152" t="str">
        <f t="shared" si="232"/>
        <v>15-1-2019</v>
      </c>
      <c r="AD842" s="62">
        <f t="shared" si="240"/>
        <v>1</v>
      </c>
      <c r="AE842" s="62">
        <f t="shared" si="236"/>
        <v>3</v>
      </c>
      <c r="AF842" s="152" t="str">
        <f t="shared" si="233"/>
        <v>2019-3</v>
      </c>
      <c r="AG842" s="62">
        <f t="shared" si="248"/>
        <v>2</v>
      </c>
      <c r="AH842" s="152" t="str">
        <f t="shared" si="237"/>
        <v>Weekdays</v>
      </c>
      <c r="AI842" s="159">
        <f t="shared" si="241"/>
        <v>3</v>
      </c>
    </row>
    <row r="843" spans="2:35" ht="16.5" x14ac:dyDescent="0.3">
      <c r="B843" s="59" t="s">
        <v>875</v>
      </c>
      <c r="C843" s="60" t="s">
        <v>25</v>
      </c>
      <c r="D843" s="59" t="s">
        <v>26</v>
      </c>
      <c r="E843" s="59" t="s">
        <v>20</v>
      </c>
      <c r="F843" s="59" t="s">
        <v>21</v>
      </c>
      <c r="G843" s="59" t="s">
        <v>36</v>
      </c>
      <c r="H843" s="61">
        <v>29.22</v>
      </c>
      <c r="I843" s="62">
        <v>6</v>
      </c>
      <c r="J843" s="63">
        <v>8.766</v>
      </c>
      <c r="K843" s="63">
        <v>184.08600000000001</v>
      </c>
      <c r="L843" s="64">
        <v>43466</v>
      </c>
      <c r="M843" s="65">
        <v>0.4861111111111111</v>
      </c>
      <c r="N843" s="60" t="s">
        <v>23</v>
      </c>
      <c r="O843" s="63">
        <v>175.32</v>
      </c>
      <c r="P843" s="66">
        <v>4.7619047620000003</v>
      </c>
      <c r="Q843" s="63">
        <v>8.766</v>
      </c>
      <c r="R843" s="68">
        <v>5</v>
      </c>
      <c r="S843" s="48">
        <f t="shared" si="242"/>
        <v>8.7660000000000196</v>
      </c>
      <c r="T843" s="49">
        <f t="shared" si="243"/>
        <v>657.45000000000141</v>
      </c>
      <c r="U843" s="49" t="b">
        <f t="shared" si="244"/>
        <v>0</v>
      </c>
      <c r="V843" s="49" t="b">
        <f t="shared" si="245"/>
        <v>1</v>
      </c>
      <c r="W843" s="49" t="str">
        <f t="shared" si="246"/>
        <v>Low Value</v>
      </c>
      <c r="X843" s="157" t="str">
        <f t="shared" si="234"/>
        <v>Value Not maches</v>
      </c>
      <c r="Y843" s="158">
        <f t="shared" si="239"/>
        <v>1</v>
      </c>
      <c r="Z843" s="150">
        <f t="shared" si="247"/>
        <v>1</v>
      </c>
      <c r="AA843" s="151">
        <f t="shared" si="238"/>
        <v>2019</v>
      </c>
      <c r="AB843" s="152" t="str">
        <f t="shared" si="235"/>
        <v>1-2019</v>
      </c>
      <c r="AC843" s="152" t="str">
        <f t="shared" si="232"/>
        <v>1-1-2019</v>
      </c>
      <c r="AD843" s="62">
        <f t="shared" si="240"/>
        <v>1</v>
      </c>
      <c r="AE843" s="62">
        <f t="shared" si="236"/>
        <v>1</v>
      </c>
      <c r="AF843" s="152" t="str">
        <f t="shared" si="233"/>
        <v>2019-1</v>
      </c>
      <c r="AG843" s="62">
        <f t="shared" si="248"/>
        <v>2</v>
      </c>
      <c r="AH843" s="152" t="str">
        <f t="shared" si="237"/>
        <v>Weekdays</v>
      </c>
      <c r="AI843" s="159">
        <f t="shared" si="241"/>
        <v>3</v>
      </c>
    </row>
    <row r="844" spans="2:35" ht="16.5" x14ac:dyDescent="0.3">
      <c r="B844" s="59" t="s">
        <v>876</v>
      </c>
      <c r="C844" s="60" t="s">
        <v>18</v>
      </c>
      <c r="D844" s="59" t="s">
        <v>19</v>
      </c>
      <c r="E844" s="59" t="s">
        <v>27</v>
      </c>
      <c r="F844" s="59" t="s">
        <v>31</v>
      </c>
      <c r="G844" s="59" t="s">
        <v>46</v>
      </c>
      <c r="H844" s="61">
        <v>51.94</v>
      </c>
      <c r="I844" s="62">
        <v>3</v>
      </c>
      <c r="J844" s="63">
        <v>7.7910000000000004</v>
      </c>
      <c r="K844" s="63">
        <v>163.61099999999999</v>
      </c>
      <c r="L844" s="64">
        <v>43511</v>
      </c>
      <c r="M844" s="65">
        <v>0.63958333333333328</v>
      </c>
      <c r="N844" s="60" t="s">
        <v>29</v>
      </c>
      <c r="O844" s="63">
        <v>155.82</v>
      </c>
      <c r="P844" s="66">
        <v>4.7619047620000003</v>
      </c>
      <c r="Q844" s="63">
        <v>7.7910000000000004</v>
      </c>
      <c r="R844" s="68">
        <v>7.9</v>
      </c>
      <c r="S844" s="48">
        <f t="shared" si="242"/>
        <v>7.7909999999999968</v>
      </c>
      <c r="T844" s="49">
        <f t="shared" si="243"/>
        <v>584.32499999999982</v>
      </c>
      <c r="U844" s="49" t="b">
        <f t="shared" si="244"/>
        <v>0</v>
      </c>
      <c r="V844" s="49" t="b">
        <f t="shared" si="245"/>
        <v>1</v>
      </c>
      <c r="W844" s="49" t="str">
        <f t="shared" si="246"/>
        <v>Low Value</v>
      </c>
      <c r="X844" s="157">
        <f t="shared" si="234"/>
        <v>5.194</v>
      </c>
      <c r="Y844" s="158">
        <f t="shared" si="239"/>
        <v>15</v>
      </c>
      <c r="Z844" s="150">
        <f t="shared" si="247"/>
        <v>2</v>
      </c>
      <c r="AA844" s="151">
        <f t="shared" si="238"/>
        <v>2019</v>
      </c>
      <c r="AB844" s="152" t="str">
        <f t="shared" si="235"/>
        <v>2-2019</v>
      </c>
      <c r="AC844" s="152" t="str">
        <f t="shared" si="232"/>
        <v>15-2-2019</v>
      </c>
      <c r="AD844" s="62">
        <f t="shared" si="240"/>
        <v>1</v>
      </c>
      <c r="AE844" s="62">
        <f t="shared" si="236"/>
        <v>7</v>
      </c>
      <c r="AF844" s="152" t="str">
        <f t="shared" si="233"/>
        <v>2019-7</v>
      </c>
      <c r="AG844" s="62">
        <f t="shared" si="248"/>
        <v>5</v>
      </c>
      <c r="AH844" s="152" t="str">
        <f t="shared" si="237"/>
        <v>Weekdays</v>
      </c>
      <c r="AI844" s="159">
        <f t="shared" si="241"/>
        <v>6</v>
      </c>
    </row>
    <row r="845" spans="2:35" ht="16.5" x14ac:dyDescent="0.3">
      <c r="B845" s="59" t="s">
        <v>877</v>
      </c>
      <c r="C845" s="60" t="s">
        <v>42</v>
      </c>
      <c r="D845" s="59" t="s">
        <v>43</v>
      </c>
      <c r="E845" s="59" t="s">
        <v>27</v>
      </c>
      <c r="F845" s="59" t="s">
        <v>31</v>
      </c>
      <c r="G845" s="59" t="s">
        <v>28</v>
      </c>
      <c r="H845" s="61">
        <v>60.3</v>
      </c>
      <c r="I845" s="62">
        <v>1</v>
      </c>
      <c r="J845" s="63">
        <v>3.0150000000000001</v>
      </c>
      <c r="K845" s="63">
        <v>63.314999999999998</v>
      </c>
      <c r="L845" s="64">
        <v>43524</v>
      </c>
      <c r="M845" s="65">
        <v>0.73472222222222228</v>
      </c>
      <c r="N845" s="60" t="s">
        <v>29</v>
      </c>
      <c r="O845" s="63">
        <v>60.3</v>
      </c>
      <c r="P845" s="66">
        <v>4.7619047620000003</v>
      </c>
      <c r="Q845" s="63">
        <v>3.0150000000000001</v>
      </c>
      <c r="R845" s="68">
        <v>6</v>
      </c>
      <c r="S845" s="48">
        <f t="shared" si="242"/>
        <v>3.0150000000000006</v>
      </c>
      <c r="T845" s="49">
        <f t="shared" si="243"/>
        <v>226.12500000000006</v>
      </c>
      <c r="U845" s="49" t="b">
        <f t="shared" si="244"/>
        <v>0</v>
      </c>
      <c r="V845" s="49" t="b">
        <f t="shared" si="245"/>
        <v>1</v>
      </c>
      <c r="W845" s="49" t="str">
        <f t="shared" si="246"/>
        <v>Low Value</v>
      </c>
      <c r="X845" s="157" t="str">
        <f t="shared" si="234"/>
        <v>Value Not maches</v>
      </c>
      <c r="Y845" s="158">
        <f t="shared" si="239"/>
        <v>28</v>
      </c>
      <c r="Z845" s="150">
        <f t="shared" si="247"/>
        <v>2</v>
      </c>
      <c r="AA845" s="151">
        <f t="shared" si="238"/>
        <v>2019</v>
      </c>
      <c r="AB845" s="152" t="str">
        <f t="shared" si="235"/>
        <v>2-2019</v>
      </c>
      <c r="AC845" s="152" t="str">
        <f t="shared" si="232"/>
        <v>28-2-2019</v>
      </c>
      <c r="AD845" s="62">
        <f t="shared" si="240"/>
        <v>1</v>
      </c>
      <c r="AE845" s="62">
        <f t="shared" si="236"/>
        <v>9</v>
      </c>
      <c r="AF845" s="152" t="str">
        <f t="shared" si="233"/>
        <v>2019-9</v>
      </c>
      <c r="AG845" s="62">
        <f t="shared" si="248"/>
        <v>4</v>
      </c>
      <c r="AH845" s="152" t="str">
        <f t="shared" si="237"/>
        <v>Weekdays</v>
      </c>
      <c r="AI845" s="159">
        <f t="shared" si="241"/>
        <v>5</v>
      </c>
    </row>
    <row r="846" spans="2:35" ht="16.5" x14ac:dyDescent="0.3">
      <c r="B846" s="59" t="s">
        <v>878</v>
      </c>
      <c r="C846" s="60" t="s">
        <v>18</v>
      </c>
      <c r="D846" s="59" t="s">
        <v>19</v>
      </c>
      <c r="E846" s="59" t="s">
        <v>20</v>
      </c>
      <c r="F846" s="59" t="s">
        <v>21</v>
      </c>
      <c r="G846" s="59" t="s">
        <v>36</v>
      </c>
      <c r="H846" s="61">
        <v>39.47</v>
      </c>
      <c r="I846" s="62">
        <v>2</v>
      </c>
      <c r="J846" s="63">
        <v>3.9470000000000001</v>
      </c>
      <c r="K846" s="63">
        <v>82.887</v>
      </c>
      <c r="L846" s="64">
        <v>43526</v>
      </c>
      <c r="M846" s="65">
        <v>0.67777777777777781</v>
      </c>
      <c r="N846" s="60" t="s">
        <v>33</v>
      </c>
      <c r="O846" s="63">
        <v>78.94</v>
      </c>
      <c r="P846" s="66">
        <v>4.7619047620000003</v>
      </c>
      <c r="Q846" s="63">
        <v>3.9470000000000001</v>
      </c>
      <c r="R846" s="68">
        <v>5</v>
      </c>
      <c r="S846" s="48">
        <f t="shared" si="242"/>
        <v>3.9470000000000027</v>
      </c>
      <c r="T846" s="49">
        <f t="shared" si="243"/>
        <v>296.0250000000002</v>
      </c>
      <c r="U846" s="49" t="b">
        <f t="shared" si="244"/>
        <v>0</v>
      </c>
      <c r="V846" s="49" t="b">
        <f t="shared" si="245"/>
        <v>1</v>
      </c>
      <c r="W846" s="49" t="str">
        <f t="shared" si="246"/>
        <v>Low Value</v>
      </c>
      <c r="X846" s="157" t="str">
        <f t="shared" si="234"/>
        <v>Value Not maches</v>
      </c>
      <c r="Y846" s="158">
        <f t="shared" si="239"/>
        <v>2</v>
      </c>
      <c r="Z846" s="150">
        <f t="shared" si="247"/>
        <v>3</v>
      </c>
      <c r="AA846" s="151">
        <f t="shared" si="238"/>
        <v>2019</v>
      </c>
      <c r="AB846" s="152" t="str">
        <f t="shared" si="235"/>
        <v>3-2019</v>
      </c>
      <c r="AC846" s="152" t="str">
        <f t="shared" si="232"/>
        <v>2-3-2019</v>
      </c>
      <c r="AD846" s="62">
        <f t="shared" si="240"/>
        <v>1</v>
      </c>
      <c r="AE846" s="62">
        <f t="shared" si="236"/>
        <v>9</v>
      </c>
      <c r="AF846" s="152" t="str">
        <f t="shared" si="233"/>
        <v>2019-9</v>
      </c>
      <c r="AG846" s="62">
        <f t="shared" si="248"/>
        <v>6</v>
      </c>
      <c r="AH846" s="152" t="str">
        <f t="shared" si="237"/>
        <v>Weekends</v>
      </c>
      <c r="AI846" s="159">
        <f t="shared" si="241"/>
        <v>7</v>
      </c>
    </row>
    <row r="847" spans="2:35" ht="16.5" x14ac:dyDescent="0.3">
      <c r="B847" s="59" t="s">
        <v>879</v>
      </c>
      <c r="C847" s="60" t="s">
        <v>25</v>
      </c>
      <c r="D847" s="59" t="s">
        <v>26</v>
      </c>
      <c r="E847" s="59" t="s">
        <v>20</v>
      </c>
      <c r="F847" s="59" t="s">
        <v>21</v>
      </c>
      <c r="G847" s="59" t="s">
        <v>44</v>
      </c>
      <c r="H847" s="61">
        <v>14.87</v>
      </c>
      <c r="I847" s="62">
        <v>2</v>
      </c>
      <c r="J847" s="63">
        <v>1.4870000000000001</v>
      </c>
      <c r="K847" s="63">
        <v>31.227</v>
      </c>
      <c r="L847" s="64">
        <v>43509</v>
      </c>
      <c r="M847" s="65">
        <v>0.76041666666666663</v>
      </c>
      <c r="N847" s="60" t="s">
        <v>33</v>
      </c>
      <c r="O847" s="63">
        <v>29.74</v>
      </c>
      <c r="P847" s="66">
        <v>4.7619047620000003</v>
      </c>
      <c r="Q847" s="63">
        <v>1.4870000000000001</v>
      </c>
      <c r="R847" s="68">
        <v>8.9</v>
      </c>
      <c r="S847" s="48">
        <f t="shared" si="242"/>
        <v>1.4870000000000019</v>
      </c>
      <c r="T847" s="49">
        <f t="shared" si="243"/>
        <v>111.52500000000015</v>
      </c>
      <c r="U847" s="49" t="b">
        <f t="shared" si="244"/>
        <v>0</v>
      </c>
      <c r="V847" s="49" t="b">
        <f t="shared" si="245"/>
        <v>1</v>
      </c>
      <c r="W847" s="49" t="str">
        <f t="shared" si="246"/>
        <v>High Value</v>
      </c>
      <c r="X847" s="157">
        <f t="shared" si="234"/>
        <v>1.4870000000000001</v>
      </c>
      <c r="Y847" s="158">
        <f t="shared" si="239"/>
        <v>13</v>
      </c>
      <c r="Z847" s="150">
        <f t="shared" si="247"/>
        <v>2</v>
      </c>
      <c r="AA847" s="151">
        <f t="shared" si="238"/>
        <v>2019</v>
      </c>
      <c r="AB847" s="152" t="str">
        <f t="shared" si="235"/>
        <v>2-2019</v>
      </c>
      <c r="AC847" s="152" t="str">
        <f t="shared" si="232"/>
        <v>13-2-2019</v>
      </c>
      <c r="AD847" s="62">
        <f t="shared" si="240"/>
        <v>1</v>
      </c>
      <c r="AE847" s="62">
        <f t="shared" si="236"/>
        <v>7</v>
      </c>
      <c r="AF847" s="152" t="str">
        <f t="shared" si="233"/>
        <v>2019-7</v>
      </c>
      <c r="AG847" s="62">
        <f t="shared" si="248"/>
        <v>3</v>
      </c>
      <c r="AH847" s="152" t="str">
        <f t="shared" si="237"/>
        <v>Weekdays</v>
      </c>
      <c r="AI847" s="159">
        <f t="shared" si="241"/>
        <v>4</v>
      </c>
    </row>
    <row r="848" spans="2:35" ht="16.5" x14ac:dyDescent="0.3">
      <c r="B848" s="59" t="s">
        <v>880</v>
      </c>
      <c r="C848" s="60" t="s">
        <v>18</v>
      </c>
      <c r="D848" s="59" t="s">
        <v>19</v>
      </c>
      <c r="E848" s="59" t="s">
        <v>27</v>
      </c>
      <c r="F848" s="59" t="s">
        <v>31</v>
      </c>
      <c r="G848" s="59" t="s">
        <v>46</v>
      </c>
      <c r="H848" s="61">
        <v>21.32</v>
      </c>
      <c r="I848" s="62">
        <v>1</v>
      </c>
      <c r="J848" s="63">
        <v>1.0660000000000001</v>
      </c>
      <c r="K848" s="63">
        <v>22.385999999999999</v>
      </c>
      <c r="L848" s="64">
        <v>43491</v>
      </c>
      <c r="M848" s="65">
        <v>0.52986111111111112</v>
      </c>
      <c r="N848" s="60" t="s">
        <v>29</v>
      </c>
      <c r="O848" s="63">
        <v>21.32</v>
      </c>
      <c r="P848" s="66">
        <v>4.7619047620000003</v>
      </c>
      <c r="Q848" s="63">
        <v>1.0660000000000001</v>
      </c>
      <c r="R848" s="68">
        <v>5.9</v>
      </c>
      <c r="S848" s="48">
        <f t="shared" si="242"/>
        <v>1.0659999999999989</v>
      </c>
      <c r="T848" s="49">
        <f t="shared" si="243"/>
        <v>79.949999999999918</v>
      </c>
      <c r="U848" s="49" t="b">
        <f t="shared" si="244"/>
        <v>0</v>
      </c>
      <c r="V848" s="49" t="b">
        <f t="shared" si="245"/>
        <v>1</v>
      </c>
      <c r="W848" s="49" t="str">
        <f t="shared" si="246"/>
        <v>Low Value</v>
      </c>
      <c r="X848" s="157" t="str">
        <f t="shared" si="234"/>
        <v>Value Not maches</v>
      </c>
      <c r="Y848" s="158">
        <f t="shared" si="239"/>
        <v>26</v>
      </c>
      <c r="Z848" s="150">
        <f t="shared" si="247"/>
        <v>1</v>
      </c>
      <c r="AA848" s="151">
        <f t="shared" si="238"/>
        <v>2019</v>
      </c>
      <c r="AB848" s="152" t="str">
        <f t="shared" si="235"/>
        <v>1-2019</v>
      </c>
      <c r="AC848" s="152" t="str">
        <f t="shared" si="232"/>
        <v>26-1-2019</v>
      </c>
      <c r="AD848" s="62">
        <f t="shared" si="240"/>
        <v>1</v>
      </c>
      <c r="AE848" s="62">
        <f t="shared" si="236"/>
        <v>4</v>
      </c>
      <c r="AF848" s="152" t="str">
        <f t="shared" si="233"/>
        <v>2019-4</v>
      </c>
      <c r="AG848" s="62">
        <f t="shared" si="248"/>
        <v>6</v>
      </c>
      <c r="AH848" s="152" t="str">
        <f t="shared" si="237"/>
        <v>Weekends</v>
      </c>
      <c r="AI848" s="159">
        <f t="shared" si="241"/>
        <v>7</v>
      </c>
    </row>
    <row r="849" spans="2:35" ht="16.5" x14ac:dyDescent="0.3">
      <c r="B849" s="59" t="s">
        <v>881</v>
      </c>
      <c r="C849" s="60" t="s">
        <v>18</v>
      </c>
      <c r="D849" s="59" t="s">
        <v>19</v>
      </c>
      <c r="E849" s="59" t="s">
        <v>20</v>
      </c>
      <c r="F849" s="59" t="s">
        <v>31</v>
      </c>
      <c r="G849" s="59" t="s">
        <v>28</v>
      </c>
      <c r="H849" s="61">
        <v>93.78</v>
      </c>
      <c r="I849" s="62">
        <v>3</v>
      </c>
      <c r="J849" s="63">
        <v>14.067</v>
      </c>
      <c r="K849" s="63">
        <v>295.40699999999998</v>
      </c>
      <c r="L849" s="64">
        <v>43495</v>
      </c>
      <c r="M849" s="65">
        <v>0.48055555555555557</v>
      </c>
      <c r="N849" s="60" t="s">
        <v>33</v>
      </c>
      <c r="O849" s="63">
        <v>281.33999999999997</v>
      </c>
      <c r="P849" s="66">
        <v>4.7619047620000003</v>
      </c>
      <c r="Q849" s="63">
        <v>14.067</v>
      </c>
      <c r="R849" s="68">
        <v>5.9</v>
      </c>
      <c r="S849" s="48">
        <f t="shared" si="242"/>
        <v>14.067000000000007</v>
      </c>
      <c r="T849" s="49">
        <f t="shared" si="243"/>
        <v>1055.0250000000005</v>
      </c>
      <c r="U849" s="49" t="b">
        <f t="shared" si="244"/>
        <v>0</v>
      </c>
      <c r="V849" s="49" t="b">
        <f t="shared" si="245"/>
        <v>1</v>
      </c>
      <c r="W849" s="49" t="str">
        <f t="shared" si="246"/>
        <v>Low Value</v>
      </c>
      <c r="X849" s="157" t="str">
        <f t="shared" si="234"/>
        <v>Value Not maches</v>
      </c>
      <c r="Y849" s="158">
        <f t="shared" si="239"/>
        <v>30</v>
      </c>
      <c r="Z849" s="150">
        <f t="shared" si="247"/>
        <v>1</v>
      </c>
      <c r="AA849" s="151">
        <f t="shared" si="238"/>
        <v>2019</v>
      </c>
      <c r="AB849" s="152" t="str">
        <f t="shared" si="235"/>
        <v>1-2019</v>
      </c>
      <c r="AC849" s="152" t="str">
        <f t="shared" si="232"/>
        <v>30-1-2019</v>
      </c>
      <c r="AD849" s="62">
        <f t="shared" si="240"/>
        <v>1</v>
      </c>
      <c r="AE849" s="62">
        <f t="shared" si="236"/>
        <v>5</v>
      </c>
      <c r="AF849" s="152" t="str">
        <f t="shared" si="233"/>
        <v>2019-5</v>
      </c>
      <c r="AG849" s="62">
        <f t="shared" si="248"/>
        <v>3</v>
      </c>
      <c r="AH849" s="152" t="str">
        <f t="shared" si="237"/>
        <v>Weekdays</v>
      </c>
      <c r="AI849" s="159">
        <f t="shared" si="241"/>
        <v>4</v>
      </c>
    </row>
    <row r="850" spans="2:35" ht="16.5" x14ac:dyDescent="0.3">
      <c r="B850" s="59" t="s">
        <v>882</v>
      </c>
      <c r="C850" s="60" t="s">
        <v>18</v>
      </c>
      <c r="D850" s="59" t="s">
        <v>19</v>
      </c>
      <c r="E850" s="59" t="s">
        <v>20</v>
      </c>
      <c r="F850" s="59" t="s">
        <v>31</v>
      </c>
      <c r="G850" s="59" t="s">
        <v>28</v>
      </c>
      <c r="H850" s="61">
        <v>73.260000000000005</v>
      </c>
      <c r="I850" s="62">
        <v>1</v>
      </c>
      <c r="J850" s="63">
        <v>3.6629999999999998</v>
      </c>
      <c r="K850" s="63">
        <v>76.923000000000002</v>
      </c>
      <c r="L850" s="64">
        <v>43492</v>
      </c>
      <c r="M850" s="65">
        <v>0.75555555555555554</v>
      </c>
      <c r="N850" s="60" t="s">
        <v>23</v>
      </c>
      <c r="O850" s="63">
        <v>73.260000000000005</v>
      </c>
      <c r="P850" s="66">
        <v>4.7619047620000003</v>
      </c>
      <c r="Q850" s="63">
        <v>3.6629999999999998</v>
      </c>
      <c r="R850" s="68">
        <v>9.6999999999999993</v>
      </c>
      <c r="S850" s="48">
        <f t="shared" si="242"/>
        <v>3.6629999999999967</v>
      </c>
      <c r="T850" s="49">
        <f t="shared" si="243"/>
        <v>274.72499999999974</v>
      </c>
      <c r="U850" s="49" t="b">
        <f t="shared" si="244"/>
        <v>0</v>
      </c>
      <c r="V850" s="49" t="b">
        <f t="shared" si="245"/>
        <v>1</v>
      </c>
      <c r="W850" s="49" t="str">
        <f t="shared" si="246"/>
        <v>High Value</v>
      </c>
      <c r="X850" s="157">
        <f t="shared" si="234"/>
        <v>7.3260000000000005</v>
      </c>
      <c r="Y850" s="158">
        <f t="shared" si="239"/>
        <v>27</v>
      </c>
      <c r="Z850" s="150">
        <f t="shared" si="247"/>
        <v>1</v>
      </c>
      <c r="AA850" s="151">
        <f t="shared" si="238"/>
        <v>2019</v>
      </c>
      <c r="AB850" s="152" t="str">
        <f t="shared" si="235"/>
        <v>1-2019</v>
      </c>
      <c r="AC850" s="152" t="str">
        <f t="shared" si="232"/>
        <v>27-1-2019</v>
      </c>
      <c r="AD850" s="62">
        <f t="shared" si="240"/>
        <v>1</v>
      </c>
      <c r="AE850" s="62">
        <f t="shared" si="236"/>
        <v>4</v>
      </c>
      <c r="AF850" s="152" t="str">
        <f t="shared" si="233"/>
        <v>2019-4</v>
      </c>
      <c r="AG850" s="62">
        <f t="shared" si="248"/>
        <v>7</v>
      </c>
      <c r="AH850" s="152" t="str">
        <f t="shared" si="237"/>
        <v>Weekends</v>
      </c>
      <c r="AI850" s="159">
        <f t="shared" si="241"/>
        <v>1</v>
      </c>
    </row>
    <row r="851" spans="2:35" ht="16.5" x14ac:dyDescent="0.3">
      <c r="B851" s="59" t="s">
        <v>883</v>
      </c>
      <c r="C851" s="60" t="s">
        <v>25</v>
      </c>
      <c r="D851" s="59" t="s">
        <v>26</v>
      </c>
      <c r="E851" s="59" t="s">
        <v>27</v>
      </c>
      <c r="F851" s="59" t="s">
        <v>21</v>
      </c>
      <c r="G851" s="59" t="s">
        <v>36</v>
      </c>
      <c r="H851" s="61">
        <v>22.38</v>
      </c>
      <c r="I851" s="62">
        <v>1</v>
      </c>
      <c r="J851" s="63">
        <v>1.119</v>
      </c>
      <c r="K851" s="63">
        <v>23.498999999999999</v>
      </c>
      <c r="L851" s="64">
        <v>43495</v>
      </c>
      <c r="M851" s="65">
        <v>0.71388888888888891</v>
      </c>
      <c r="N851" s="60" t="s">
        <v>33</v>
      </c>
      <c r="O851" s="63">
        <v>22.38</v>
      </c>
      <c r="P851" s="66">
        <v>4.7619047620000003</v>
      </c>
      <c r="Q851" s="63">
        <v>1.119</v>
      </c>
      <c r="R851" s="68">
        <v>8.6</v>
      </c>
      <c r="S851" s="48">
        <f t="shared" si="242"/>
        <v>1.1189999999999998</v>
      </c>
      <c r="T851" s="49">
        <f t="shared" si="243"/>
        <v>83.924999999999983</v>
      </c>
      <c r="U851" s="49" t="b">
        <f t="shared" si="244"/>
        <v>0</v>
      </c>
      <c r="V851" s="49" t="b">
        <f t="shared" si="245"/>
        <v>1</v>
      </c>
      <c r="W851" s="49" t="str">
        <f t="shared" si="246"/>
        <v>Low Value</v>
      </c>
      <c r="X851" s="157">
        <f t="shared" si="234"/>
        <v>2.238</v>
      </c>
      <c r="Y851" s="158">
        <f t="shared" si="239"/>
        <v>30</v>
      </c>
      <c r="Z851" s="150">
        <f t="shared" si="247"/>
        <v>1</v>
      </c>
      <c r="AA851" s="151">
        <f t="shared" si="238"/>
        <v>2019</v>
      </c>
      <c r="AB851" s="152" t="str">
        <f t="shared" si="235"/>
        <v>1-2019</v>
      </c>
      <c r="AC851" s="152" t="str">
        <f t="shared" si="232"/>
        <v>30-1-2019</v>
      </c>
      <c r="AD851" s="62">
        <f t="shared" si="240"/>
        <v>1</v>
      </c>
      <c r="AE851" s="62">
        <f t="shared" si="236"/>
        <v>5</v>
      </c>
      <c r="AF851" s="152" t="str">
        <f t="shared" si="233"/>
        <v>2019-5</v>
      </c>
      <c r="AG851" s="62">
        <f t="shared" si="248"/>
        <v>3</v>
      </c>
      <c r="AH851" s="152" t="str">
        <f t="shared" si="237"/>
        <v>Weekdays</v>
      </c>
      <c r="AI851" s="159">
        <f t="shared" si="241"/>
        <v>4</v>
      </c>
    </row>
    <row r="852" spans="2:35" ht="16.5" x14ac:dyDescent="0.3">
      <c r="B852" s="59" t="s">
        <v>884</v>
      </c>
      <c r="C852" s="60" t="s">
        <v>25</v>
      </c>
      <c r="D852" s="59" t="s">
        <v>26</v>
      </c>
      <c r="E852" s="59" t="s">
        <v>20</v>
      </c>
      <c r="F852" s="59" t="s">
        <v>21</v>
      </c>
      <c r="G852" s="59" t="s">
        <v>44</v>
      </c>
      <c r="H852" s="61">
        <v>72.88</v>
      </c>
      <c r="I852" s="62">
        <v>9</v>
      </c>
      <c r="J852" s="63">
        <v>32.795999999999999</v>
      </c>
      <c r="K852" s="63">
        <v>688.71600000000001</v>
      </c>
      <c r="L852" s="64">
        <v>43473</v>
      </c>
      <c r="M852" s="65">
        <v>0.81805555555555554</v>
      </c>
      <c r="N852" s="60" t="s">
        <v>29</v>
      </c>
      <c r="O852" s="63">
        <v>655.92</v>
      </c>
      <c r="P852" s="66">
        <v>4.7619047620000003</v>
      </c>
      <c r="Q852" s="63">
        <v>32.795999999999999</v>
      </c>
      <c r="R852" s="67">
        <v>4</v>
      </c>
      <c r="S852" s="48">
        <f t="shared" si="242"/>
        <v>32.796000000000049</v>
      </c>
      <c r="T852" s="49">
        <f t="shared" si="243"/>
        <v>2459.7000000000035</v>
      </c>
      <c r="U852" s="49" t="b">
        <f t="shared" si="244"/>
        <v>1</v>
      </c>
      <c r="V852" s="49" t="b">
        <f t="shared" si="245"/>
        <v>1</v>
      </c>
      <c r="W852" s="49" t="str">
        <f t="shared" si="246"/>
        <v>Low Value</v>
      </c>
      <c r="X852" s="157" t="str">
        <f t="shared" si="234"/>
        <v>Value Not maches</v>
      </c>
      <c r="Y852" s="158">
        <f t="shared" si="239"/>
        <v>8</v>
      </c>
      <c r="Z852" s="150">
        <f t="shared" si="247"/>
        <v>1</v>
      </c>
      <c r="AA852" s="151">
        <f t="shared" si="238"/>
        <v>2019</v>
      </c>
      <c r="AB852" s="152" t="str">
        <f t="shared" si="235"/>
        <v>1-2019</v>
      </c>
      <c r="AC852" s="152" t="str">
        <f t="shared" ref="AC852:AC915" si="249">CONCATENATE(Y852,"-",Z852,"-",AA852)</f>
        <v>8-1-2019</v>
      </c>
      <c r="AD852" s="62">
        <f t="shared" si="240"/>
        <v>1</v>
      </c>
      <c r="AE852" s="62">
        <f t="shared" si="236"/>
        <v>2</v>
      </c>
      <c r="AF852" s="152" t="str">
        <f t="shared" ref="AF852:AF915" si="250">_xlfn.CONCAT(AA852,"-",AE852)</f>
        <v>2019-2</v>
      </c>
      <c r="AG852" s="62">
        <f t="shared" si="248"/>
        <v>2</v>
      </c>
      <c r="AH852" s="152" t="str">
        <f t="shared" si="237"/>
        <v>Weekdays</v>
      </c>
      <c r="AI852" s="159">
        <f t="shared" si="241"/>
        <v>3</v>
      </c>
    </row>
    <row r="853" spans="2:35" ht="16.5" x14ac:dyDescent="0.3">
      <c r="B853" s="59" t="s">
        <v>885</v>
      </c>
      <c r="C853" s="60" t="s">
        <v>18</v>
      </c>
      <c r="D853" s="59" t="s">
        <v>19</v>
      </c>
      <c r="E853" s="59" t="s">
        <v>27</v>
      </c>
      <c r="F853" s="59" t="s">
        <v>21</v>
      </c>
      <c r="G853" s="59" t="s">
        <v>46</v>
      </c>
      <c r="H853" s="61">
        <v>99.1</v>
      </c>
      <c r="I853" s="62">
        <v>6</v>
      </c>
      <c r="J853" s="63">
        <v>29.73</v>
      </c>
      <c r="K853" s="63">
        <v>624.33000000000004</v>
      </c>
      <c r="L853" s="64">
        <v>43484</v>
      </c>
      <c r="M853" s="65">
        <v>0.5493055555555556</v>
      </c>
      <c r="N853" s="60" t="s">
        <v>29</v>
      </c>
      <c r="O853" s="63">
        <v>594.6</v>
      </c>
      <c r="P853" s="66">
        <v>4.7619047620000003</v>
      </c>
      <c r="Q853" s="63">
        <v>29.73</v>
      </c>
      <c r="R853" s="67">
        <v>4.2</v>
      </c>
      <c r="S853" s="48">
        <f t="shared" si="242"/>
        <v>29.730000000000018</v>
      </c>
      <c r="T853" s="49">
        <f t="shared" si="243"/>
        <v>2229.7500000000014</v>
      </c>
      <c r="U853" s="49" t="b">
        <f t="shared" si="244"/>
        <v>1</v>
      </c>
      <c r="V853" s="49" t="b">
        <f t="shared" si="245"/>
        <v>1</v>
      </c>
      <c r="W853" s="49" t="str">
        <f t="shared" si="246"/>
        <v>Low Value</v>
      </c>
      <c r="X853" s="157" t="str">
        <f t="shared" ref="X853:X916" si="251">IF(R853&gt;6.1,H853*0.1,"Value Not maches")</f>
        <v>Value Not maches</v>
      </c>
      <c r="Y853" s="158">
        <f t="shared" si="239"/>
        <v>19</v>
      </c>
      <c r="Z853" s="150">
        <f t="shared" si="247"/>
        <v>1</v>
      </c>
      <c r="AA853" s="151">
        <f t="shared" si="238"/>
        <v>2019</v>
      </c>
      <c r="AB853" s="152" t="str">
        <f t="shared" si="235"/>
        <v>1-2019</v>
      </c>
      <c r="AC853" s="152" t="str">
        <f t="shared" si="249"/>
        <v>19-1-2019</v>
      </c>
      <c r="AD853" s="62">
        <f t="shared" si="240"/>
        <v>1</v>
      </c>
      <c r="AE853" s="62">
        <f t="shared" si="236"/>
        <v>3</v>
      </c>
      <c r="AF853" s="152" t="str">
        <f t="shared" si="250"/>
        <v>2019-3</v>
      </c>
      <c r="AG853" s="62">
        <f t="shared" si="248"/>
        <v>6</v>
      </c>
      <c r="AH853" s="152" t="str">
        <f t="shared" si="237"/>
        <v>Weekends</v>
      </c>
      <c r="AI853" s="159">
        <f t="shared" si="241"/>
        <v>7</v>
      </c>
    </row>
    <row r="854" spans="2:35" ht="16.5" x14ac:dyDescent="0.3">
      <c r="B854" s="59" t="s">
        <v>886</v>
      </c>
      <c r="C854" s="60" t="s">
        <v>18</v>
      </c>
      <c r="D854" s="59" t="s">
        <v>19</v>
      </c>
      <c r="E854" s="59" t="s">
        <v>27</v>
      </c>
      <c r="F854" s="59" t="s">
        <v>31</v>
      </c>
      <c r="G854" s="59" t="s">
        <v>46</v>
      </c>
      <c r="H854" s="61">
        <v>74.099999999999994</v>
      </c>
      <c r="I854" s="62">
        <v>1</v>
      </c>
      <c r="J854" s="63">
        <v>3.7050000000000001</v>
      </c>
      <c r="K854" s="63">
        <v>77.805000000000007</v>
      </c>
      <c r="L854" s="64">
        <v>43490</v>
      </c>
      <c r="M854" s="65">
        <v>0.46180555555555558</v>
      </c>
      <c r="N854" s="60" t="s">
        <v>29</v>
      </c>
      <c r="O854" s="63">
        <v>74.099999999999994</v>
      </c>
      <c r="P854" s="66">
        <v>4.7619047620000003</v>
      </c>
      <c r="Q854" s="63">
        <v>3.7050000000000001</v>
      </c>
      <c r="R854" s="68">
        <v>9.1999999999999993</v>
      </c>
      <c r="S854" s="48">
        <f t="shared" si="242"/>
        <v>3.7050000000000125</v>
      </c>
      <c r="T854" s="49">
        <f t="shared" si="243"/>
        <v>277.87500000000091</v>
      </c>
      <c r="U854" s="49" t="b">
        <f t="shared" si="244"/>
        <v>0</v>
      </c>
      <c r="V854" s="49" t="b">
        <f t="shared" si="245"/>
        <v>1</v>
      </c>
      <c r="W854" s="49" t="str">
        <f t="shared" si="246"/>
        <v>High Value</v>
      </c>
      <c r="X854" s="157">
        <f t="shared" si="251"/>
        <v>7.41</v>
      </c>
      <c r="Y854" s="158">
        <f t="shared" si="239"/>
        <v>25</v>
      </c>
      <c r="Z854" s="150">
        <f t="shared" si="247"/>
        <v>1</v>
      </c>
      <c r="AA854" s="151">
        <f t="shared" si="238"/>
        <v>2019</v>
      </c>
      <c r="AB854" s="152" t="str">
        <f t="shared" ref="AB854:AB917" si="252">CONCATENATE(Z854,"-",AA854)</f>
        <v>1-2019</v>
      </c>
      <c r="AC854" s="152" t="str">
        <f t="shared" si="249"/>
        <v>25-1-2019</v>
      </c>
      <c r="AD854" s="62">
        <f t="shared" si="240"/>
        <v>1</v>
      </c>
      <c r="AE854" s="62">
        <f t="shared" si="236"/>
        <v>4</v>
      </c>
      <c r="AF854" s="152" t="str">
        <f t="shared" si="250"/>
        <v>2019-4</v>
      </c>
      <c r="AG854" s="62">
        <f t="shared" si="248"/>
        <v>5</v>
      </c>
      <c r="AH854" s="152" t="str">
        <f t="shared" si="237"/>
        <v>Weekdays</v>
      </c>
      <c r="AI854" s="159">
        <f t="shared" si="241"/>
        <v>6</v>
      </c>
    </row>
    <row r="855" spans="2:35" ht="16.5" x14ac:dyDescent="0.3">
      <c r="B855" s="59" t="s">
        <v>887</v>
      </c>
      <c r="C855" s="60" t="s">
        <v>18</v>
      </c>
      <c r="D855" s="59" t="s">
        <v>19</v>
      </c>
      <c r="E855" s="59" t="s">
        <v>27</v>
      </c>
      <c r="F855" s="59" t="s">
        <v>21</v>
      </c>
      <c r="G855" s="59" t="s">
        <v>46</v>
      </c>
      <c r="H855" s="61">
        <v>98.48</v>
      </c>
      <c r="I855" s="62">
        <v>2</v>
      </c>
      <c r="J855" s="63">
        <v>9.8480000000000008</v>
      </c>
      <c r="K855" s="63">
        <v>206.80799999999999</v>
      </c>
      <c r="L855" s="64">
        <v>43515</v>
      </c>
      <c r="M855" s="65">
        <v>0.42499999999999999</v>
      </c>
      <c r="N855" s="60" t="s">
        <v>23</v>
      </c>
      <c r="O855" s="63">
        <v>196.96</v>
      </c>
      <c r="P855" s="66">
        <v>4.7619047620000003</v>
      </c>
      <c r="Q855" s="63">
        <v>9.8480000000000008</v>
      </c>
      <c r="R855" s="68">
        <v>9.1999999999999993</v>
      </c>
      <c r="S855" s="48">
        <f t="shared" si="242"/>
        <v>9.8479999999999848</v>
      </c>
      <c r="T855" s="49">
        <f t="shared" si="243"/>
        <v>738.59999999999889</v>
      </c>
      <c r="U855" s="49" t="b">
        <f t="shared" si="244"/>
        <v>0</v>
      </c>
      <c r="V855" s="49" t="b">
        <f t="shared" si="245"/>
        <v>1</v>
      </c>
      <c r="W855" s="49" t="str">
        <f t="shared" si="246"/>
        <v>High Value</v>
      </c>
      <c r="X855" s="157">
        <f t="shared" si="251"/>
        <v>9.8480000000000008</v>
      </c>
      <c r="Y855" s="158">
        <f t="shared" si="239"/>
        <v>19</v>
      </c>
      <c r="Z855" s="150">
        <f t="shared" si="247"/>
        <v>2</v>
      </c>
      <c r="AA855" s="151">
        <f t="shared" si="238"/>
        <v>2019</v>
      </c>
      <c r="AB855" s="152" t="str">
        <f t="shared" si="252"/>
        <v>2-2019</v>
      </c>
      <c r="AC855" s="152" t="str">
        <f t="shared" si="249"/>
        <v>19-2-2019</v>
      </c>
      <c r="AD855" s="62">
        <f t="shared" si="240"/>
        <v>1</v>
      </c>
      <c r="AE855" s="62">
        <f t="shared" ref="AE855:AE918" si="253">WEEKNUM(L855,2)</f>
        <v>8</v>
      </c>
      <c r="AF855" s="152" t="str">
        <f t="shared" si="250"/>
        <v>2019-8</v>
      </c>
      <c r="AG855" s="62">
        <f t="shared" si="248"/>
        <v>2</v>
      </c>
      <c r="AH855" s="152" t="str">
        <f t="shared" ref="AH855:AH918" si="254">IF(AG855&gt;=6,"Weekends","Weekdays")</f>
        <v>Weekdays</v>
      </c>
      <c r="AI855" s="159">
        <f t="shared" si="241"/>
        <v>3</v>
      </c>
    </row>
    <row r="856" spans="2:35" ht="16.5" x14ac:dyDescent="0.3">
      <c r="B856" s="59" t="s">
        <v>888</v>
      </c>
      <c r="C856" s="60" t="s">
        <v>25</v>
      </c>
      <c r="D856" s="59" t="s">
        <v>26</v>
      </c>
      <c r="E856" s="59" t="s">
        <v>27</v>
      </c>
      <c r="F856" s="59" t="s">
        <v>31</v>
      </c>
      <c r="G856" s="59" t="s">
        <v>22</v>
      </c>
      <c r="H856" s="61">
        <v>53.19</v>
      </c>
      <c r="I856" s="62">
        <v>7</v>
      </c>
      <c r="J856" s="63">
        <v>18.616499999999998</v>
      </c>
      <c r="K856" s="63">
        <v>390.94650000000001</v>
      </c>
      <c r="L856" s="64">
        <v>43479</v>
      </c>
      <c r="M856" s="65">
        <v>0.65416666666666667</v>
      </c>
      <c r="N856" s="60" t="s">
        <v>23</v>
      </c>
      <c r="O856" s="63">
        <v>372.33</v>
      </c>
      <c r="P856" s="66">
        <v>4.7619047620000003</v>
      </c>
      <c r="Q856" s="63">
        <v>18.616499999999998</v>
      </c>
      <c r="R856" s="67">
        <v>5</v>
      </c>
      <c r="S856" s="48">
        <f t="shared" si="242"/>
        <v>18.61650000000003</v>
      </c>
      <c r="T856" s="49">
        <f t="shared" si="243"/>
        <v>1396.2375000000022</v>
      </c>
      <c r="U856" s="49" t="b">
        <f t="shared" si="244"/>
        <v>0</v>
      </c>
      <c r="V856" s="49" t="b">
        <f t="shared" si="245"/>
        <v>1</v>
      </c>
      <c r="W856" s="49" t="str">
        <f t="shared" si="246"/>
        <v>Low Value</v>
      </c>
      <c r="X856" s="157" t="str">
        <f t="shared" si="251"/>
        <v>Value Not maches</v>
      </c>
      <c r="Y856" s="158">
        <f t="shared" si="239"/>
        <v>14</v>
      </c>
      <c r="Z856" s="150">
        <f t="shared" si="247"/>
        <v>1</v>
      </c>
      <c r="AA856" s="151">
        <f t="shared" si="238"/>
        <v>2019</v>
      </c>
      <c r="AB856" s="152" t="str">
        <f t="shared" si="252"/>
        <v>1-2019</v>
      </c>
      <c r="AC856" s="152" t="str">
        <f t="shared" si="249"/>
        <v>14-1-2019</v>
      </c>
      <c r="AD856" s="62">
        <f t="shared" si="240"/>
        <v>1</v>
      </c>
      <c r="AE856" s="62">
        <f t="shared" si="253"/>
        <v>3</v>
      </c>
      <c r="AF856" s="152" t="str">
        <f t="shared" si="250"/>
        <v>2019-3</v>
      </c>
      <c r="AG856" s="62">
        <f t="shared" si="248"/>
        <v>1</v>
      </c>
      <c r="AH856" s="152" t="str">
        <f t="shared" si="254"/>
        <v>Weekdays</v>
      </c>
      <c r="AI856" s="159">
        <f t="shared" si="241"/>
        <v>2</v>
      </c>
    </row>
    <row r="857" spans="2:35" ht="16.5" x14ac:dyDescent="0.3">
      <c r="B857" s="59" t="s">
        <v>889</v>
      </c>
      <c r="C857" s="60" t="s">
        <v>42</v>
      </c>
      <c r="D857" s="59" t="s">
        <v>43</v>
      </c>
      <c r="E857" s="59" t="s">
        <v>27</v>
      </c>
      <c r="F857" s="59" t="s">
        <v>21</v>
      </c>
      <c r="G857" s="59" t="s">
        <v>28</v>
      </c>
      <c r="H857" s="61">
        <v>52.79</v>
      </c>
      <c r="I857" s="62">
        <v>10</v>
      </c>
      <c r="J857" s="63">
        <v>26.395</v>
      </c>
      <c r="K857" s="63">
        <v>554.29499999999996</v>
      </c>
      <c r="L857" s="64">
        <v>43521</v>
      </c>
      <c r="M857" s="65">
        <v>0.49861111111111112</v>
      </c>
      <c r="N857" s="60" t="s">
        <v>23</v>
      </c>
      <c r="O857" s="63">
        <v>527.9</v>
      </c>
      <c r="P857" s="66">
        <v>4.7619047620000003</v>
      </c>
      <c r="Q857" s="63">
        <v>26.395</v>
      </c>
      <c r="R857" s="67">
        <v>10</v>
      </c>
      <c r="S857" s="48">
        <f t="shared" si="242"/>
        <v>26.394999999999982</v>
      </c>
      <c r="T857" s="49">
        <f t="shared" si="243"/>
        <v>1979.6249999999986</v>
      </c>
      <c r="U857" s="49" t="b">
        <f t="shared" si="244"/>
        <v>1</v>
      </c>
      <c r="V857" s="49" t="b">
        <f t="shared" si="245"/>
        <v>1</v>
      </c>
      <c r="W857" s="49" t="str">
        <f t="shared" si="246"/>
        <v>High Value</v>
      </c>
      <c r="X857" s="157">
        <f t="shared" si="251"/>
        <v>5.2789999999999999</v>
      </c>
      <c r="Y857" s="158">
        <f t="shared" si="239"/>
        <v>25</v>
      </c>
      <c r="Z857" s="150">
        <f t="shared" si="247"/>
        <v>2</v>
      </c>
      <c r="AA857" s="151">
        <f t="shared" si="238"/>
        <v>2019</v>
      </c>
      <c r="AB857" s="152" t="str">
        <f t="shared" si="252"/>
        <v>2-2019</v>
      </c>
      <c r="AC857" s="152" t="str">
        <f t="shared" si="249"/>
        <v>25-2-2019</v>
      </c>
      <c r="AD857" s="62">
        <f t="shared" si="240"/>
        <v>1</v>
      </c>
      <c r="AE857" s="62">
        <f t="shared" si="253"/>
        <v>9</v>
      </c>
      <c r="AF857" s="152" t="str">
        <f t="shared" si="250"/>
        <v>2019-9</v>
      </c>
      <c r="AG857" s="62">
        <f t="shared" si="248"/>
        <v>1</v>
      </c>
      <c r="AH857" s="152" t="str">
        <f t="shared" si="254"/>
        <v>Weekdays</v>
      </c>
      <c r="AI857" s="159">
        <f t="shared" si="241"/>
        <v>2</v>
      </c>
    </row>
    <row r="858" spans="2:35" ht="16.5" x14ac:dyDescent="0.3">
      <c r="B858" s="59" t="s">
        <v>890</v>
      </c>
      <c r="C858" s="60" t="s">
        <v>18</v>
      </c>
      <c r="D858" s="59" t="s">
        <v>19</v>
      </c>
      <c r="E858" s="59" t="s">
        <v>20</v>
      </c>
      <c r="F858" s="59" t="s">
        <v>21</v>
      </c>
      <c r="G858" s="59" t="s">
        <v>22</v>
      </c>
      <c r="H858" s="61">
        <v>95.95</v>
      </c>
      <c r="I858" s="62">
        <v>5</v>
      </c>
      <c r="J858" s="63">
        <v>23.987500000000001</v>
      </c>
      <c r="K858" s="63">
        <v>503.73750000000001</v>
      </c>
      <c r="L858" s="64">
        <v>43488</v>
      </c>
      <c r="M858" s="65">
        <v>0.59791666666666665</v>
      </c>
      <c r="N858" s="60" t="s">
        <v>23</v>
      </c>
      <c r="O858" s="63">
        <v>479.75</v>
      </c>
      <c r="P858" s="66">
        <v>4.7619047620000003</v>
      </c>
      <c r="Q858" s="63">
        <v>23.987500000000001</v>
      </c>
      <c r="R858" s="67">
        <v>8.8000000000000007</v>
      </c>
      <c r="S858" s="48">
        <f t="shared" si="242"/>
        <v>23.987500000000011</v>
      </c>
      <c r="T858" s="49">
        <f t="shared" si="243"/>
        <v>1799.0625000000009</v>
      </c>
      <c r="U858" s="49" t="b">
        <f t="shared" si="244"/>
        <v>0</v>
      </c>
      <c r="V858" s="49" t="b">
        <f t="shared" si="245"/>
        <v>1</v>
      </c>
      <c r="W858" s="49" t="str">
        <f t="shared" si="246"/>
        <v>High Value</v>
      </c>
      <c r="X858" s="157">
        <f t="shared" si="251"/>
        <v>9.5950000000000006</v>
      </c>
      <c r="Y858" s="158">
        <f t="shared" si="239"/>
        <v>23</v>
      </c>
      <c r="Z858" s="150">
        <f t="shared" si="247"/>
        <v>1</v>
      </c>
      <c r="AA858" s="151">
        <f t="shared" si="238"/>
        <v>2019</v>
      </c>
      <c r="AB858" s="152" t="str">
        <f t="shared" si="252"/>
        <v>1-2019</v>
      </c>
      <c r="AC858" s="152" t="str">
        <f t="shared" si="249"/>
        <v>23-1-2019</v>
      </c>
      <c r="AD858" s="62">
        <f t="shared" si="240"/>
        <v>1</v>
      </c>
      <c r="AE858" s="62">
        <f t="shared" si="253"/>
        <v>4</v>
      </c>
      <c r="AF858" s="152" t="str">
        <f t="shared" si="250"/>
        <v>2019-4</v>
      </c>
      <c r="AG858" s="62">
        <f t="shared" si="248"/>
        <v>3</v>
      </c>
      <c r="AH858" s="152" t="str">
        <f t="shared" si="254"/>
        <v>Weekdays</v>
      </c>
      <c r="AI858" s="159">
        <f t="shared" si="241"/>
        <v>4</v>
      </c>
    </row>
    <row r="859" spans="2:35" ht="16.5" x14ac:dyDescent="0.3">
      <c r="B859" s="59" t="s">
        <v>891</v>
      </c>
      <c r="C859" s="60" t="s">
        <v>42</v>
      </c>
      <c r="D859" s="59" t="s">
        <v>43</v>
      </c>
      <c r="E859" s="59" t="s">
        <v>27</v>
      </c>
      <c r="F859" s="59" t="s">
        <v>21</v>
      </c>
      <c r="G859" s="59" t="s">
        <v>46</v>
      </c>
      <c r="H859" s="61">
        <v>36.51</v>
      </c>
      <c r="I859" s="62">
        <v>9</v>
      </c>
      <c r="J859" s="63">
        <v>16.429500000000001</v>
      </c>
      <c r="K859" s="63">
        <v>345.01949999999999</v>
      </c>
      <c r="L859" s="64">
        <v>43512</v>
      </c>
      <c r="M859" s="65">
        <v>0.45277777777777778</v>
      </c>
      <c r="N859" s="60" t="s">
        <v>29</v>
      </c>
      <c r="O859" s="63">
        <v>328.59</v>
      </c>
      <c r="P859" s="66">
        <v>4.7619047620000003</v>
      </c>
      <c r="Q859" s="63">
        <v>16.429500000000001</v>
      </c>
      <c r="R859" s="67">
        <v>4.2</v>
      </c>
      <c r="S859" s="48">
        <f t="shared" si="242"/>
        <v>16.429500000000019</v>
      </c>
      <c r="T859" s="49">
        <f t="shared" si="243"/>
        <v>1232.2125000000015</v>
      </c>
      <c r="U859" s="49" t="b">
        <f t="shared" si="244"/>
        <v>0</v>
      </c>
      <c r="V859" s="49" t="b">
        <f t="shared" si="245"/>
        <v>1</v>
      </c>
      <c r="W859" s="49" t="str">
        <f t="shared" si="246"/>
        <v>Low Value</v>
      </c>
      <c r="X859" s="157" t="str">
        <f t="shared" si="251"/>
        <v>Value Not maches</v>
      </c>
      <c r="Y859" s="158">
        <f t="shared" si="239"/>
        <v>16</v>
      </c>
      <c r="Z859" s="150">
        <f t="shared" si="247"/>
        <v>2</v>
      </c>
      <c r="AA859" s="151">
        <f t="shared" ref="AA859:AA922" si="255">YEAR(L859)</f>
        <v>2019</v>
      </c>
      <c r="AB859" s="152" t="str">
        <f t="shared" si="252"/>
        <v>2-2019</v>
      </c>
      <c r="AC859" s="152" t="str">
        <f t="shared" si="249"/>
        <v>16-2-2019</v>
      </c>
      <c r="AD859" s="62">
        <f t="shared" si="240"/>
        <v>1</v>
      </c>
      <c r="AE859" s="62">
        <f t="shared" si="253"/>
        <v>7</v>
      </c>
      <c r="AF859" s="152" t="str">
        <f t="shared" si="250"/>
        <v>2019-7</v>
      </c>
      <c r="AG859" s="62">
        <f t="shared" si="248"/>
        <v>6</v>
      </c>
      <c r="AH859" s="152" t="str">
        <f t="shared" si="254"/>
        <v>Weekends</v>
      </c>
      <c r="AI859" s="159">
        <f t="shared" si="241"/>
        <v>7</v>
      </c>
    </row>
    <row r="860" spans="2:35" ht="16.5" x14ac:dyDescent="0.3">
      <c r="B860" s="59" t="s">
        <v>892</v>
      </c>
      <c r="C860" s="60" t="s">
        <v>42</v>
      </c>
      <c r="D860" s="59" t="s">
        <v>43</v>
      </c>
      <c r="E860" s="59" t="s">
        <v>27</v>
      </c>
      <c r="F860" s="59" t="s">
        <v>31</v>
      </c>
      <c r="G860" s="59" t="s">
        <v>44</v>
      </c>
      <c r="H860" s="61">
        <v>21.12</v>
      </c>
      <c r="I860" s="62">
        <v>8</v>
      </c>
      <c r="J860" s="63">
        <v>8.4480000000000004</v>
      </c>
      <c r="K860" s="63">
        <v>177.40799999999999</v>
      </c>
      <c r="L860" s="64">
        <v>43466</v>
      </c>
      <c r="M860" s="65">
        <v>0.81319444444444444</v>
      </c>
      <c r="N860" s="60" t="s">
        <v>29</v>
      </c>
      <c r="O860" s="63">
        <v>168.96</v>
      </c>
      <c r="P860" s="66">
        <v>4.7619047620000003</v>
      </c>
      <c r="Q860" s="63">
        <v>8.4480000000000004</v>
      </c>
      <c r="R860" s="68">
        <v>6.3</v>
      </c>
      <c r="S860" s="48">
        <f t="shared" si="242"/>
        <v>8.4479999999999791</v>
      </c>
      <c r="T860" s="49">
        <f t="shared" si="243"/>
        <v>633.59999999999843</v>
      </c>
      <c r="U860" s="49" t="b">
        <f t="shared" si="244"/>
        <v>0</v>
      </c>
      <c r="V860" s="49" t="b">
        <f t="shared" si="245"/>
        <v>1</v>
      </c>
      <c r="W860" s="49" t="str">
        <f t="shared" si="246"/>
        <v>Low Value</v>
      </c>
      <c r="X860" s="157">
        <f t="shared" si="251"/>
        <v>2.1120000000000001</v>
      </c>
      <c r="Y860" s="158">
        <f t="shared" si="239"/>
        <v>1</v>
      </c>
      <c r="Z860" s="150">
        <f t="shared" si="247"/>
        <v>1</v>
      </c>
      <c r="AA860" s="151">
        <f t="shared" si="255"/>
        <v>2019</v>
      </c>
      <c r="AB860" s="152" t="str">
        <f t="shared" si="252"/>
        <v>1-2019</v>
      </c>
      <c r="AC860" s="152" t="str">
        <f t="shared" si="249"/>
        <v>1-1-2019</v>
      </c>
      <c r="AD860" s="62">
        <f t="shared" si="240"/>
        <v>1</v>
      </c>
      <c r="AE860" s="62">
        <f t="shared" si="253"/>
        <v>1</v>
      </c>
      <c r="AF860" s="152" t="str">
        <f t="shared" si="250"/>
        <v>2019-1</v>
      </c>
      <c r="AG860" s="62">
        <f t="shared" si="248"/>
        <v>2</v>
      </c>
      <c r="AH860" s="152" t="str">
        <f t="shared" si="254"/>
        <v>Weekdays</v>
      </c>
      <c r="AI860" s="159">
        <f t="shared" si="241"/>
        <v>3</v>
      </c>
    </row>
    <row r="861" spans="2:35" ht="16.5" x14ac:dyDescent="0.3">
      <c r="B861" s="59" t="s">
        <v>893</v>
      </c>
      <c r="C861" s="60" t="s">
        <v>18</v>
      </c>
      <c r="D861" s="59" t="s">
        <v>19</v>
      </c>
      <c r="E861" s="59" t="s">
        <v>20</v>
      </c>
      <c r="F861" s="59" t="s">
        <v>21</v>
      </c>
      <c r="G861" s="59" t="s">
        <v>32</v>
      </c>
      <c r="H861" s="61">
        <v>28.31</v>
      </c>
      <c r="I861" s="62">
        <v>4</v>
      </c>
      <c r="J861" s="63">
        <v>5.6619999999999999</v>
      </c>
      <c r="K861" s="63">
        <v>118.902</v>
      </c>
      <c r="L861" s="64">
        <v>43531</v>
      </c>
      <c r="M861" s="65">
        <v>0.77430555555555558</v>
      </c>
      <c r="N861" s="60" t="s">
        <v>29</v>
      </c>
      <c r="O861" s="63">
        <v>113.24</v>
      </c>
      <c r="P861" s="66">
        <v>4.7619047620000003</v>
      </c>
      <c r="Q861" s="63">
        <v>5.6619999999999999</v>
      </c>
      <c r="R861" s="68">
        <v>8.1999999999999993</v>
      </c>
      <c r="S861" s="48">
        <f t="shared" si="242"/>
        <v>5.6620000000000061</v>
      </c>
      <c r="T861" s="49">
        <f t="shared" si="243"/>
        <v>424.65000000000043</v>
      </c>
      <c r="U861" s="49" t="b">
        <f t="shared" si="244"/>
        <v>0</v>
      </c>
      <c r="V861" s="49" t="b">
        <f t="shared" si="245"/>
        <v>1</v>
      </c>
      <c r="W861" s="49" t="str">
        <f t="shared" si="246"/>
        <v>Low Value</v>
      </c>
      <c r="X861" s="157">
        <f t="shared" si="251"/>
        <v>2.831</v>
      </c>
      <c r="Y861" s="158">
        <f t="shared" si="239"/>
        <v>7</v>
      </c>
      <c r="Z861" s="150">
        <f t="shared" si="247"/>
        <v>3</v>
      </c>
      <c r="AA861" s="151">
        <f t="shared" si="255"/>
        <v>2019</v>
      </c>
      <c r="AB861" s="152" t="str">
        <f t="shared" si="252"/>
        <v>3-2019</v>
      </c>
      <c r="AC861" s="152" t="str">
        <f t="shared" si="249"/>
        <v>7-3-2019</v>
      </c>
      <c r="AD861" s="62">
        <f t="shared" si="240"/>
        <v>1</v>
      </c>
      <c r="AE861" s="62">
        <f t="shared" si="253"/>
        <v>10</v>
      </c>
      <c r="AF861" s="152" t="str">
        <f t="shared" si="250"/>
        <v>2019-10</v>
      </c>
      <c r="AG861" s="62">
        <f t="shared" si="248"/>
        <v>4</v>
      </c>
      <c r="AH861" s="152" t="str">
        <f t="shared" si="254"/>
        <v>Weekdays</v>
      </c>
      <c r="AI861" s="159">
        <f t="shared" si="241"/>
        <v>5</v>
      </c>
    </row>
    <row r="862" spans="2:35" ht="16.5" x14ac:dyDescent="0.3">
      <c r="B862" s="59" t="s">
        <v>894</v>
      </c>
      <c r="C862" s="60" t="s">
        <v>42</v>
      </c>
      <c r="D862" s="59" t="s">
        <v>43</v>
      </c>
      <c r="E862" s="59" t="s">
        <v>27</v>
      </c>
      <c r="F862" s="59" t="s">
        <v>31</v>
      </c>
      <c r="G862" s="59" t="s">
        <v>22</v>
      </c>
      <c r="H862" s="61">
        <v>57.59</v>
      </c>
      <c r="I862" s="62">
        <v>6</v>
      </c>
      <c r="J862" s="63">
        <v>17.277000000000001</v>
      </c>
      <c r="K862" s="63">
        <v>362.81700000000001</v>
      </c>
      <c r="L862" s="64">
        <v>43511</v>
      </c>
      <c r="M862" s="65">
        <v>0.57708333333333328</v>
      </c>
      <c r="N862" s="60" t="s">
        <v>29</v>
      </c>
      <c r="O862" s="63">
        <v>345.54</v>
      </c>
      <c r="P862" s="66">
        <v>4.7619047620000003</v>
      </c>
      <c r="Q862" s="63">
        <v>17.277000000000001</v>
      </c>
      <c r="R862" s="67">
        <v>5.0999999999999996</v>
      </c>
      <c r="S862" s="48">
        <f t="shared" si="242"/>
        <v>17.276999999999987</v>
      </c>
      <c r="T862" s="49">
        <f t="shared" si="243"/>
        <v>1295.774999999999</v>
      </c>
      <c r="U862" s="49" t="b">
        <f t="shared" si="244"/>
        <v>0</v>
      </c>
      <c r="V862" s="49" t="b">
        <f t="shared" si="245"/>
        <v>1</v>
      </c>
      <c r="W862" s="49" t="str">
        <f t="shared" si="246"/>
        <v>Low Value</v>
      </c>
      <c r="X862" s="157" t="str">
        <f t="shared" si="251"/>
        <v>Value Not maches</v>
      </c>
      <c r="Y862" s="158">
        <f t="shared" si="239"/>
        <v>15</v>
      </c>
      <c r="Z862" s="150">
        <f t="shared" si="247"/>
        <v>2</v>
      </c>
      <c r="AA862" s="151">
        <f t="shared" si="255"/>
        <v>2019</v>
      </c>
      <c r="AB862" s="152" t="str">
        <f t="shared" si="252"/>
        <v>2-2019</v>
      </c>
      <c r="AC862" s="152" t="str">
        <f t="shared" si="249"/>
        <v>15-2-2019</v>
      </c>
      <c r="AD862" s="62">
        <f t="shared" si="240"/>
        <v>1</v>
      </c>
      <c r="AE862" s="62">
        <f t="shared" si="253"/>
        <v>7</v>
      </c>
      <c r="AF862" s="152" t="str">
        <f t="shared" si="250"/>
        <v>2019-7</v>
      </c>
      <c r="AG862" s="62">
        <f t="shared" si="248"/>
        <v>5</v>
      </c>
      <c r="AH862" s="152" t="str">
        <f t="shared" si="254"/>
        <v>Weekdays</v>
      </c>
      <c r="AI862" s="159">
        <f t="shared" si="241"/>
        <v>6</v>
      </c>
    </row>
    <row r="863" spans="2:35" ht="16.5" x14ac:dyDescent="0.3">
      <c r="B863" s="59" t="s">
        <v>895</v>
      </c>
      <c r="C863" s="60" t="s">
        <v>18</v>
      </c>
      <c r="D863" s="59" t="s">
        <v>19</v>
      </c>
      <c r="E863" s="59" t="s">
        <v>20</v>
      </c>
      <c r="F863" s="59" t="s">
        <v>21</v>
      </c>
      <c r="G863" s="59" t="s">
        <v>44</v>
      </c>
      <c r="H863" s="61">
        <v>47.63</v>
      </c>
      <c r="I863" s="62">
        <v>9</v>
      </c>
      <c r="J863" s="63">
        <v>21.433499999999999</v>
      </c>
      <c r="K863" s="63">
        <v>450.1035</v>
      </c>
      <c r="L863" s="64">
        <v>43488</v>
      </c>
      <c r="M863" s="65">
        <v>0.52430555555555558</v>
      </c>
      <c r="N863" s="60" t="s">
        <v>29</v>
      </c>
      <c r="O863" s="63">
        <v>428.67</v>
      </c>
      <c r="P863" s="66">
        <v>4.7619047620000003</v>
      </c>
      <c r="Q863" s="63">
        <v>21.433499999999999</v>
      </c>
      <c r="R863" s="67">
        <v>5</v>
      </c>
      <c r="S863" s="48">
        <f t="shared" si="242"/>
        <v>21.433499999999981</v>
      </c>
      <c r="T863" s="49">
        <f t="shared" si="243"/>
        <v>1607.5124999999985</v>
      </c>
      <c r="U863" s="49" t="b">
        <f t="shared" si="244"/>
        <v>0</v>
      </c>
      <c r="V863" s="49" t="b">
        <f t="shared" si="245"/>
        <v>1</v>
      </c>
      <c r="W863" s="49" t="str">
        <f t="shared" si="246"/>
        <v>Low Value</v>
      </c>
      <c r="X863" s="157" t="str">
        <f t="shared" si="251"/>
        <v>Value Not maches</v>
      </c>
      <c r="Y863" s="158">
        <f t="shared" si="239"/>
        <v>23</v>
      </c>
      <c r="Z863" s="150">
        <f t="shared" si="247"/>
        <v>1</v>
      </c>
      <c r="AA863" s="151">
        <f t="shared" si="255"/>
        <v>2019</v>
      </c>
      <c r="AB863" s="152" t="str">
        <f t="shared" si="252"/>
        <v>1-2019</v>
      </c>
      <c r="AC863" s="152" t="str">
        <f t="shared" si="249"/>
        <v>23-1-2019</v>
      </c>
      <c r="AD863" s="62">
        <f t="shared" si="240"/>
        <v>1</v>
      </c>
      <c r="AE863" s="62">
        <f t="shared" si="253"/>
        <v>4</v>
      </c>
      <c r="AF863" s="152" t="str">
        <f t="shared" si="250"/>
        <v>2019-4</v>
      </c>
      <c r="AG863" s="62">
        <f t="shared" si="248"/>
        <v>3</v>
      </c>
      <c r="AH863" s="152" t="str">
        <f t="shared" si="254"/>
        <v>Weekdays</v>
      </c>
      <c r="AI863" s="159">
        <f t="shared" si="241"/>
        <v>4</v>
      </c>
    </row>
    <row r="864" spans="2:35" ht="16.5" x14ac:dyDescent="0.3">
      <c r="B864" s="59" t="s">
        <v>896</v>
      </c>
      <c r="C864" s="60" t="s">
        <v>25</v>
      </c>
      <c r="D864" s="59" t="s">
        <v>26</v>
      </c>
      <c r="E864" s="59" t="s">
        <v>20</v>
      </c>
      <c r="F864" s="59" t="s">
        <v>21</v>
      </c>
      <c r="G864" s="59" t="s">
        <v>32</v>
      </c>
      <c r="H864" s="61">
        <v>86.27</v>
      </c>
      <c r="I864" s="62">
        <v>1</v>
      </c>
      <c r="J864" s="63">
        <v>4.3135000000000003</v>
      </c>
      <c r="K864" s="63">
        <v>90.583500000000001</v>
      </c>
      <c r="L864" s="64">
        <v>43516</v>
      </c>
      <c r="M864" s="65">
        <v>0.55833333333333335</v>
      </c>
      <c r="N864" s="60" t="s">
        <v>23</v>
      </c>
      <c r="O864" s="63">
        <v>86.27</v>
      </c>
      <c r="P864" s="66">
        <v>4.7619047620000003</v>
      </c>
      <c r="Q864" s="63">
        <v>4.3135000000000003</v>
      </c>
      <c r="R864" s="68">
        <v>7</v>
      </c>
      <c r="S864" s="48">
        <f t="shared" si="242"/>
        <v>4.3135000000000048</v>
      </c>
      <c r="T864" s="49">
        <f t="shared" si="243"/>
        <v>323.51250000000039</v>
      </c>
      <c r="U864" s="49" t="b">
        <f t="shared" si="244"/>
        <v>0</v>
      </c>
      <c r="V864" s="49" t="b">
        <f t="shared" si="245"/>
        <v>1</v>
      </c>
      <c r="W864" s="49" t="str">
        <f t="shared" si="246"/>
        <v>Low Value</v>
      </c>
      <c r="X864" s="157">
        <f t="shared" si="251"/>
        <v>8.6270000000000007</v>
      </c>
      <c r="Y864" s="158">
        <f t="shared" si="239"/>
        <v>20</v>
      </c>
      <c r="Z864" s="150">
        <f t="shared" si="247"/>
        <v>2</v>
      </c>
      <c r="AA864" s="151">
        <f t="shared" si="255"/>
        <v>2019</v>
      </c>
      <c r="AB864" s="152" t="str">
        <f t="shared" si="252"/>
        <v>2-2019</v>
      </c>
      <c r="AC864" s="152" t="str">
        <f t="shared" si="249"/>
        <v>20-2-2019</v>
      </c>
      <c r="AD864" s="62">
        <f t="shared" si="240"/>
        <v>1</v>
      </c>
      <c r="AE864" s="62">
        <f t="shared" si="253"/>
        <v>8</v>
      </c>
      <c r="AF864" s="152" t="str">
        <f t="shared" si="250"/>
        <v>2019-8</v>
      </c>
      <c r="AG864" s="62">
        <f t="shared" si="248"/>
        <v>3</v>
      </c>
      <c r="AH864" s="152" t="str">
        <f t="shared" si="254"/>
        <v>Weekdays</v>
      </c>
      <c r="AI864" s="159">
        <f t="shared" si="241"/>
        <v>4</v>
      </c>
    </row>
    <row r="865" spans="2:35" ht="16.5" x14ac:dyDescent="0.3">
      <c r="B865" s="59" t="s">
        <v>897</v>
      </c>
      <c r="C865" s="60" t="s">
        <v>18</v>
      </c>
      <c r="D865" s="59" t="s">
        <v>19</v>
      </c>
      <c r="E865" s="59" t="s">
        <v>20</v>
      </c>
      <c r="F865" s="59" t="s">
        <v>31</v>
      </c>
      <c r="G865" s="59" t="s">
        <v>36</v>
      </c>
      <c r="H865" s="61">
        <v>12.76</v>
      </c>
      <c r="I865" s="62">
        <v>2</v>
      </c>
      <c r="J865" s="63">
        <v>1.276</v>
      </c>
      <c r="K865" s="63">
        <v>26.795999999999999</v>
      </c>
      <c r="L865" s="64">
        <v>43473</v>
      </c>
      <c r="M865" s="65">
        <v>0.75416666666666665</v>
      </c>
      <c r="N865" s="60" t="s">
        <v>23</v>
      </c>
      <c r="O865" s="63">
        <v>25.52</v>
      </c>
      <c r="P865" s="66">
        <v>4.7619047620000003</v>
      </c>
      <c r="Q865" s="63">
        <v>1.276</v>
      </c>
      <c r="R865" s="68">
        <v>7.8</v>
      </c>
      <c r="S865" s="48">
        <f t="shared" si="242"/>
        <v>1.2759999999999998</v>
      </c>
      <c r="T865" s="49">
        <f t="shared" si="243"/>
        <v>95.699999999999989</v>
      </c>
      <c r="U865" s="49" t="b">
        <f t="shared" si="244"/>
        <v>0</v>
      </c>
      <c r="V865" s="49" t="b">
        <f t="shared" si="245"/>
        <v>1</v>
      </c>
      <c r="W865" s="49" t="str">
        <f t="shared" si="246"/>
        <v>Low Value</v>
      </c>
      <c r="X865" s="157">
        <f t="shared" si="251"/>
        <v>1.276</v>
      </c>
      <c r="Y865" s="158">
        <f t="shared" ref="Y865:Y928" si="256">DAY(L865)</f>
        <v>8</v>
      </c>
      <c r="Z865" s="150">
        <f t="shared" si="247"/>
        <v>1</v>
      </c>
      <c r="AA865" s="151">
        <f t="shared" si="255"/>
        <v>2019</v>
      </c>
      <c r="AB865" s="152" t="str">
        <f t="shared" si="252"/>
        <v>1-2019</v>
      </c>
      <c r="AC865" s="152" t="str">
        <f t="shared" si="249"/>
        <v>8-1-2019</v>
      </c>
      <c r="AD865" s="62">
        <f t="shared" si="240"/>
        <v>1</v>
      </c>
      <c r="AE865" s="62">
        <f t="shared" si="253"/>
        <v>2</v>
      </c>
      <c r="AF865" s="152" t="str">
        <f t="shared" si="250"/>
        <v>2019-2</v>
      </c>
      <c r="AG865" s="62">
        <f t="shared" si="248"/>
        <v>2</v>
      </c>
      <c r="AH865" s="152" t="str">
        <f t="shared" si="254"/>
        <v>Weekdays</v>
      </c>
      <c r="AI865" s="159">
        <f t="shared" si="241"/>
        <v>3</v>
      </c>
    </row>
    <row r="866" spans="2:35" ht="16.5" x14ac:dyDescent="0.3">
      <c r="B866" s="59" t="s">
        <v>898</v>
      </c>
      <c r="C866" s="60" t="s">
        <v>42</v>
      </c>
      <c r="D866" s="59" t="s">
        <v>43</v>
      </c>
      <c r="E866" s="59" t="s">
        <v>27</v>
      </c>
      <c r="F866" s="59" t="s">
        <v>21</v>
      </c>
      <c r="G866" s="59" t="s">
        <v>32</v>
      </c>
      <c r="H866" s="61">
        <v>11.28</v>
      </c>
      <c r="I866" s="62">
        <v>9</v>
      </c>
      <c r="J866" s="63">
        <v>5.0759999999999996</v>
      </c>
      <c r="K866" s="63">
        <v>106.596</v>
      </c>
      <c r="L866" s="64">
        <v>43541</v>
      </c>
      <c r="M866" s="65">
        <v>0.49652777777777779</v>
      </c>
      <c r="N866" s="60" t="s">
        <v>33</v>
      </c>
      <c r="O866" s="63">
        <v>101.52</v>
      </c>
      <c r="P866" s="66">
        <v>4.7619047620000003</v>
      </c>
      <c r="Q866" s="63">
        <v>5.0759999999999996</v>
      </c>
      <c r="R866" s="68">
        <v>4.3</v>
      </c>
      <c r="S866" s="48">
        <f t="shared" si="242"/>
        <v>5.0760000000000076</v>
      </c>
      <c r="T866" s="49">
        <f t="shared" si="243"/>
        <v>380.70000000000056</v>
      </c>
      <c r="U866" s="49" t="b">
        <f t="shared" si="244"/>
        <v>0</v>
      </c>
      <c r="V866" s="49" t="b">
        <f t="shared" si="245"/>
        <v>1</v>
      </c>
      <c r="W866" s="49" t="str">
        <f t="shared" si="246"/>
        <v>Low Value</v>
      </c>
      <c r="X866" s="157" t="str">
        <f t="shared" si="251"/>
        <v>Value Not maches</v>
      </c>
      <c r="Y866" s="158">
        <f t="shared" si="256"/>
        <v>17</v>
      </c>
      <c r="Z866" s="150">
        <f t="shared" si="247"/>
        <v>3</v>
      </c>
      <c r="AA866" s="151">
        <f t="shared" si="255"/>
        <v>2019</v>
      </c>
      <c r="AB866" s="152" t="str">
        <f t="shared" si="252"/>
        <v>3-2019</v>
      </c>
      <c r="AC866" s="152" t="str">
        <f t="shared" si="249"/>
        <v>17-3-2019</v>
      </c>
      <c r="AD866" s="62">
        <f t="shared" si="240"/>
        <v>1</v>
      </c>
      <c r="AE866" s="62">
        <f t="shared" si="253"/>
        <v>11</v>
      </c>
      <c r="AF866" s="152" t="str">
        <f t="shared" si="250"/>
        <v>2019-11</v>
      </c>
      <c r="AG866" s="62">
        <f t="shared" si="248"/>
        <v>7</v>
      </c>
      <c r="AH866" s="152" t="str">
        <f t="shared" si="254"/>
        <v>Weekends</v>
      </c>
      <c r="AI866" s="159">
        <f t="shared" si="241"/>
        <v>1</v>
      </c>
    </row>
    <row r="867" spans="2:35" ht="16.5" x14ac:dyDescent="0.3">
      <c r="B867" s="59" t="s">
        <v>899</v>
      </c>
      <c r="C867" s="60" t="s">
        <v>42</v>
      </c>
      <c r="D867" s="59" t="s">
        <v>43</v>
      </c>
      <c r="E867" s="59" t="s">
        <v>27</v>
      </c>
      <c r="F867" s="59" t="s">
        <v>21</v>
      </c>
      <c r="G867" s="59" t="s">
        <v>32</v>
      </c>
      <c r="H867" s="61">
        <v>51.07</v>
      </c>
      <c r="I867" s="62">
        <v>7</v>
      </c>
      <c r="J867" s="63">
        <v>17.874500000000001</v>
      </c>
      <c r="K867" s="63">
        <v>375.36450000000002</v>
      </c>
      <c r="L867" s="64">
        <v>43477</v>
      </c>
      <c r="M867" s="65">
        <v>0.48749999999999999</v>
      </c>
      <c r="N867" s="60" t="s">
        <v>29</v>
      </c>
      <c r="O867" s="63">
        <v>357.49</v>
      </c>
      <c r="P867" s="66">
        <v>4.7619047620000003</v>
      </c>
      <c r="Q867" s="63">
        <v>17.874500000000001</v>
      </c>
      <c r="R867" s="67">
        <v>7</v>
      </c>
      <c r="S867" s="48">
        <f t="shared" si="242"/>
        <v>17.874500000000012</v>
      </c>
      <c r="T867" s="49">
        <f t="shared" si="243"/>
        <v>1340.587500000001</v>
      </c>
      <c r="U867" s="49" t="b">
        <f t="shared" si="244"/>
        <v>0</v>
      </c>
      <c r="V867" s="49" t="b">
        <f t="shared" si="245"/>
        <v>1</v>
      </c>
      <c r="W867" s="49" t="str">
        <f t="shared" si="246"/>
        <v>Low Value</v>
      </c>
      <c r="X867" s="157">
        <f t="shared" si="251"/>
        <v>5.1070000000000002</v>
      </c>
      <c r="Y867" s="158">
        <f t="shared" si="256"/>
        <v>12</v>
      </c>
      <c r="Z867" s="150">
        <f t="shared" si="247"/>
        <v>1</v>
      </c>
      <c r="AA867" s="151">
        <f t="shared" si="255"/>
        <v>2019</v>
      </c>
      <c r="AB867" s="152" t="str">
        <f t="shared" si="252"/>
        <v>1-2019</v>
      </c>
      <c r="AC867" s="152" t="str">
        <f t="shared" si="249"/>
        <v>12-1-2019</v>
      </c>
      <c r="AD867" s="62">
        <f t="shared" si="240"/>
        <v>1</v>
      </c>
      <c r="AE867" s="62">
        <f t="shared" si="253"/>
        <v>2</v>
      </c>
      <c r="AF867" s="152" t="str">
        <f t="shared" si="250"/>
        <v>2019-2</v>
      </c>
      <c r="AG867" s="62">
        <f t="shared" si="248"/>
        <v>6</v>
      </c>
      <c r="AH867" s="152" t="str">
        <f t="shared" si="254"/>
        <v>Weekends</v>
      </c>
      <c r="AI867" s="159">
        <f t="shared" si="241"/>
        <v>7</v>
      </c>
    </row>
    <row r="868" spans="2:35" ht="16.5" x14ac:dyDescent="0.3">
      <c r="B868" s="59" t="s">
        <v>900</v>
      </c>
      <c r="C868" s="60" t="s">
        <v>18</v>
      </c>
      <c r="D868" s="59" t="s">
        <v>19</v>
      </c>
      <c r="E868" s="59" t="s">
        <v>20</v>
      </c>
      <c r="F868" s="59" t="s">
        <v>21</v>
      </c>
      <c r="G868" s="59" t="s">
        <v>28</v>
      </c>
      <c r="H868" s="61">
        <v>79.59</v>
      </c>
      <c r="I868" s="62">
        <v>3</v>
      </c>
      <c r="J868" s="63">
        <v>11.938499999999999</v>
      </c>
      <c r="K868" s="63">
        <v>250.70849999999999</v>
      </c>
      <c r="L868" s="64">
        <v>43473</v>
      </c>
      <c r="M868" s="65">
        <v>0.60416666666666663</v>
      </c>
      <c r="N868" s="60" t="s">
        <v>29</v>
      </c>
      <c r="O868" s="63">
        <v>238.77</v>
      </c>
      <c r="P868" s="66">
        <v>4.7619047620000003</v>
      </c>
      <c r="Q868" s="63">
        <v>11.938499999999999</v>
      </c>
      <c r="R868" s="68">
        <v>6.6</v>
      </c>
      <c r="S868" s="48">
        <f t="shared" si="242"/>
        <v>11.938499999999976</v>
      </c>
      <c r="T868" s="49">
        <f t="shared" si="243"/>
        <v>895.38749999999823</v>
      </c>
      <c r="U868" s="49" t="b">
        <f t="shared" si="244"/>
        <v>0</v>
      </c>
      <c r="V868" s="49" t="b">
        <f t="shared" si="245"/>
        <v>1</v>
      </c>
      <c r="W868" s="49" t="str">
        <f t="shared" si="246"/>
        <v>Low Value</v>
      </c>
      <c r="X868" s="157">
        <f t="shared" si="251"/>
        <v>7.9590000000000005</v>
      </c>
      <c r="Y868" s="158">
        <f t="shared" si="256"/>
        <v>8</v>
      </c>
      <c r="Z868" s="150">
        <f t="shared" si="247"/>
        <v>1</v>
      </c>
      <c r="AA868" s="151">
        <f t="shared" si="255"/>
        <v>2019</v>
      </c>
      <c r="AB868" s="152" t="str">
        <f t="shared" si="252"/>
        <v>1-2019</v>
      </c>
      <c r="AC868" s="152" t="str">
        <f t="shared" si="249"/>
        <v>8-1-2019</v>
      </c>
      <c r="AD868" s="62">
        <f t="shared" si="240"/>
        <v>1</v>
      </c>
      <c r="AE868" s="62">
        <f t="shared" si="253"/>
        <v>2</v>
      </c>
      <c r="AF868" s="152" t="str">
        <f t="shared" si="250"/>
        <v>2019-2</v>
      </c>
      <c r="AG868" s="62">
        <f t="shared" si="248"/>
        <v>2</v>
      </c>
      <c r="AH868" s="152" t="str">
        <f t="shared" si="254"/>
        <v>Weekdays</v>
      </c>
      <c r="AI868" s="159">
        <f t="shared" si="241"/>
        <v>3</v>
      </c>
    </row>
    <row r="869" spans="2:35" ht="16.5" x14ac:dyDescent="0.3">
      <c r="B869" s="59" t="s">
        <v>901</v>
      </c>
      <c r="C869" s="60" t="s">
        <v>25</v>
      </c>
      <c r="D869" s="59" t="s">
        <v>26</v>
      </c>
      <c r="E869" s="59" t="s">
        <v>20</v>
      </c>
      <c r="F869" s="59" t="s">
        <v>31</v>
      </c>
      <c r="G869" s="59" t="s">
        <v>22</v>
      </c>
      <c r="H869" s="61">
        <v>33.81</v>
      </c>
      <c r="I869" s="62">
        <v>3</v>
      </c>
      <c r="J869" s="63">
        <v>5.0715000000000003</v>
      </c>
      <c r="K869" s="63">
        <v>106.50149999999999</v>
      </c>
      <c r="L869" s="64">
        <v>43491</v>
      </c>
      <c r="M869" s="65">
        <v>0.63263888888888886</v>
      </c>
      <c r="N869" s="60" t="s">
        <v>23</v>
      </c>
      <c r="O869" s="63">
        <v>101.43</v>
      </c>
      <c r="P869" s="66">
        <v>4.7619047620000003</v>
      </c>
      <c r="Q869" s="63">
        <v>5.0715000000000003</v>
      </c>
      <c r="R869" s="68">
        <v>7.3</v>
      </c>
      <c r="S869" s="48">
        <f t="shared" si="242"/>
        <v>5.0714999999999861</v>
      </c>
      <c r="T869" s="49">
        <f t="shared" si="243"/>
        <v>380.36249999999893</v>
      </c>
      <c r="U869" s="49" t="b">
        <f t="shared" si="244"/>
        <v>0</v>
      </c>
      <c r="V869" s="49" t="b">
        <f t="shared" si="245"/>
        <v>1</v>
      </c>
      <c r="W869" s="49" t="str">
        <f t="shared" si="246"/>
        <v>Low Value</v>
      </c>
      <c r="X869" s="157">
        <f t="shared" si="251"/>
        <v>3.3810000000000002</v>
      </c>
      <c r="Y869" s="158">
        <f t="shared" si="256"/>
        <v>26</v>
      </c>
      <c r="Z869" s="150">
        <f t="shared" si="247"/>
        <v>1</v>
      </c>
      <c r="AA869" s="151">
        <f t="shared" si="255"/>
        <v>2019</v>
      </c>
      <c r="AB869" s="152" t="str">
        <f t="shared" si="252"/>
        <v>1-2019</v>
      </c>
      <c r="AC869" s="152" t="str">
        <f t="shared" si="249"/>
        <v>26-1-2019</v>
      </c>
      <c r="AD869" s="62">
        <f t="shared" ref="AD869:AD932" si="257">ROUNDUP(Z869/3,0)</f>
        <v>1</v>
      </c>
      <c r="AE869" s="62">
        <f t="shared" si="253"/>
        <v>4</v>
      </c>
      <c r="AF869" s="152" t="str">
        <f t="shared" si="250"/>
        <v>2019-4</v>
      </c>
      <c r="AG869" s="62">
        <f t="shared" si="248"/>
        <v>6</v>
      </c>
      <c r="AH869" s="152" t="str">
        <f t="shared" si="254"/>
        <v>Weekends</v>
      </c>
      <c r="AI869" s="159">
        <f t="shared" si="241"/>
        <v>7</v>
      </c>
    </row>
    <row r="870" spans="2:35" ht="16.5" x14ac:dyDescent="0.3">
      <c r="B870" s="59" t="s">
        <v>902</v>
      </c>
      <c r="C870" s="60" t="s">
        <v>42</v>
      </c>
      <c r="D870" s="59" t="s">
        <v>43</v>
      </c>
      <c r="E870" s="59" t="s">
        <v>20</v>
      </c>
      <c r="F870" s="59" t="s">
        <v>31</v>
      </c>
      <c r="G870" s="59" t="s">
        <v>36</v>
      </c>
      <c r="H870" s="61">
        <v>90.53</v>
      </c>
      <c r="I870" s="62">
        <v>8</v>
      </c>
      <c r="J870" s="63">
        <v>36.212000000000003</v>
      </c>
      <c r="K870" s="63">
        <v>760.452</v>
      </c>
      <c r="L870" s="64">
        <v>43539</v>
      </c>
      <c r="M870" s="65">
        <v>0.6166666666666667</v>
      </c>
      <c r="N870" s="60" t="s">
        <v>33</v>
      </c>
      <c r="O870" s="63">
        <v>724.24</v>
      </c>
      <c r="P870" s="66">
        <v>4.7619047620000003</v>
      </c>
      <c r="Q870" s="63">
        <v>36.212000000000003</v>
      </c>
      <c r="R870" s="67">
        <v>6.5</v>
      </c>
      <c r="S870" s="48">
        <f t="shared" si="242"/>
        <v>36.211999999999989</v>
      </c>
      <c r="T870" s="49">
        <f t="shared" si="243"/>
        <v>2715.8999999999992</v>
      </c>
      <c r="U870" s="49" t="b">
        <f t="shared" si="244"/>
        <v>1</v>
      </c>
      <c r="V870" s="49" t="b">
        <f t="shared" si="245"/>
        <v>1</v>
      </c>
      <c r="W870" s="49" t="str">
        <f t="shared" si="246"/>
        <v>Low Value</v>
      </c>
      <c r="X870" s="157">
        <f t="shared" si="251"/>
        <v>9.0530000000000008</v>
      </c>
      <c r="Y870" s="158">
        <f t="shared" si="256"/>
        <v>15</v>
      </c>
      <c r="Z870" s="150">
        <f t="shared" si="247"/>
        <v>3</v>
      </c>
      <c r="AA870" s="151">
        <f t="shared" si="255"/>
        <v>2019</v>
      </c>
      <c r="AB870" s="152" t="str">
        <f t="shared" si="252"/>
        <v>3-2019</v>
      </c>
      <c r="AC870" s="152" t="str">
        <f t="shared" si="249"/>
        <v>15-3-2019</v>
      </c>
      <c r="AD870" s="62">
        <f t="shared" si="257"/>
        <v>1</v>
      </c>
      <c r="AE870" s="62">
        <f t="shared" si="253"/>
        <v>11</v>
      </c>
      <c r="AF870" s="152" t="str">
        <f t="shared" si="250"/>
        <v>2019-11</v>
      </c>
      <c r="AG870" s="62">
        <f t="shared" si="248"/>
        <v>5</v>
      </c>
      <c r="AH870" s="152" t="str">
        <f t="shared" si="254"/>
        <v>Weekdays</v>
      </c>
      <c r="AI870" s="159">
        <f t="shared" ref="AI870:AI933" si="258">WEEKDAY(L870,1)</f>
        <v>6</v>
      </c>
    </row>
    <row r="871" spans="2:35" ht="16.5" x14ac:dyDescent="0.3">
      <c r="B871" s="59" t="s">
        <v>903</v>
      </c>
      <c r="C871" s="60" t="s">
        <v>25</v>
      </c>
      <c r="D871" s="59" t="s">
        <v>26</v>
      </c>
      <c r="E871" s="59" t="s">
        <v>20</v>
      </c>
      <c r="F871" s="59" t="s">
        <v>21</v>
      </c>
      <c r="G871" s="59" t="s">
        <v>22</v>
      </c>
      <c r="H871" s="61">
        <v>62.82</v>
      </c>
      <c r="I871" s="62">
        <v>2</v>
      </c>
      <c r="J871" s="63">
        <v>6.282</v>
      </c>
      <c r="K871" s="63">
        <v>131.922</v>
      </c>
      <c r="L871" s="64">
        <v>43482</v>
      </c>
      <c r="M871" s="65">
        <v>0.52500000000000002</v>
      </c>
      <c r="N871" s="60" t="s">
        <v>23</v>
      </c>
      <c r="O871" s="63">
        <v>125.64</v>
      </c>
      <c r="P871" s="66">
        <v>4.7619047620000003</v>
      </c>
      <c r="Q871" s="63">
        <v>6.282</v>
      </c>
      <c r="R871" s="68">
        <v>4.9000000000000004</v>
      </c>
      <c r="S871" s="48">
        <f t="shared" si="242"/>
        <v>6.2819999999999965</v>
      </c>
      <c r="T871" s="49">
        <f t="shared" si="243"/>
        <v>471.14999999999975</v>
      </c>
      <c r="U871" s="49" t="b">
        <f t="shared" si="244"/>
        <v>0</v>
      </c>
      <c r="V871" s="49" t="b">
        <f t="shared" si="245"/>
        <v>1</v>
      </c>
      <c r="W871" s="49" t="str">
        <f t="shared" si="246"/>
        <v>Low Value</v>
      </c>
      <c r="X871" s="157" t="str">
        <f t="shared" si="251"/>
        <v>Value Not maches</v>
      </c>
      <c r="Y871" s="158">
        <f t="shared" si="256"/>
        <v>17</v>
      </c>
      <c r="Z871" s="150">
        <f t="shared" si="247"/>
        <v>1</v>
      </c>
      <c r="AA871" s="151">
        <f t="shared" si="255"/>
        <v>2019</v>
      </c>
      <c r="AB871" s="152" t="str">
        <f t="shared" si="252"/>
        <v>1-2019</v>
      </c>
      <c r="AC871" s="152" t="str">
        <f t="shared" si="249"/>
        <v>17-1-2019</v>
      </c>
      <c r="AD871" s="62">
        <f t="shared" si="257"/>
        <v>1</v>
      </c>
      <c r="AE871" s="62">
        <f t="shared" si="253"/>
        <v>3</v>
      </c>
      <c r="AF871" s="152" t="str">
        <f t="shared" si="250"/>
        <v>2019-3</v>
      </c>
      <c r="AG871" s="62">
        <f t="shared" si="248"/>
        <v>4</v>
      </c>
      <c r="AH871" s="152" t="str">
        <f t="shared" si="254"/>
        <v>Weekdays</v>
      </c>
      <c r="AI871" s="159">
        <f t="shared" si="258"/>
        <v>5</v>
      </c>
    </row>
    <row r="872" spans="2:35" ht="16.5" x14ac:dyDescent="0.3">
      <c r="B872" s="59" t="s">
        <v>904</v>
      </c>
      <c r="C872" s="60" t="s">
        <v>25</v>
      </c>
      <c r="D872" s="59" t="s">
        <v>26</v>
      </c>
      <c r="E872" s="59" t="s">
        <v>20</v>
      </c>
      <c r="F872" s="59" t="s">
        <v>31</v>
      </c>
      <c r="G872" s="59" t="s">
        <v>44</v>
      </c>
      <c r="H872" s="61">
        <v>24.31</v>
      </c>
      <c r="I872" s="62">
        <v>3</v>
      </c>
      <c r="J872" s="63">
        <v>3.6465000000000001</v>
      </c>
      <c r="K872" s="63">
        <v>76.576499999999996</v>
      </c>
      <c r="L872" s="64">
        <v>43473</v>
      </c>
      <c r="M872" s="65">
        <v>0.79791666666666672</v>
      </c>
      <c r="N872" s="60" t="s">
        <v>33</v>
      </c>
      <c r="O872" s="63">
        <v>72.930000000000007</v>
      </c>
      <c r="P872" s="66">
        <v>4.7619047620000003</v>
      </c>
      <c r="Q872" s="63">
        <v>3.6465000000000001</v>
      </c>
      <c r="R872" s="68">
        <v>4.3</v>
      </c>
      <c r="S872" s="48">
        <f t="shared" si="242"/>
        <v>3.646499999999989</v>
      </c>
      <c r="T872" s="49">
        <f t="shared" si="243"/>
        <v>273.48749999999916</v>
      </c>
      <c r="U872" s="49" t="b">
        <f t="shared" si="244"/>
        <v>0</v>
      </c>
      <c r="V872" s="49" t="b">
        <f t="shared" si="245"/>
        <v>1</v>
      </c>
      <c r="W872" s="49" t="str">
        <f t="shared" si="246"/>
        <v>Low Value</v>
      </c>
      <c r="X872" s="157" t="str">
        <f t="shared" si="251"/>
        <v>Value Not maches</v>
      </c>
      <c r="Y872" s="158">
        <f t="shared" si="256"/>
        <v>8</v>
      </c>
      <c r="Z872" s="150">
        <f t="shared" si="247"/>
        <v>1</v>
      </c>
      <c r="AA872" s="151">
        <f t="shared" si="255"/>
        <v>2019</v>
      </c>
      <c r="AB872" s="152" t="str">
        <f t="shared" si="252"/>
        <v>1-2019</v>
      </c>
      <c r="AC872" s="152" t="str">
        <f t="shared" si="249"/>
        <v>8-1-2019</v>
      </c>
      <c r="AD872" s="62">
        <f t="shared" si="257"/>
        <v>1</v>
      </c>
      <c r="AE872" s="62">
        <f t="shared" si="253"/>
        <v>2</v>
      </c>
      <c r="AF872" s="152" t="str">
        <f t="shared" si="250"/>
        <v>2019-2</v>
      </c>
      <c r="AG872" s="62">
        <f t="shared" si="248"/>
        <v>2</v>
      </c>
      <c r="AH872" s="152" t="str">
        <f t="shared" si="254"/>
        <v>Weekdays</v>
      </c>
      <c r="AI872" s="159">
        <f t="shared" si="258"/>
        <v>3</v>
      </c>
    </row>
    <row r="873" spans="2:35" ht="16.5" x14ac:dyDescent="0.3">
      <c r="B873" s="59" t="s">
        <v>905</v>
      </c>
      <c r="C873" s="60" t="s">
        <v>18</v>
      </c>
      <c r="D873" s="59" t="s">
        <v>19</v>
      </c>
      <c r="E873" s="59" t="s">
        <v>27</v>
      </c>
      <c r="F873" s="59" t="s">
        <v>31</v>
      </c>
      <c r="G873" s="59" t="s">
        <v>36</v>
      </c>
      <c r="H873" s="61">
        <v>64.59</v>
      </c>
      <c r="I873" s="62">
        <v>4</v>
      </c>
      <c r="J873" s="63">
        <v>12.917999999999999</v>
      </c>
      <c r="K873" s="63">
        <v>271.27800000000002</v>
      </c>
      <c r="L873" s="64">
        <v>43471</v>
      </c>
      <c r="M873" s="65">
        <v>0.56597222222222221</v>
      </c>
      <c r="N873" s="60" t="s">
        <v>23</v>
      </c>
      <c r="O873" s="63">
        <v>258.36</v>
      </c>
      <c r="P873" s="66">
        <v>4.7619047620000003</v>
      </c>
      <c r="Q873" s="63">
        <v>12.917999999999999</v>
      </c>
      <c r="R873" s="68">
        <v>9.3000000000000007</v>
      </c>
      <c r="S873" s="48">
        <f t="shared" si="242"/>
        <v>12.918000000000006</v>
      </c>
      <c r="T873" s="49">
        <f t="shared" si="243"/>
        <v>968.85000000000048</v>
      </c>
      <c r="U873" s="49" t="b">
        <f t="shared" si="244"/>
        <v>0</v>
      </c>
      <c r="V873" s="49" t="b">
        <f t="shared" si="245"/>
        <v>1</v>
      </c>
      <c r="W873" s="49" t="str">
        <f t="shared" si="246"/>
        <v>High Value</v>
      </c>
      <c r="X873" s="157">
        <f t="shared" si="251"/>
        <v>6.4590000000000005</v>
      </c>
      <c r="Y873" s="158">
        <f t="shared" si="256"/>
        <v>6</v>
      </c>
      <c r="Z873" s="150">
        <f t="shared" si="247"/>
        <v>1</v>
      </c>
      <c r="AA873" s="151">
        <f t="shared" si="255"/>
        <v>2019</v>
      </c>
      <c r="AB873" s="152" t="str">
        <f t="shared" si="252"/>
        <v>1-2019</v>
      </c>
      <c r="AC873" s="152" t="str">
        <f t="shared" si="249"/>
        <v>6-1-2019</v>
      </c>
      <c r="AD873" s="62">
        <f t="shared" si="257"/>
        <v>1</v>
      </c>
      <c r="AE873" s="62">
        <f t="shared" si="253"/>
        <v>1</v>
      </c>
      <c r="AF873" s="152" t="str">
        <f t="shared" si="250"/>
        <v>2019-1</v>
      </c>
      <c r="AG873" s="62">
        <f t="shared" si="248"/>
        <v>7</v>
      </c>
      <c r="AH873" s="152" t="str">
        <f t="shared" si="254"/>
        <v>Weekends</v>
      </c>
      <c r="AI873" s="159">
        <f t="shared" si="258"/>
        <v>1</v>
      </c>
    </row>
    <row r="874" spans="2:35" ht="16.5" x14ac:dyDescent="0.3">
      <c r="B874" s="59" t="s">
        <v>906</v>
      </c>
      <c r="C874" s="60" t="s">
        <v>18</v>
      </c>
      <c r="D874" s="59" t="s">
        <v>19</v>
      </c>
      <c r="E874" s="59" t="s">
        <v>20</v>
      </c>
      <c r="F874" s="59" t="s">
        <v>31</v>
      </c>
      <c r="G874" s="59" t="s">
        <v>44</v>
      </c>
      <c r="H874" s="61">
        <v>24.82</v>
      </c>
      <c r="I874" s="62">
        <v>7</v>
      </c>
      <c r="J874" s="63">
        <v>8.6869999999999994</v>
      </c>
      <c r="K874" s="63">
        <v>182.42699999999999</v>
      </c>
      <c r="L874" s="64">
        <v>43512</v>
      </c>
      <c r="M874" s="65">
        <v>0.43958333333333333</v>
      </c>
      <c r="N874" s="60" t="s">
        <v>33</v>
      </c>
      <c r="O874" s="63">
        <v>173.74</v>
      </c>
      <c r="P874" s="66">
        <v>4.7619047620000003</v>
      </c>
      <c r="Q874" s="63">
        <v>8.6869999999999994</v>
      </c>
      <c r="R874" s="68">
        <v>7.1</v>
      </c>
      <c r="S874" s="48">
        <f t="shared" si="242"/>
        <v>8.6869999999999834</v>
      </c>
      <c r="T874" s="49">
        <f t="shared" si="243"/>
        <v>651.52499999999873</v>
      </c>
      <c r="U874" s="49" t="b">
        <f t="shared" si="244"/>
        <v>0</v>
      </c>
      <c r="V874" s="49" t="b">
        <f t="shared" si="245"/>
        <v>1</v>
      </c>
      <c r="W874" s="49" t="str">
        <f t="shared" si="246"/>
        <v>Low Value</v>
      </c>
      <c r="X874" s="157">
        <f t="shared" si="251"/>
        <v>2.4820000000000002</v>
      </c>
      <c r="Y874" s="158">
        <f t="shared" si="256"/>
        <v>16</v>
      </c>
      <c r="Z874" s="150">
        <f t="shared" si="247"/>
        <v>2</v>
      </c>
      <c r="AA874" s="151">
        <f t="shared" si="255"/>
        <v>2019</v>
      </c>
      <c r="AB874" s="152" t="str">
        <f t="shared" si="252"/>
        <v>2-2019</v>
      </c>
      <c r="AC874" s="152" t="str">
        <f t="shared" si="249"/>
        <v>16-2-2019</v>
      </c>
      <c r="AD874" s="62">
        <f t="shared" si="257"/>
        <v>1</v>
      </c>
      <c r="AE874" s="62">
        <f t="shared" si="253"/>
        <v>7</v>
      </c>
      <c r="AF874" s="152" t="str">
        <f t="shared" si="250"/>
        <v>2019-7</v>
      </c>
      <c r="AG874" s="62">
        <f t="shared" si="248"/>
        <v>6</v>
      </c>
      <c r="AH874" s="152" t="str">
        <f t="shared" si="254"/>
        <v>Weekends</v>
      </c>
      <c r="AI874" s="159">
        <f t="shared" si="258"/>
        <v>7</v>
      </c>
    </row>
    <row r="875" spans="2:35" ht="16.5" x14ac:dyDescent="0.3">
      <c r="B875" s="59" t="s">
        <v>907</v>
      </c>
      <c r="C875" s="60" t="s">
        <v>25</v>
      </c>
      <c r="D875" s="59" t="s">
        <v>26</v>
      </c>
      <c r="E875" s="59" t="s">
        <v>27</v>
      </c>
      <c r="F875" s="59" t="s">
        <v>31</v>
      </c>
      <c r="G875" s="59" t="s">
        <v>46</v>
      </c>
      <c r="H875" s="61">
        <v>56.5</v>
      </c>
      <c r="I875" s="62">
        <v>1</v>
      </c>
      <c r="J875" s="63">
        <v>2.8250000000000002</v>
      </c>
      <c r="K875" s="63">
        <v>59.325000000000003</v>
      </c>
      <c r="L875" s="64">
        <v>43537</v>
      </c>
      <c r="M875" s="65">
        <v>0.65625</v>
      </c>
      <c r="N875" s="60" t="s">
        <v>23</v>
      </c>
      <c r="O875" s="63">
        <v>56.5</v>
      </c>
      <c r="P875" s="66">
        <v>4.7619047620000003</v>
      </c>
      <c r="Q875" s="63">
        <v>2.8250000000000002</v>
      </c>
      <c r="R875" s="68">
        <v>9.6</v>
      </c>
      <c r="S875" s="48">
        <f t="shared" si="242"/>
        <v>2.8250000000000028</v>
      </c>
      <c r="T875" s="49">
        <f t="shared" si="243"/>
        <v>211.87500000000023</v>
      </c>
      <c r="U875" s="49" t="b">
        <f t="shared" si="244"/>
        <v>0</v>
      </c>
      <c r="V875" s="49" t="b">
        <f t="shared" si="245"/>
        <v>1</v>
      </c>
      <c r="W875" s="49" t="str">
        <f t="shared" si="246"/>
        <v>High Value</v>
      </c>
      <c r="X875" s="157">
        <f t="shared" si="251"/>
        <v>5.65</v>
      </c>
      <c r="Y875" s="158">
        <f t="shared" si="256"/>
        <v>13</v>
      </c>
      <c r="Z875" s="150">
        <f t="shared" si="247"/>
        <v>3</v>
      </c>
      <c r="AA875" s="151">
        <f t="shared" si="255"/>
        <v>2019</v>
      </c>
      <c r="AB875" s="152" t="str">
        <f t="shared" si="252"/>
        <v>3-2019</v>
      </c>
      <c r="AC875" s="152" t="str">
        <f t="shared" si="249"/>
        <v>13-3-2019</v>
      </c>
      <c r="AD875" s="62">
        <f t="shared" si="257"/>
        <v>1</v>
      </c>
      <c r="AE875" s="62">
        <f t="shared" si="253"/>
        <v>11</v>
      </c>
      <c r="AF875" s="152" t="str">
        <f t="shared" si="250"/>
        <v>2019-11</v>
      </c>
      <c r="AG875" s="62">
        <f t="shared" si="248"/>
        <v>3</v>
      </c>
      <c r="AH875" s="152" t="str">
        <f t="shared" si="254"/>
        <v>Weekdays</v>
      </c>
      <c r="AI875" s="159">
        <f t="shared" si="258"/>
        <v>4</v>
      </c>
    </row>
    <row r="876" spans="2:35" ht="16.5" x14ac:dyDescent="0.3">
      <c r="B876" s="59" t="s">
        <v>908</v>
      </c>
      <c r="C876" s="60" t="s">
        <v>42</v>
      </c>
      <c r="D876" s="59" t="s">
        <v>43</v>
      </c>
      <c r="E876" s="59" t="s">
        <v>20</v>
      </c>
      <c r="F876" s="59" t="s">
        <v>21</v>
      </c>
      <c r="G876" s="59" t="s">
        <v>28</v>
      </c>
      <c r="H876" s="61">
        <v>21.43</v>
      </c>
      <c r="I876" s="62">
        <v>10</v>
      </c>
      <c r="J876" s="63">
        <v>10.715</v>
      </c>
      <c r="K876" s="63">
        <v>225.01499999999999</v>
      </c>
      <c r="L876" s="64">
        <v>43493</v>
      </c>
      <c r="M876" s="65">
        <v>0.49375000000000002</v>
      </c>
      <c r="N876" s="60" t="s">
        <v>29</v>
      </c>
      <c r="O876" s="63">
        <v>214.3</v>
      </c>
      <c r="P876" s="66">
        <v>4.7619047620000003</v>
      </c>
      <c r="Q876" s="63">
        <v>10.715</v>
      </c>
      <c r="R876" s="68">
        <v>6.2</v>
      </c>
      <c r="S876" s="48">
        <f t="shared" si="242"/>
        <v>10.714999999999975</v>
      </c>
      <c r="T876" s="49">
        <f t="shared" si="243"/>
        <v>803.62499999999818</v>
      </c>
      <c r="U876" s="49" t="b">
        <f t="shared" si="244"/>
        <v>0</v>
      </c>
      <c r="V876" s="49" t="b">
        <f t="shared" si="245"/>
        <v>1</v>
      </c>
      <c r="W876" s="49" t="str">
        <f t="shared" si="246"/>
        <v>Low Value</v>
      </c>
      <c r="X876" s="157">
        <f t="shared" si="251"/>
        <v>2.1430000000000002</v>
      </c>
      <c r="Y876" s="158">
        <f t="shared" si="256"/>
        <v>28</v>
      </c>
      <c r="Z876" s="150">
        <f t="shared" si="247"/>
        <v>1</v>
      </c>
      <c r="AA876" s="151">
        <f t="shared" si="255"/>
        <v>2019</v>
      </c>
      <c r="AB876" s="152" t="str">
        <f t="shared" si="252"/>
        <v>1-2019</v>
      </c>
      <c r="AC876" s="152" t="str">
        <f t="shared" si="249"/>
        <v>28-1-2019</v>
      </c>
      <c r="AD876" s="62">
        <f t="shared" si="257"/>
        <v>1</v>
      </c>
      <c r="AE876" s="62">
        <f t="shared" si="253"/>
        <v>5</v>
      </c>
      <c r="AF876" s="152" t="str">
        <f t="shared" si="250"/>
        <v>2019-5</v>
      </c>
      <c r="AG876" s="62">
        <f t="shared" si="248"/>
        <v>1</v>
      </c>
      <c r="AH876" s="152" t="str">
        <f t="shared" si="254"/>
        <v>Weekdays</v>
      </c>
      <c r="AI876" s="159">
        <f t="shared" si="258"/>
        <v>2</v>
      </c>
    </row>
    <row r="877" spans="2:35" ht="16.5" x14ac:dyDescent="0.3">
      <c r="B877" s="59" t="s">
        <v>909</v>
      </c>
      <c r="C877" s="60" t="s">
        <v>18</v>
      </c>
      <c r="D877" s="59" t="s">
        <v>19</v>
      </c>
      <c r="E877" s="59" t="s">
        <v>20</v>
      </c>
      <c r="F877" s="59" t="s">
        <v>31</v>
      </c>
      <c r="G877" s="59" t="s">
        <v>36</v>
      </c>
      <c r="H877" s="61">
        <v>89.06</v>
      </c>
      <c r="I877" s="62">
        <v>6</v>
      </c>
      <c r="J877" s="63">
        <v>26.718</v>
      </c>
      <c r="K877" s="63">
        <v>561.07799999999997</v>
      </c>
      <c r="L877" s="64">
        <v>43483</v>
      </c>
      <c r="M877" s="65">
        <v>0.72638888888888886</v>
      </c>
      <c r="N877" s="60" t="s">
        <v>29</v>
      </c>
      <c r="O877" s="63">
        <v>534.36</v>
      </c>
      <c r="P877" s="66">
        <v>4.7619047620000003</v>
      </c>
      <c r="Q877" s="63">
        <v>26.718</v>
      </c>
      <c r="R877" s="67">
        <v>9.9</v>
      </c>
      <c r="S877" s="48">
        <f t="shared" si="242"/>
        <v>26.717999999999961</v>
      </c>
      <c r="T877" s="49">
        <f t="shared" si="243"/>
        <v>2003.8499999999972</v>
      </c>
      <c r="U877" s="49" t="b">
        <f t="shared" si="244"/>
        <v>1</v>
      </c>
      <c r="V877" s="49" t="b">
        <f t="shared" si="245"/>
        <v>1</v>
      </c>
      <c r="W877" s="49" t="str">
        <f t="shared" si="246"/>
        <v>High Value</v>
      </c>
      <c r="X877" s="157">
        <f t="shared" si="251"/>
        <v>8.9060000000000006</v>
      </c>
      <c r="Y877" s="158">
        <f t="shared" si="256"/>
        <v>18</v>
      </c>
      <c r="Z877" s="150">
        <f t="shared" si="247"/>
        <v>1</v>
      </c>
      <c r="AA877" s="151">
        <f t="shared" si="255"/>
        <v>2019</v>
      </c>
      <c r="AB877" s="152" t="str">
        <f t="shared" si="252"/>
        <v>1-2019</v>
      </c>
      <c r="AC877" s="152" t="str">
        <f t="shared" si="249"/>
        <v>18-1-2019</v>
      </c>
      <c r="AD877" s="62">
        <f t="shared" si="257"/>
        <v>1</v>
      </c>
      <c r="AE877" s="62">
        <f t="shared" si="253"/>
        <v>3</v>
      </c>
      <c r="AF877" s="152" t="str">
        <f t="shared" si="250"/>
        <v>2019-3</v>
      </c>
      <c r="AG877" s="62">
        <f t="shared" si="248"/>
        <v>5</v>
      </c>
      <c r="AH877" s="152" t="str">
        <f t="shared" si="254"/>
        <v>Weekdays</v>
      </c>
      <c r="AI877" s="159">
        <f t="shared" si="258"/>
        <v>6</v>
      </c>
    </row>
    <row r="878" spans="2:35" ht="16.5" x14ac:dyDescent="0.3">
      <c r="B878" s="59" t="s">
        <v>910</v>
      </c>
      <c r="C878" s="60" t="s">
        <v>18</v>
      </c>
      <c r="D878" s="59" t="s">
        <v>19</v>
      </c>
      <c r="E878" s="59" t="s">
        <v>20</v>
      </c>
      <c r="F878" s="59" t="s">
        <v>31</v>
      </c>
      <c r="G878" s="59" t="s">
        <v>32</v>
      </c>
      <c r="H878" s="61">
        <v>23.29</v>
      </c>
      <c r="I878" s="62">
        <v>4</v>
      </c>
      <c r="J878" s="63">
        <v>4.6580000000000004</v>
      </c>
      <c r="K878" s="63">
        <v>97.817999999999998</v>
      </c>
      <c r="L878" s="64">
        <v>43543</v>
      </c>
      <c r="M878" s="65">
        <v>0.49444444444444446</v>
      </c>
      <c r="N878" s="60" t="s">
        <v>33</v>
      </c>
      <c r="O878" s="63">
        <v>93.16</v>
      </c>
      <c r="P878" s="66">
        <v>4.7619047620000003</v>
      </c>
      <c r="Q878" s="63">
        <v>4.6580000000000004</v>
      </c>
      <c r="R878" s="68">
        <v>5.9</v>
      </c>
      <c r="S878" s="48">
        <f t="shared" si="242"/>
        <v>4.6580000000000013</v>
      </c>
      <c r="T878" s="49">
        <f t="shared" si="243"/>
        <v>349.35000000000008</v>
      </c>
      <c r="U878" s="49" t="b">
        <f t="shared" si="244"/>
        <v>0</v>
      </c>
      <c r="V878" s="49" t="b">
        <f t="shared" si="245"/>
        <v>1</v>
      </c>
      <c r="W878" s="49" t="str">
        <f t="shared" si="246"/>
        <v>Low Value</v>
      </c>
      <c r="X878" s="157" t="str">
        <f t="shared" si="251"/>
        <v>Value Not maches</v>
      </c>
      <c r="Y878" s="158">
        <f t="shared" si="256"/>
        <v>19</v>
      </c>
      <c r="Z878" s="150">
        <f t="shared" si="247"/>
        <v>3</v>
      </c>
      <c r="AA878" s="151">
        <f t="shared" si="255"/>
        <v>2019</v>
      </c>
      <c r="AB878" s="152" t="str">
        <f t="shared" si="252"/>
        <v>3-2019</v>
      </c>
      <c r="AC878" s="152" t="str">
        <f t="shared" si="249"/>
        <v>19-3-2019</v>
      </c>
      <c r="AD878" s="62">
        <f t="shared" si="257"/>
        <v>1</v>
      </c>
      <c r="AE878" s="62">
        <f t="shared" si="253"/>
        <v>12</v>
      </c>
      <c r="AF878" s="152" t="str">
        <f t="shared" si="250"/>
        <v>2019-12</v>
      </c>
      <c r="AG878" s="62">
        <f t="shared" si="248"/>
        <v>2</v>
      </c>
      <c r="AH878" s="152" t="str">
        <f t="shared" si="254"/>
        <v>Weekdays</v>
      </c>
      <c r="AI878" s="159">
        <f t="shared" si="258"/>
        <v>3</v>
      </c>
    </row>
    <row r="879" spans="2:35" ht="16.5" x14ac:dyDescent="0.3">
      <c r="B879" s="59" t="s">
        <v>911</v>
      </c>
      <c r="C879" s="60" t="s">
        <v>25</v>
      </c>
      <c r="D879" s="59" t="s">
        <v>26</v>
      </c>
      <c r="E879" s="59" t="s">
        <v>27</v>
      </c>
      <c r="F879" s="59" t="s">
        <v>31</v>
      </c>
      <c r="G879" s="59" t="s">
        <v>32</v>
      </c>
      <c r="H879" s="61">
        <v>65.260000000000005</v>
      </c>
      <c r="I879" s="62">
        <v>8</v>
      </c>
      <c r="J879" s="63">
        <v>26.103999999999999</v>
      </c>
      <c r="K879" s="63">
        <v>548.18399999999997</v>
      </c>
      <c r="L879" s="64">
        <v>43539</v>
      </c>
      <c r="M879" s="65">
        <v>0.58611111111111114</v>
      </c>
      <c r="N879" s="60" t="s">
        <v>23</v>
      </c>
      <c r="O879" s="63">
        <v>522.08000000000004</v>
      </c>
      <c r="P879" s="66">
        <v>4.7619047620000003</v>
      </c>
      <c r="Q879" s="63">
        <v>26.103999999999999</v>
      </c>
      <c r="R879" s="67">
        <v>6.3</v>
      </c>
      <c r="S879" s="48">
        <f t="shared" si="242"/>
        <v>26.103999999999928</v>
      </c>
      <c r="T879" s="49">
        <f t="shared" si="243"/>
        <v>1957.7999999999947</v>
      </c>
      <c r="U879" s="49" t="b">
        <f t="shared" si="244"/>
        <v>1</v>
      </c>
      <c r="V879" s="49" t="b">
        <f t="shared" si="245"/>
        <v>1</v>
      </c>
      <c r="W879" s="49" t="str">
        <f t="shared" si="246"/>
        <v>Low Value</v>
      </c>
      <c r="X879" s="157">
        <f t="shared" si="251"/>
        <v>6.5260000000000007</v>
      </c>
      <c r="Y879" s="158">
        <f t="shared" si="256"/>
        <v>15</v>
      </c>
      <c r="Z879" s="150">
        <f t="shared" si="247"/>
        <v>3</v>
      </c>
      <c r="AA879" s="151">
        <f t="shared" si="255"/>
        <v>2019</v>
      </c>
      <c r="AB879" s="152" t="str">
        <f t="shared" si="252"/>
        <v>3-2019</v>
      </c>
      <c r="AC879" s="152" t="str">
        <f t="shared" si="249"/>
        <v>15-3-2019</v>
      </c>
      <c r="AD879" s="62">
        <f t="shared" si="257"/>
        <v>1</v>
      </c>
      <c r="AE879" s="62">
        <f t="shared" si="253"/>
        <v>11</v>
      </c>
      <c r="AF879" s="152" t="str">
        <f t="shared" si="250"/>
        <v>2019-11</v>
      </c>
      <c r="AG879" s="62">
        <f t="shared" si="248"/>
        <v>5</v>
      </c>
      <c r="AH879" s="152" t="str">
        <f t="shared" si="254"/>
        <v>Weekdays</v>
      </c>
      <c r="AI879" s="159">
        <f t="shared" si="258"/>
        <v>6</v>
      </c>
    </row>
    <row r="880" spans="2:35" ht="16.5" x14ac:dyDescent="0.3">
      <c r="B880" s="59" t="s">
        <v>912</v>
      </c>
      <c r="C880" s="60" t="s">
        <v>25</v>
      </c>
      <c r="D880" s="59" t="s">
        <v>26</v>
      </c>
      <c r="E880" s="59" t="s">
        <v>20</v>
      </c>
      <c r="F880" s="59" t="s">
        <v>31</v>
      </c>
      <c r="G880" s="59" t="s">
        <v>46</v>
      </c>
      <c r="H880" s="61">
        <v>52.35</v>
      </c>
      <c r="I880" s="62">
        <v>1</v>
      </c>
      <c r="J880" s="63">
        <v>2.6175000000000002</v>
      </c>
      <c r="K880" s="63">
        <v>54.967500000000001</v>
      </c>
      <c r="L880" s="64">
        <v>43508</v>
      </c>
      <c r="M880" s="65">
        <v>0.74236111111111114</v>
      </c>
      <c r="N880" s="60" t="s">
        <v>29</v>
      </c>
      <c r="O880" s="63">
        <v>52.35</v>
      </c>
      <c r="P880" s="66">
        <v>4.7619047620000003</v>
      </c>
      <c r="Q880" s="63">
        <v>2.6175000000000002</v>
      </c>
      <c r="R880" s="68">
        <v>4</v>
      </c>
      <c r="S880" s="48">
        <f t="shared" si="242"/>
        <v>2.6174999999999997</v>
      </c>
      <c r="T880" s="49">
        <f t="shared" si="243"/>
        <v>196.31249999999997</v>
      </c>
      <c r="U880" s="49" t="b">
        <f t="shared" si="244"/>
        <v>0</v>
      </c>
      <c r="V880" s="49" t="b">
        <f t="shared" si="245"/>
        <v>1</v>
      </c>
      <c r="W880" s="49" t="str">
        <f t="shared" si="246"/>
        <v>Low Value</v>
      </c>
      <c r="X880" s="157" t="str">
        <f t="shared" si="251"/>
        <v>Value Not maches</v>
      </c>
      <c r="Y880" s="158">
        <f t="shared" si="256"/>
        <v>12</v>
      </c>
      <c r="Z880" s="150">
        <f t="shared" si="247"/>
        <v>2</v>
      </c>
      <c r="AA880" s="151">
        <f t="shared" si="255"/>
        <v>2019</v>
      </c>
      <c r="AB880" s="152" t="str">
        <f t="shared" si="252"/>
        <v>2-2019</v>
      </c>
      <c r="AC880" s="152" t="str">
        <f t="shared" si="249"/>
        <v>12-2-2019</v>
      </c>
      <c r="AD880" s="62">
        <f t="shared" si="257"/>
        <v>1</v>
      </c>
      <c r="AE880" s="62">
        <f t="shared" si="253"/>
        <v>7</v>
      </c>
      <c r="AF880" s="152" t="str">
        <f t="shared" si="250"/>
        <v>2019-7</v>
      </c>
      <c r="AG880" s="62">
        <f t="shared" si="248"/>
        <v>2</v>
      </c>
      <c r="AH880" s="152" t="str">
        <f t="shared" si="254"/>
        <v>Weekdays</v>
      </c>
      <c r="AI880" s="159">
        <f t="shared" si="258"/>
        <v>3</v>
      </c>
    </row>
    <row r="881" spans="2:35" ht="16.5" x14ac:dyDescent="0.3">
      <c r="B881" s="59" t="s">
        <v>913</v>
      </c>
      <c r="C881" s="60" t="s">
        <v>42</v>
      </c>
      <c r="D881" s="59" t="s">
        <v>43</v>
      </c>
      <c r="E881" s="59" t="s">
        <v>20</v>
      </c>
      <c r="F881" s="59" t="s">
        <v>31</v>
      </c>
      <c r="G881" s="59" t="s">
        <v>28</v>
      </c>
      <c r="H881" s="61">
        <v>39.75</v>
      </c>
      <c r="I881" s="62">
        <v>1</v>
      </c>
      <c r="J881" s="63">
        <v>1.9875</v>
      </c>
      <c r="K881" s="63">
        <v>41.737499999999997</v>
      </c>
      <c r="L881" s="64">
        <v>43521</v>
      </c>
      <c r="M881" s="65">
        <v>0.84652777777777777</v>
      </c>
      <c r="N881" s="60" t="s">
        <v>29</v>
      </c>
      <c r="O881" s="63">
        <v>39.75</v>
      </c>
      <c r="P881" s="66">
        <v>4.7619047620000003</v>
      </c>
      <c r="Q881" s="63">
        <v>1.9875</v>
      </c>
      <c r="R881" s="68">
        <v>6.1</v>
      </c>
      <c r="S881" s="48">
        <f t="shared" si="242"/>
        <v>1.9874999999999972</v>
      </c>
      <c r="T881" s="49">
        <f t="shared" si="243"/>
        <v>149.06249999999977</v>
      </c>
      <c r="U881" s="49" t="b">
        <f t="shared" si="244"/>
        <v>0</v>
      </c>
      <c r="V881" s="49" t="b">
        <f t="shared" si="245"/>
        <v>1</v>
      </c>
      <c r="W881" s="49" t="str">
        <f t="shared" si="246"/>
        <v>Low Value</v>
      </c>
      <c r="X881" s="157" t="str">
        <f t="shared" si="251"/>
        <v>Value Not maches</v>
      </c>
      <c r="Y881" s="158">
        <f t="shared" si="256"/>
        <v>25</v>
      </c>
      <c r="Z881" s="150">
        <f t="shared" si="247"/>
        <v>2</v>
      </c>
      <c r="AA881" s="151">
        <f t="shared" si="255"/>
        <v>2019</v>
      </c>
      <c r="AB881" s="152" t="str">
        <f t="shared" si="252"/>
        <v>2-2019</v>
      </c>
      <c r="AC881" s="152" t="str">
        <f t="shared" si="249"/>
        <v>25-2-2019</v>
      </c>
      <c r="AD881" s="62">
        <f t="shared" si="257"/>
        <v>1</v>
      </c>
      <c r="AE881" s="62">
        <f t="shared" si="253"/>
        <v>9</v>
      </c>
      <c r="AF881" s="152" t="str">
        <f t="shared" si="250"/>
        <v>2019-9</v>
      </c>
      <c r="AG881" s="62">
        <f t="shared" si="248"/>
        <v>1</v>
      </c>
      <c r="AH881" s="152" t="str">
        <f t="shared" si="254"/>
        <v>Weekdays</v>
      </c>
      <c r="AI881" s="159">
        <f t="shared" si="258"/>
        <v>2</v>
      </c>
    </row>
    <row r="882" spans="2:35" ht="16.5" x14ac:dyDescent="0.3">
      <c r="B882" s="59" t="s">
        <v>914</v>
      </c>
      <c r="C882" s="60" t="s">
        <v>18</v>
      </c>
      <c r="D882" s="59" t="s">
        <v>19</v>
      </c>
      <c r="E882" s="59" t="s">
        <v>27</v>
      </c>
      <c r="F882" s="59" t="s">
        <v>21</v>
      </c>
      <c r="G882" s="59" t="s">
        <v>28</v>
      </c>
      <c r="H882" s="61">
        <v>90.02</v>
      </c>
      <c r="I882" s="62">
        <v>8</v>
      </c>
      <c r="J882" s="63">
        <v>36.008000000000003</v>
      </c>
      <c r="K882" s="63">
        <v>756.16800000000001</v>
      </c>
      <c r="L882" s="64">
        <v>43545</v>
      </c>
      <c r="M882" s="65">
        <v>0.67222222222222228</v>
      </c>
      <c r="N882" s="60" t="s">
        <v>33</v>
      </c>
      <c r="O882" s="63">
        <v>720.16</v>
      </c>
      <c r="P882" s="66">
        <v>4.7619047620000003</v>
      </c>
      <c r="Q882" s="63">
        <v>36.008000000000003</v>
      </c>
      <c r="R882" s="67">
        <v>4.5</v>
      </c>
      <c r="S882" s="48">
        <f t="shared" si="242"/>
        <v>36.008000000000038</v>
      </c>
      <c r="T882" s="49">
        <f t="shared" si="243"/>
        <v>2700.6000000000031</v>
      </c>
      <c r="U882" s="49" t="b">
        <f t="shared" si="244"/>
        <v>1</v>
      </c>
      <c r="V882" s="49" t="b">
        <f t="shared" si="245"/>
        <v>1</v>
      </c>
      <c r="W882" s="49" t="str">
        <f t="shared" si="246"/>
        <v>Low Value</v>
      </c>
      <c r="X882" s="157" t="str">
        <f t="shared" si="251"/>
        <v>Value Not maches</v>
      </c>
      <c r="Y882" s="158">
        <f t="shared" si="256"/>
        <v>21</v>
      </c>
      <c r="Z882" s="150">
        <f t="shared" si="247"/>
        <v>3</v>
      </c>
      <c r="AA882" s="151">
        <f t="shared" si="255"/>
        <v>2019</v>
      </c>
      <c r="AB882" s="152" t="str">
        <f t="shared" si="252"/>
        <v>3-2019</v>
      </c>
      <c r="AC882" s="152" t="str">
        <f t="shared" si="249"/>
        <v>21-3-2019</v>
      </c>
      <c r="AD882" s="62">
        <f t="shared" si="257"/>
        <v>1</v>
      </c>
      <c r="AE882" s="62">
        <f t="shared" si="253"/>
        <v>12</v>
      </c>
      <c r="AF882" s="152" t="str">
        <f t="shared" si="250"/>
        <v>2019-12</v>
      </c>
      <c r="AG882" s="62">
        <f t="shared" si="248"/>
        <v>4</v>
      </c>
      <c r="AH882" s="152" t="str">
        <f t="shared" si="254"/>
        <v>Weekdays</v>
      </c>
      <c r="AI882" s="159">
        <f t="shared" si="258"/>
        <v>5</v>
      </c>
    </row>
    <row r="883" spans="2:35" ht="16.5" x14ac:dyDescent="0.3">
      <c r="B883" s="59" t="s">
        <v>915</v>
      </c>
      <c r="C883" s="60" t="s">
        <v>42</v>
      </c>
      <c r="D883" s="59" t="s">
        <v>43</v>
      </c>
      <c r="E883" s="59" t="s">
        <v>20</v>
      </c>
      <c r="F883" s="59" t="s">
        <v>21</v>
      </c>
      <c r="G883" s="59" t="s">
        <v>28</v>
      </c>
      <c r="H883" s="61">
        <v>12.1</v>
      </c>
      <c r="I883" s="62">
        <v>8</v>
      </c>
      <c r="J883" s="63">
        <v>4.84</v>
      </c>
      <c r="K883" s="63">
        <v>101.64</v>
      </c>
      <c r="L883" s="64">
        <v>43484</v>
      </c>
      <c r="M883" s="65">
        <v>0.4284722222222222</v>
      </c>
      <c r="N883" s="60" t="s">
        <v>23</v>
      </c>
      <c r="O883" s="63">
        <v>96.8</v>
      </c>
      <c r="P883" s="66">
        <v>4.7619047620000003</v>
      </c>
      <c r="Q883" s="63">
        <v>4.84</v>
      </c>
      <c r="R883" s="68">
        <v>8.6</v>
      </c>
      <c r="S883" s="48">
        <f t="shared" si="242"/>
        <v>4.8400000000000034</v>
      </c>
      <c r="T883" s="49">
        <f t="shared" si="243"/>
        <v>363.00000000000023</v>
      </c>
      <c r="U883" s="49" t="b">
        <f t="shared" si="244"/>
        <v>0</v>
      </c>
      <c r="V883" s="49" t="b">
        <f t="shared" si="245"/>
        <v>1</v>
      </c>
      <c r="W883" s="49" t="str">
        <f t="shared" si="246"/>
        <v>Low Value</v>
      </c>
      <c r="X883" s="157">
        <f t="shared" si="251"/>
        <v>1.21</v>
      </c>
      <c r="Y883" s="158">
        <f t="shared" si="256"/>
        <v>19</v>
      </c>
      <c r="Z883" s="150">
        <f t="shared" si="247"/>
        <v>1</v>
      </c>
      <c r="AA883" s="151">
        <f t="shared" si="255"/>
        <v>2019</v>
      </c>
      <c r="AB883" s="152" t="str">
        <f t="shared" si="252"/>
        <v>1-2019</v>
      </c>
      <c r="AC883" s="152" t="str">
        <f t="shared" si="249"/>
        <v>19-1-2019</v>
      </c>
      <c r="AD883" s="62">
        <f t="shared" si="257"/>
        <v>1</v>
      </c>
      <c r="AE883" s="62">
        <f t="shared" si="253"/>
        <v>3</v>
      </c>
      <c r="AF883" s="152" t="str">
        <f t="shared" si="250"/>
        <v>2019-3</v>
      </c>
      <c r="AG883" s="62">
        <f t="shared" si="248"/>
        <v>6</v>
      </c>
      <c r="AH883" s="152" t="str">
        <f t="shared" si="254"/>
        <v>Weekends</v>
      </c>
      <c r="AI883" s="159">
        <f t="shared" si="258"/>
        <v>7</v>
      </c>
    </row>
    <row r="884" spans="2:35" ht="16.5" x14ac:dyDescent="0.3">
      <c r="B884" s="59" t="s">
        <v>916</v>
      </c>
      <c r="C884" s="60" t="s">
        <v>42</v>
      </c>
      <c r="D884" s="59" t="s">
        <v>43</v>
      </c>
      <c r="E884" s="59" t="s">
        <v>20</v>
      </c>
      <c r="F884" s="59" t="s">
        <v>21</v>
      </c>
      <c r="G884" s="59" t="s">
        <v>44</v>
      </c>
      <c r="H884" s="61">
        <v>33.21</v>
      </c>
      <c r="I884" s="62">
        <v>10</v>
      </c>
      <c r="J884" s="63">
        <v>16.605</v>
      </c>
      <c r="K884" s="63">
        <v>348.70499999999998</v>
      </c>
      <c r="L884" s="64">
        <v>43473</v>
      </c>
      <c r="M884" s="65">
        <v>0.60069444444444442</v>
      </c>
      <c r="N884" s="60" t="s">
        <v>23</v>
      </c>
      <c r="O884" s="63">
        <v>332.1</v>
      </c>
      <c r="P884" s="66">
        <v>4.7619047620000003</v>
      </c>
      <c r="Q884" s="63">
        <v>16.605</v>
      </c>
      <c r="R884" s="67">
        <v>6</v>
      </c>
      <c r="S884" s="48">
        <f t="shared" si="242"/>
        <v>16.604999999999961</v>
      </c>
      <c r="T884" s="49">
        <f t="shared" si="243"/>
        <v>1245.374999999997</v>
      </c>
      <c r="U884" s="49" t="b">
        <f t="shared" si="244"/>
        <v>0</v>
      </c>
      <c r="V884" s="49" t="b">
        <f t="shared" si="245"/>
        <v>1</v>
      </c>
      <c r="W884" s="49" t="str">
        <f t="shared" si="246"/>
        <v>Low Value</v>
      </c>
      <c r="X884" s="157" t="str">
        <f t="shared" si="251"/>
        <v>Value Not maches</v>
      </c>
      <c r="Y884" s="158">
        <f t="shared" si="256"/>
        <v>8</v>
      </c>
      <c r="Z884" s="150">
        <f t="shared" si="247"/>
        <v>1</v>
      </c>
      <c r="AA884" s="151">
        <f t="shared" si="255"/>
        <v>2019</v>
      </c>
      <c r="AB884" s="152" t="str">
        <f t="shared" si="252"/>
        <v>1-2019</v>
      </c>
      <c r="AC884" s="152" t="str">
        <f t="shared" si="249"/>
        <v>8-1-2019</v>
      </c>
      <c r="AD884" s="62">
        <f t="shared" si="257"/>
        <v>1</v>
      </c>
      <c r="AE884" s="62">
        <f t="shared" si="253"/>
        <v>2</v>
      </c>
      <c r="AF884" s="152" t="str">
        <f t="shared" si="250"/>
        <v>2019-2</v>
      </c>
      <c r="AG884" s="62">
        <f t="shared" si="248"/>
        <v>2</v>
      </c>
      <c r="AH884" s="152" t="str">
        <f t="shared" si="254"/>
        <v>Weekdays</v>
      </c>
      <c r="AI884" s="159">
        <f t="shared" si="258"/>
        <v>3</v>
      </c>
    </row>
    <row r="885" spans="2:35" ht="16.5" x14ac:dyDescent="0.3">
      <c r="B885" s="59" t="s">
        <v>917</v>
      </c>
      <c r="C885" s="60" t="s">
        <v>25</v>
      </c>
      <c r="D885" s="59" t="s">
        <v>26</v>
      </c>
      <c r="E885" s="59" t="s">
        <v>20</v>
      </c>
      <c r="F885" s="59" t="s">
        <v>21</v>
      </c>
      <c r="G885" s="59" t="s">
        <v>46</v>
      </c>
      <c r="H885" s="61">
        <v>10.18</v>
      </c>
      <c r="I885" s="62">
        <v>8</v>
      </c>
      <c r="J885" s="63">
        <v>4.0720000000000001</v>
      </c>
      <c r="K885" s="63">
        <v>85.512</v>
      </c>
      <c r="L885" s="64">
        <v>43554</v>
      </c>
      <c r="M885" s="65">
        <v>0.53541666666666665</v>
      </c>
      <c r="N885" s="60" t="s">
        <v>33</v>
      </c>
      <c r="O885" s="63">
        <v>81.44</v>
      </c>
      <c r="P885" s="66">
        <v>4.7619047620000003</v>
      </c>
      <c r="Q885" s="63">
        <v>4.0720000000000001</v>
      </c>
      <c r="R885" s="68">
        <v>9.5</v>
      </c>
      <c r="S885" s="48">
        <f t="shared" si="242"/>
        <v>4.0720000000000027</v>
      </c>
      <c r="T885" s="49">
        <f t="shared" si="243"/>
        <v>305.4000000000002</v>
      </c>
      <c r="U885" s="49" t="b">
        <f t="shared" si="244"/>
        <v>0</v>
      </c>
      <c r="V885" s="49" t="b">
        <f t="shared" si="245"/>
        <v>1</v>
      </c>
      <c r="W885" s="49" t="str">
        <f t="shared" si="246"/>
        <v>High Value</v>
      </c>
      <c r="X885" s="157">
        <f t="shared" si="251"/>
        <v>1.018</v>
      </c>
      <c r="Y885" s="158">
        <f t="shared" si="256"/>
        <v>30</v>
      </c>
      <c r="Z885" s="150">
        <f t="shared" si="247"/>
        <v>3</v>
      </c>
      <c r="AA885" s="151">
        <f t="shared" si="255"/>
        <v>2019</v>
      </c>
      <c r="AB885" s="152" t="str">
        <f t="shared" si="252"/>
        <v>3-2019</v>
      </c>
      <c r="AC885" s="152" t="str">
        <f t="shared" si="249"/>
        <v>30-3-2019</v>
      </c>
      <c r="AD885" s="62">
        <f t="shared" si="257"/>
        <v>1</v>
      </c>
      <c r="AE885" s="62">
        <f t="shared" si="253"/>
        <v>13</v>
      </c>
      <c r="AF885" s="152" t="str">
        <f t="shared" si="250"/>
        <v>2019-13</v>
      </c>
      <c r="AG885" s="62">
        <f t="shared" si="248"/>
        <v>6</v>
      </c>
      <c r="AH885" s="152" t="str">
        <f t="shared" si="254"/>
        <v>Weekends</v>
      </c>
      <c r="AI885" s="159">
        <f t="shared" si="258"/>
        <v>7</v>
      </c>
    </row>
    <row r="886" spans="2:35" ht="16.5" x14ac:dyDescent="0.3">
      <c r="B886" s="59" t="s">
        <v>918</v>
      </c>
      <c r="C886" s="60" t="s">
        <v>42</v>
      </c>
      <c r="D886" s="59" t="s">
        <v>43</v>
      </c>
      <c r="E886" s="59" t="s">
        <v>20</v>
      </c>
      <c r="F886" s="59" t="s">
        <v>31</v>
      </c>
      <c r="G886" s="59" t="s">
        <v>36</v>
      </c>
      <c r="H886" s="61">
        <v>31.99</v>
      </c>
      <c r="I886" s="62">
        <v>10</v>
      </c>
      <c r="J886" s="63">
        <v>15.994999999999999</v>
      </c>
      <c r="K886" s="63">
        <v>335.89499999999998</v>
      </c>
      <c r="L886" s="64">
        <v>43516</v>
      </c>
      <c r="M886" s="65">
        <v>0.63749999999999996</v>
      </c>
      <c r="N886" s="60" t="s">
        <v>33</v>
      </c>
      <c r="O886" s="63">
        <v>319.89999999999998</v>
      </c>
      <c r="P886" s="66">
        <v>4.7619047620000003</v>
      </c>
      <c r="Q886" s="63">
        <v>15.994999999999999</v>
      </c>
      <c r="R886" s="67">
        <v>9.9</v>
      </c>
      <c r="S886" s="48">
        <f t="shared" si="242"/>
        <v>15.995000000000005</v>
      </c>
      <c r="T886" s="49">
        <f t="shared" si="243"/>
        <v>1199.6250000000005</v>
      </c>
      <c r="U886" s="49" t="b">
        <f t="shared" si="244"/>
        <v>0</v>
      </c>
      <c r="V886" s="49" t="b">
        <f t="shared" si="245"/>
        <v>1</v>
      </c>
      <c r="W886" s="49" t="str">
        <f t="shared" si="246"/>
        <v>High Value</v>
      </c>
      <c r="X886" s="157">
        <f t="shared" si="251"/>
        <v>3.1989999999999998</v>
      </c>
      <c r="Y886" s="158">
        <f t="shared" si="256"/>
        <v>20</v>
      </c>
      <c r="Z886" s="150">
        <f t="shared" si="247"/>
        <v>2</v>
      </c>
      <c r="AA886" s="151">
        <f t="shared" si="255"/>
        <v>2019</v>
      </c>
      <c r="AB886" s="152" t="str">
        <f t="shared" si="252"/>
        <v>2-2019</v>
      </c>
      <c r="AC886" s="152" t="str">
        <f t="shared" si="249"/>
        <v>20-2-2019</v>
      </c>
      <c r="AD886" s="62">
        <f t="shared" si="257"/>
        <v>1</v>
      </c>
      <c r="AE886" s="62">
        <f t="shared" si="253"/>
        <v>8</v>
      </c>
      <c r="AF886" s="152" t="str">
        <f t="shared" si="250"/>
        <v>2019-8</v>
      </c>
      <c r="AG886" s="62">
        <f t="shared" si="248"/>
        <v>3</v>
      </c>
      <c r="AH886" s="152" t="str">
        <f t="shared" si="254"/>
        <v>Weekdays</v>
      </c>
      <c r="AI886" s="159">
        <f t="shared" si="258"/>
        <v>4</v>
      </c>
    </row>
    <row r="887" spans="2:35" ht="16.5" x14ac:dyDescent="0.3">
      <c r="B887" s="59" t="s">
        <v>919</v>
      </c>
      <c r="C887" s="60" t="s">
        <v>18</v>
      </c>
      <c r="D887" s="59" t="s">
        <v>19</v>
      </c>
      <c r="E887" s="59" t="s">
        <v>20</v>
      </c>
      <c r="F887" s="59" t="s">
        <v>21</v>
      </c>
      <c r="G887" s="59" t="s">
        <v>32</v>
      </c>
      <c r="H887" s="61">
        <v>34.42</v>
      </c>
      <c r="I887" s="62">
        <v>6</v>
      </c>
      <c r="J887" s="63">
        <v>10.326000000000001</v>
      </c>
      <c r="K887" s="63">
        <v>216.846</v>
      </c>
      <c r="L887" s="64">
        <v>43554</v>
      </c>
      <c r="M887" s="65">
        <v>0.53125</v>
      </c>
      <c r="N887" s="60" t="s">
        <v>23</v>
      </c>
      <c r="O887" s="63">
        <v>206.52</v>
      </c>
      <c r="P887" s="66">
        <v>4.7619047620000003</v>
      </c>
      <c r="Q887" s="63">
        <v>10.326000000000001</v>
      </c>
      <c r="R887" s="68">
        <v>7.5</v>
      </c>
      <c r="S887" s="48">
        <f t="shared" si="242"/>
        <v>10.325999999999993</v>
      </c>
      <c r="T887" s="49">
        <f t="shared" si="243"/>
        <v>774.44999999999948</v>
      </c>
      <c r="U887" s="49" t="b">
        <f t="shared" si="244"/>
        <v>0</v>
      </c>
      <c r="V887" s="49" t="b">
        <f t="shared" si="245"/>
        <v>1</v>
      </c>
      <c r="W887" s="49" t="str">
        <f t="shared" si="246"/>
        <v>Low Value</v>
      </c>
      <c r="X887" s="157">
        <f t="shared" si="251"/>
        <v>3.4420000000000002</v>
      </c>
      <c r="Y887" s="158">
        <f t="shared" si="256"/>
        <v>30</v>
      </c>
      <c r="Z887" s="150">
        <f t="shared" si="247"/>
        <v>3</v>
      </c>
      <c r="AA887" s="151">
        <f t="shared" si="255"/>
        <v>2019</v>
      </c>
      <c r="AB887" s="152" t="str">
        <f t="shared" si="252"/>
        <v>3-2019</v>
      </c>
      <c r="AC887" s="152" t="str">
        <f t="shared" si="249"/>
        <v>30-3-2019</v>
      </c>
      <c r="AD887" s="62">
        <f t="shared" si="257"/>
        <v>1</v>
      </c>
      <c r="AE887" s="62">
        <f t="shared" si="253"/>
        <v>13</v>
      </c>
      <c r="AF887" s="152" t="str">
        <f t="shared" si="250"/>
        <v>2019-13</v>
      </c>
      <c r="AG887" s="62">
        <f t="shared" si="248"/>
        <v>6</v>
      </c>
      <c r="AH887" s="152" t="str">
        <f t="shared" si="254"/>
        <v>Weekends</v>
      </c>
      <c r="AI887" s="159">
        <f t="shared" si="258"/>
        <v>7</v>
      </c>
    </row>
    <row r="888" spans="2:35" ht="16.5" x14ac:dyDescent="0.3">
      <c r="B888" s="59" t="s">
        <v>920</v>
      </c>
      <c r="C888" s="60" t="s">
        <v>18</v>
      </c>
      <c r="D888" s="59" t="s">
        <v>19</v>
      </c>
      <c r="E888" s="59" t="s">
        <v>20</v>
      </c>
      <c r="F888" s="59" t="s">
        <v>21</v>
      </c>
      <c r="G888" s="59" t="s">
        <v>44</v>
      </c>
      <c r="H888" s="61">
        <v>83.34</v>
      </c>
      <c r="I888" s="62">
        <v>2</v>
      </c>
      <c r="J888" s="63">
        <v>8.3339999999999996</v>
      </c>
      <c r="K888" s="63">
        <v>175.01400000000001</v>
      </c>
      <c r="L888" s="64">
        <v>43543</v>
      </c>
      <c r="M888" s="65">
        <v>0.56736111111111109</v>
      </c>
      <c r="N888" s="60" t="s">
        <v>29</v>
      </c>
      <c r="O888" s="63">
        <v>166.68</v>
      </c>
      <c r="P888" s="66">
        <v>4.7619047620000003</v>
      </c>
      <c r="Q888" s="63">
        <v>8.3339999999999996</v>
      </c>
      <c r="R888" s="68">
        <v>7.6</v>
      </c>
      <c r="S888" s="48">
        <f t="shared" si="242"/>
        <v>8.3340000000000032</v>
      </c>
      <c r="T888" s="49">
        <f t="shared" si="243"/>
        <v>625.05000000000018</v>
      </c>
      <c r="U888" s="49" t="b">
        <f t="shared" si="244"/>
        <v>0</v>
      </c>
      <c r="V888" s="49" t="b">
        <f t="shared" si="245"/>
        <v>1</v>
      </c>
      <c r="W888" s="49" t="str">
        <f t="shared" si="246"/>
        <v>Low Value</v>
      </c>
      <c r="X888" s="157">
        <f t="shared" si="251"/>
        <v>8.3340000000000014</v>
      </c>
      <c r="Y888" s="158">
        <f t="shared" si="256"/>
        <v>19</v>
      </c>
      <c r="Z888" s="150">
        <f t="shared" si="247"/>
        <v>3</v>
      </c>
      <c r="AA888" s="151">
        <f t="shared" si="255"/>
        <v>2019</v>
      </c>
      <c r="AB888" s="152" t="str">
        <f t="shared" si="252"/>
        <v>3-2019</v>
      </c>
      <c r="AC888" s="152" t="str">
        <f t="shared" si="249"/>
        <v>19-3-2019</v>
      </c>
      <c r="AD888" s="62">
        <f t="shared" si="257"/>
        <v>1</v>
      </c>
      <c r="AE888" s="62">
        <f t="shared" si="253"/>
        <v>12</v>
      </c>
      <c r="AF888" s="152" t="str">
        <f t="shared" si="250"/>
        <v>2019-12</v>
      </c>
      <c r="AG888" s="62">
        <f t="shared" si="248"/>
        <v>2</v>
      </c>
      <c r="AH888" s="152" t="str">
        <f t="shared" si="254"/>
        <v>Weekdays</v>
      </c>
      <c r="AI888" s="159">
        <f t="shared" si="258"/>
        <v>3</v>
      </c>
    </row>
    <row r="889" spans="2:35" ht="16.5" x14ac:dyDescent="0.3">
      <c r="B889" s="59" t="s">
        <v>921</v>
      </c>
      <c r="C889" s="60" t="s">
        <v>18</v>
      </c>
      <c r="D889" s="59" t="s">
        <v>19</v>
      </c>
      <c r="E889" s="59" t="s">
        <v>27</v>
      </c>
      <c r="F889" s="59" t="s">
        <v>31</v>
      </c>
      <c r="G889" s="59" t="s">
        <v>36</v>
      </c>
      <c r="H889" s="61">
        <v>45.58</v>
      </c>
      <c r="I889" s="62">
        <v>7</v>
      </c>
      <c r="J889" s="63">
        <v>15.952999999999999</v>
      </c>
      <c r="K889" s="63">
        <v>335.01299999999998</v>
      </c>
      <c r="L889" s="64">
        <v>43478</v>
      </c>
      <c r="M889" s="65">
        <v>0.41875000000000001</v>
      </c>
      <c r="N889" s="60" t="s">
        <v>29</v>
      </c>
      <c r="O889" s="63">
        <v>319.06</v>
      </c>
      <c r="P889" s="66">
        <v>4.7619047620000003</v>
      </c>
      <c r="Q889" s="63">
        <v>15.952999999999999</v>
      </c>
      <c r="R889" s="67">
        <v>5</v>
      </c>
      <c r="S889" s="48">
        <f t="shared" si="242"/>
        <v>15.952999999999975</v>
      </c>
      <c r="T889" s="49">
        <f t="shared" si="243"/>
        <v>1196.4749999999981</v>
      </c>
      <c r="U889" s="49" t="b">
        <f t="shared" si="244"/>
        <v>0</v>
      </c>
      <c r="V889" s="49" t="b">
        <f t="shared" si="245"/>
        <v>1</v>
      </c>
      <c r="W889" s="49" t="str">
        <f t="shared" si="246"/>
        <v>Low Value</v>
      </c>
      <c r="X889" s="157" t="str">
        <f t="shared" si="251"/>
        <v>Value Not maches</v>
      </c>
      <c r="Y889" s="158">
        <f t="shared" si="256"/>
        <v>13</v>
      </c>
      <c r="Z889" s="150">
        <f t="shared" si="247"/>
        <v>1</v>
      </c>
      <c r="AA889" s="151">
        <f t="shared" si="255"/>
        <v>2019</v>
      </c>
      <c r="AB889" s="152" t="str">
        <f t="shared" si="252"/>
        <v>1-2019</v>
      </c>
      <c r="AC889" s="152" t="str">
        <f t="shared" si="249"/>
        <v>13-1-2019</v>
      </c>
      <c r="AD889" s="62">
        <f t="shared" si="257"/>
        <v>1</v>
      </c>
      <c r="AE889" s="62">
        <f t="shared" si="253"/>
        <v>2</v>
      </c>
      <c r="AF889" s="152" t="str">
        <f t="shared" si="250"/>
        <v>2019-2</v>
      </c>
      <c r="AG889" s="62">
        <f t="shared" si="248"/>
        <v>7</v>
      </c>
      <c r="AH889" s="152" t="str">
        <f t="shared" si="254"/>
        <v>Weekends</v>
      </c>
      <c r="AI889" s="159">
        <f t="shared" si="258"/>
        <v>1</v>
      </c>
    </row>
    <row r="890" spans="2:35" ht="16.5" x14ac:dyDescent="0.3">
      <c r="B890" s="59" t="s">
        <v>922</v>
      </c>
      <c r="C890" s="60" t="s">
        <v>18</v>
      </c>
      <c r="D890" s="59" t="s">
        <v>19</v>
      </c>
      <c r="E890" s="59" t="s">
        <v>20</v>
      </c>
      <c r="F890" s="59" t="s">
        <v>31</v>
      </c>
      <c r="G890" s="59" t="s">
        <v>44</v>
      </c>
      <c r="H890" s="61">
        <v>87.9</v>
      </c>
      <c r="I890" s="62">
        <v>1</v>
      </c>
      <c r="J890" s="63">
        <v>4.3949999999999996</v>
      </c>
      <c r="K890" s="63">
        <v>92.295000000000002</v>
      </c>
      <c r="L890" s="64">
        <v>43501</v>
      </c>
      <c r="M890" s="65">
        <v>0.8208333333333333</v>
      </c>
      <c r="N890" s="60" t="s">
        <v>23</v>
      </c>
      <c r="O890" s="63">
        <v>87.9</v>
      </c>
      <c r="P890" s="66">
        <v>4.7619047620000003</v>
      </c>
      <c r="Q890" s="63">
        <v>4.3949999999999996</v>
      </c>
      <c r="R890" s="68">
        <v>6.7</v>
      </c>
      <c r="S890" s="48">
        <f t="shared" si="242"/>
        <v>4.394999999999996</v>
      </c>
      <c r="T890" s="49">
        <f t="shared" si="243"/>
        <v>329.62499999999972</v>
      </c>
      <c r="U890" s="49" t="b">
        <f t="shared" si="244"/>
        <v>0</v>
      </c>
      <c r="V890" s="49" t="b">
        <f t="shared" si="245"/>
        <v>1</v>
      </c>
      <c r="W890" s="49" t="str">
        <f t="shared" si="246"/>
        <v>Low Value</v>
      </c>
      <c r="X890" s="157">
        <f t="shared" si="251"/>
        <v>8.7900000000000009</v>
      </c>
      <c r="Y890" s="158">
        <f t="shared" si="256"/>
        <v>5</v>
      </c>
      <c r="Z890" s="150">
        <f t="shared" si="247"/>
        <v>2</v>
      </c>
      <c r="AA890" s="151">
        <f t="shared" si="255"/>
        <v>2019</v>
      </c>
      <c r="AB890" s="152" t="str">
        <f t="shared" si="252"/>
        <v>2-2019</v>
      </c>
      <c r="AC890" s="152" t="str">
        <f t="shared" si="249"/>
        <v>5-2-2019</v>
      </c>
      <c r="AD890" s="62">
        <f t="shared" si="257"/>
        <v>1</v>
      </c>
      <c r="AE890" s="62">
        <f t="shared" si="253"/>
        <v>6</v>
      </c>
      <c r="AF890" s="152" t="str">
        <f t="shared" si="250"/>
        <v>2019-6</v>
      </c>
      <c r="AG890" s="62">
        <f t="shared" si="248"/>
        <v>2</v>
      </c>
      <c r="AH890" s="152" t="str">
        <f t="shared" si="254"/>
        <v>Weekdays</v>
      </c>
      <c r="AI890" s="159">
        <f t="shared" si="258"/>
        <v>3</v>
      </c>
    </row>
    <row r="891" spans="2:35" ht="16.5" x14ac:dyDescent="0.3">
      <c r="B891" s="59" t="s">
        <v>923</v>
      </c>
      <c r="C891" s="60" t="s">
        <v>18</v>
      </c>
      <c r="D891" s="59" t="s">
        <v>19</v>
      </c>
      <c r="E891" s="59" t="s">
        <v>20</v>
      </c>
      <c r="F891" s="59" t="s">
        <v>21</v>
      </c>
      <c r="G891" s="59" t="s">
        <v>28</v>
      </c>
      <c r="H891" s="61">
        <v>73.47</v>
      </c>
      <c r="I891" s="62">
        <v>10</v>
      </c>
      <c r="J891" s="63">
        <v>36.734999999999999</v>
      </c>
      <c r="K891" s="63">
        <v>771.43499999999995</v>
      </c>
      <c r="L891" s="64">
        <v>43547</v>
      </c>
      <c r="M891" s="65">
        <v>0.55138888888888893</v>
      </c>
      <c r="N891" s="60" t="s">
        <v>23</v>
      </c>
      <c r="O891" s="63">
        <v>734.7</v>
      </c>
      <c r="P891" s="66">
        <v>4.7619047620000003</v>
      </c>
      <c r="Q891" s="63">
        <v>36.734999999999999</v>
      </c>
      <c r="R891" s="67">
        <v>9.5</v>
      </c>
      <c r="S891" s="48">
        <f t="shared" si="242"/>
        <v>36.7349999999999</v>
      </c>
      <c r="T891" s="49">
        <f t="shared" si="243"/>
        <v>2755.1249999999927</v>
      </c>
      <c r="U891" s="49" t="b">
        <f t="shared" si="244"/>
        <v>1</v>
      </c>
      <c r="V891" s="49" t="b">
        <f t="shared" si="245"/>
        <v>1</v>
      </c>
      <c r="W891" s="49" t="str">
        <f t="shared" si="246"/>
        <v>High Value</v>
      </c>
      <c r="X891" s="157">
        <f t="shared" si="251"/>
        <v>7.3470000000000004</v>
      </c>
      <c r="Y891" s="158">
        <f t="shared" si="256"/>
        <v>23</v>
      </c>
      <c r="Z891" s="150">
        <f t="shared" si="247"/>
        <v>3</v>
      </c>
      <c r="AA891" s="151">
        <f t="shared" si="255"/>
        <v>2019</v>
      </c>
      <c r="AB891" s="152" t="str">
        <f t="shared" si="252"/>
        <v>3-2019</v>
      </c>
      <c r="AC891" s="152" t="str">
        <f t="shared" si="249"/>
        <v>23-3-2019</v>
      </c>
      <c r="AD891" s="62">
        <f t="shared" si="257"/>
        <v>1</v>
      </c>
      <c r="AE891" s="62">
        <f t="shared" si="253"/>
        <v>12</v>
      </c>
      <c r="AF891" s="152" t="str">
        <f t="shared" si="250"/>
        <v>2019-12</v>
      </c>
      <c r="AG891" s="62">
        <f t="shared" si="248"/>
        <v>6</v>
      </c>
      <c r="AH891" s="152" t="str">
        <f t="shared" si="254"/>
        <v>Weekends</v>
      </c>
      <c r="AI891" s="159">
        <f t="shared" si="258"/>
        <v>7</v>
      </c>
    </row>
    <row r="892" spans="2:35" ht="16.5" x14ac:dyDescent="0.3">
      <c r="B892" s="59" t="s">
        <v>924</v>
      </c>
      <c r="C892" s="60" t="s">
        <v>25</v>
      </c>
      <c r="D892" s="59" t="s">
        <v>26</v>
      </c>
      <c r="E892" s="59" t="s">
        <v>27</v>
      </c>
      <c r="F892" s="59" t="s">
        <v>21</v>
      </c>
      <c r="G892" s="59" t="s">
        <v>46</v>
      </c>
      <c r="H892" s="61">
        <v>12.19</v>
      </c>
      <c r="I892" s="62">
        <v>8</v>
      </c>
      <c r="J892" s="63">
        <v>4.8760000000000003</v>
      </c>
      <c r="K892" s="63">
        <v>102.396</v>
      </c>
      <c r="L892" s="64">
        <v>43537</v>
      </c>
      <c r="M892" s="65">
        <v>0.53263888888888888</v>
      </c>
      <c r="N892" s="60" t="s">
        <v>23</v>
      </c>
      <c r="O892" s="63">
        <v>97.52</v>
      </c>
      <c r="P892" s="66">
        <v>4.7619047620000003</v>
      </c>
      <c r="Q892" s="63">
        <v>4.8760000000000003</v>
      </c>
      <c r="R892" s="68">
        <v>6.8</v>
      </c>
      <c r="S892" s="48">
        <f t="shared" si="242"/>
        <v>4.8760000000000048</v>
      </c>
      <c r="T892" s="49">
        <f t="shared" si="243"/>
        <v>365.70000000000039</v>
      </c>
      <c r="U892" s="49" t="b">
        <f t="shared" si="244"/>
        <v>0</v>
      </c>
      <c r="V892" s="49" t="b">
        <f t="shared" si="245"/>
        <v>1</v>
      </c>
      <c r="W892" s="49" t="str">
        <f t="shared" si="246"/>
        <v>Low Value</v>
      </c>
      <c r="X892" s="157">
        <f t="shared" si="251"/>
        <v>1.2190000000000001</v>
      </c>
      <c r="Y892" s="158">
        <f t="shared" si="256"/>
        <v>13</v>
      </c>
      <c r="Z892" s="150">
        <f t="shared" si="247"/>
        <v>3</v>
      </c>
      <c r="AA892" s="151">
        <f t="shared" si="255"/>
        <v>2019</v>
      </c>
      <c r="AB892" s="152" t="str">
        <f t="shared" si="252"/>
        <v>3-2019</v>
      </c>
      <c r="AC892" s="152" t="str">
        <f t="shared" si="249"/>
        <v>13-3-2019</v>
      </c>
      <c r="AD892" s="62">
        <f t="shared" si="257"/>
        <v>1</v>
      </c>
      <c r="AE892" s="62">
        <f t="shared" si="253"/>
        <v>11</v>
      </c>
      <c r="AF892" s="152" t="str">
        <f t="shared" si="250"/>
        <v>2019-11</v>
      </c>
      <c r="AG892" s="62">
        <f t="shared" si="248"/>
        <v>3</v>
      </c>
      <c r="AH892" s="152" t="str">
        <f t="shared" si="254"/>
        <v>Weekdays</v>
      </c>
      <c r="AI892" s="159">
        <f t="shared" si="258"/>
        <v>4</v>
      </c>
    </row>
    <row r="893" spans="2:35" ht="16.5" x14ac:dyDescent="0.3">
      <c r="B893" s="59" t="s">
        <v>925</v>
      </c>
      <c r="C893" s="60" t="s">
        <v>18</v>
      </c>
      <c r="D893" s="59" t="s">
        <v>19</v>
      </c>
      <c r="E893" s="59" t="s">
        <v>20</v>
      </c>
      <c r="F893" s="59" t="s">
        <v>31</v>
      </c>
      <c r="G893" s="59" t="s">
        <v>36</v>
      </c>
      <c r="H893" s="61">
        <v>76.92</v>
      </c>
      <c r="I893" s="62">
        <v>10</v>
      </c>
      <c r="J893" s="63">
        <v>38.46</v>
      </c>
      <c r="K893" s="63">
        <v>807.66</v>
      </c>
      <c r="L893" s="64">
        <v>43541</v>
      </c>
      <c r="M893" s="65">
        <v>0.82847222222222228</v>
      </c>
      <c r="N893" s="60" t="s">
        <v>23</v>
      </c>
      <c r="O893" s="63">
        <v>769.2</v>
      </c>
      <c r="P893" s="66">
        <v>4.7619047620000003</v>
      </c>
      <c r="Q893" s="63">
        <v>38.46</v>
      </c>
      <c r="R893" s="67">
        <v>5.6</v>
      </c>
      <c r="S893" s="48">
        <f t="shared" si="242"/>
        <v>38.459999999999923</v>
      </c>
      <c r="T893" s="49">
        <f t="shared" si="243"/>
        <v>2884.4999999999941</v>
      </c>
      <c r="U893" s="49" t="b">
        <f t="shared" si="244"/>
        <v>1</v>
      </c>
      <c r="V893" s="49" t="b">
        <f t="shared" si="245"/>
        <v>1</v>
      </c>
      <c r="W893" s="49" t="str">
        <f t="shared" si="246"/>
        <v>Low Value</v>
      </c>
      <c r="X893" s="157" t="str">
        <f t="shared" si="251"/>
        <v>Value Not maches</v>
      </c>
      <c r="Y893" s="158">
        <f t="shared" si="256"/>
        <v>17</v>
      </c>
      <c r="Z893" s="150">
        <f t="shared" si="247"/>
        <v>3</v>
      </c>
      <c r="AA893" s="151">
        <f t="shared" si="255"/>
        <v>2019</v>
      </c>
      <c r="AB893" s="152" t="str">
        <f t="shared" si="252"/>
        <v>3-2019</v>
      </c>
      <c r="AC893" s="152" t="str">
        <f t="shared" si="249"/>
        <v>17-3-2019</v>
      </c>
      <c r="AD893" s="62">
        <f t="shared" si="257"/>
        <v>1</v>
      </c>
      <c r="AE893" s="62">
        <f t="shared" si="253"/>
        <v>11</v>
      </c>
      <c r="AF893" s="152" t="str">
        <f t="shared" si="250"/>
        <v>2019-11</v>
      </c>
      <c r="AG893" s="62">
        <f t="shared" si="248"/>
        <v>7</v>
      </c>
      <c r="AH893" s="152" t="str">
        <f t="shared" si="254"/>
        <v>Weekends</v>
      </c>
      <c r="AI893" s="159">
        <f t="shared" si="258"/>
        <v>1</v>
      </c>
    </row>
    <row r="894" spans="2:35" ht="16.5" x14ac:dyDescent="0.3">
      <c r="B894" s="59" t="s">
        <v>926</v>
      </c>
      <c r="C894" s="60" t="s">
        <v>25</v>
      </c>
      <c r="D894" s="59" t="s">
        <v>26</v>
      </c>
      <c r="E894" s="59" t="s">
        <v>27</v>
      </c>
      <c r="F894" s="59" t="s">
        <v>21</v>
      </c>
      <c r="G894" s="59" t="s">
        <v>22</v>
      </c>
      <c r="H894" s="61">
        <v>83.66</v>
      </c>
      <c r="I894" s="62">
        <v>5</v>
      </c>
      <c r="J894" s="63">
        <v>20.914999999999999</v>
      </c>
      <c r="K894" s="63">
        <v>439.21499999999997</v>
      </c>
      <c r="L894" s="64">
        <v>43517</v>
      </c>
      <c r="M894" s="65">
        <v>0.43472222222222223</v>
      </c>
      <c r="N894" s="60" t="s">
        <v>29</v>
      </c>
      <c r="O894" s="63">
        <v>418.3</v>
      </c>
      <c r="P894" s="66">
        <v>4.7619047620000003</v>
      </c>
      <c r="Q894" s="63">
        <v>20.914999999999999</v>
      </c>
      <c r="R894" s="67">
        <v>7.2</v>
      </c>
      <c r="S894" s="48">
        <f t="shared" si="242"/>
        <v>20.914999999999964</v>
      </c>
      <c r="T894" s="49">
        <f t="shared" si="243"/>
        <v>1568.6249999999973</v>
      </c>
      <c r="U894" s="49" t="b">
        <f t="shared" si="244"/>
        <v>0</v>
      </c>
      <c r="V894" s="49" t="b">
        <f t="shared" si="245"/>
        <v>1</v>
      </c>
      <c r="W894" s="49" t="str">
        <f t="shared" si="246"/>
        <v>Low Value</v>
      </c>
      <c r="X894" s="157">
        <f t="shared" si="251"/>
        <v>8.3659999999999997</v>
      </c>
      <c r="Y894" s="158">
        <f t="shared" si="256"/>
        <v>21</v>
      </c>
      <c r="Z894" s="150">
        <f t="shared" si="247"/>
        <v>2</v>
      </c>
      <c r="AA894" s="151">
        <f t="shared" si="255"/>
        <v>2019</v>
      </c>
      <c r="AB894" s="152" t="str">
        <f t="shared" si="252"/>
        <v>2-2019</v>
      </c>
      <c r="AC894" s="152" t="str">
        <f t="shared" si="249"/>
        <v>21-2-2019</v>
      </c>
      <c r="AD894" s="62">
        <f t="shared" si="257"/>
        <v>1</v>
      </c>
      <c r="AE894" s="62">
        <f t="shared" si="253"/>
        <v>8</v>
      </c>
      <c r="AF894" s="152" t="str">
        <f t="shared" si="250"/>
        <v>2019-8</v>
      </c>
      <c r="AG894" s="62">
        <f t="shared" si="248"/>
        <v>4</v>
      </c>
      <c r="AH894" s="152" t="str">
        <f t="shared" si="254"/>
        <v>Weekdays</v>
      </c>
      <c r="AI894" s="159">
        <f t="shared" si="258"/>
        <v>5</v>
      </c>
    </row>
    <row r="895" spans="2:35" ht="16.5" x14ac:dyDescent="0.3">
      <c r="B895" s="59" t="s">
        <v>927</v>
      </c>
      <c r="C895" s="60" t="s">
        <v>42</v>
      </c>
      <c r="D895" s="59" t="s">
        <v>43</v>
      </c>
      <c r="E895" s="59" t="s">
        <v>27</v>
      </c>
      <c r="F895" s="59" t="s">
        <v>21</v>
      </c>
      <c r="G895" s="59" t="s">
        <v>28</v>
      </c>
      <c r="H895" s="61">
        <v>57.91</v>
      </c>
      <c r="I895" s="62">
        <v>8</v>
      </c>
      <c r="J895" s="63">
        <v>23.164000000000001</v>
      </c>
      <c r="K895" s="63">
        <v>486.44400000000002</v>
      </c>
      <c r="L895" s="64">
        <v>43503</v>
      </c>
      <c r="M895" s="65">
        <v>0.62916666666666665</v>
      </c>
      <c r="N895" s="60" t="s">
        <v>29</v>
      </c>
      <c r="O895" s="63">
        <v>463.28</v>
      </c>
      <c r="P895" s="66">
        <v>4.7619047620000003</v>
      </c>
      <c r="Q895" s="63">
        <v>23.164000000000001</v>
      </c>
      <c r="R895" s="67">
        <v>8.1</v>
      </c>
      <c r="S895" s="48">
        <f t="shared" si="242"/>
        <v>23.164000000000044</v>
      </c>
      <c r="T895" s="49">
        <f t="shared" si="243"/>
        <v>1737.3000000000034</v>
      </c>
      <c r="U895" s="49" t="b">
        <f t="shared" si="244"/>
        <v>0</v>
      </c>
      <c r="V895" s="49" t="b">
        <f t="shared" si="245"/>
        <v>1</v>
      </c>
      <c r="W895" s="49" t="str">
        <f t="shared" si="246"/>
        <v>Low Value</v>
      </c>
      <c r="X895" s="157">
        <f t="shared" si="251"/>
        <v>5.7910000000000004</v>
      </c>
      <c r="Y895" s="158">
        <f t="shared" si="256"/>
        <v>7</v>
      </c>
      <c r="Z895" s="150">
        <f t="shared" si="247"/>
        <v>2</v>
      </c>
      <c r="AA895" s="151">
        <f t="shared" si="255"/>
        <v>2019</v>
      </c>
      <c r="AB895" s="152" t="str">
        <f t="shared" si="252"/>
        <v>2-2019</v>
      </c>
      <c r="AC895" s="152" t="str">
        <f t="shared" si="249"/>
        <v>7-2-2019</v>
      </c>
      <c r="AD895" s="62">
        <f t="shared" si="257"/>
        <v>1</v>
      </c>
      <c r="AE895" s="62">
        <f t="shared" si="253"/>
        <v>6</v>
      </c>
      <c r="AF895" s="152" t="str">
        <f t="shared" si="250"/>
        <v>2019-6</v>
      </c>
      <c r="AG895" s="62">
        <f t="shared" si="248"/>
        <v>4</v>
      </c>
      <c r="AH895" s="152" t="str">
        <f t="shared" si="254"/>
        <v>Weekdays</v>
      </c>
      <c r="AI895" s="159">
        <f t="shared" si="258"/>
        <v>5</v>
      </c>
    </row>
    <row r="896" spans="2:35" ht="16.5" x14ac:dyDescent="0.3">
      <c r="B896" s="59" t="s">
        <v>928</v>
      </c>
      <c r="C896" s="60" t="s">
        <v>25</v>
      </c>
      <c r="D896" s="59" t="s">
        <v>26</v>
      </c>
      <c r="E896" s="59" t="s">
        <v>20</v>
      </c>
      <c r="F896" s="59" t="s">
        <v>21</v>
      </c>
      <c r="G896" s="59" t="s">
        <v>46</v>
      </c>
      <c r="H896" s="61">
        <v>92.49</v>
      </c>
      <c r="I896" s="62">
        <v>5</v>
      </c>
      <c r="J896" s="63">
        <v>23.122499999999999</v>
      </c>
      <c r="K896" s="63">
        <v>485.57249999999999</v>
      </c>
      <c r="L896" s="64">
        <v>43526</v>
      </c>
      <c r="M896" s="65">
        <v>0.69097222222222221</v>
      </c>
      <c r="N896" s="60" t="s">
        <v>33</v>
      </c>
      <c r="O896" s="63">
        <v>462.45</v>
      </c>
      <c r="P896" s="66">
        <v>4.7619047620000003</v>
      </c>
      <c r="Q896" s="63">
        <v>23.122499999999999</v>
      </c>
      <c r="R896" s="67">
        <v>8.6</v>
      </c>
      <c r="S896" s="48">
        <f t="shared" si="242"/>
        <v>23.122500000000002</v>
      </c>
      <c r="T896" s="49">
        <f t="shared" si="243"/>
        <v>1734.1875000000002</v>
      </c>
      <c r="U896" s="49" t="b">
        <f t="shared" si="244"/>
        <v>0</v>
      </c>
      <c r="V896" s="49" t="b">
        <f t="shared" si="245"/>
        <v>1</v>
      </c>
      <c r="W896" s="49" t="str">
        <f t="shared" si="246"/>
        <v>Low Value</v>
      </c>
      <c r="X896" s="157">
        <f t="shared" si="251"/>
        <v>9.2490000000000006</v>
      </c>
      <c r="Y896" s="158">
        <f t="shared" si="256"/>
        <v>2</v>
      </c>
      <c r="Z896" s="150">
        <f t="shared" si="247"/>
        <v>3</v>
      </c>
      <c r="AA896" s="151">
        <f t="shared" si="255"/>
        <v>2019</v>
      </c>
      <c r="AB896" s="152" t="str">
        <f t="shared" si="252"/>
        <v>3-2019</v>
      </c>
      <c r="AC896" s="152" t="str">
        <f t="shared" si="249"/>
        <v>2-3-2019</v>
      </c>
      <c r="AD896" s="62">
        <f t="shared" si="257"/>
        <v>1</v>
      </c>
      <c r="AE896" s="62">
        <f t="shared" si="253"/>
        <v>9</v>
      </c>
      <c r="AF896" s="152" t="str">
        <f t="shared" si="250"/>
        <v>2019-9</v>
      </c>
      <c r="AG896" s="62">
        <f t="shared" si="248"/>
        <v>6</v>
      </c>
      <c r="AH896" s="152" t="str">
        <f t="shared" si="254"/>
        <v>Weekends</v>
      </c>
      <c r="AI896" s="159">
        <f t="shared" si="258"/>
        <v>7</v>
      </c>
    </row>
    <row r="897" spans="2:35" ht="16.5" x14ac:dyDescent="0.3">
      <c r="B897" s="59" t="s">
        <v>929</v>
      </c>
      <c r="C897" s="60" t="s">
        <v>42</v>
      </c>
      <c r="D897" s="59" t="s">
        <v>43</v>
      </c>
      <c r="E897" s="59" t="s">
        <v>27</v>
      </c>
      <c r="F897" s="59" t="s">
        <v>31</v>
      </c>
      <c r="G897" s="59" t="s">
        <v>28</v>
      </c>
      <c r="H897" s="61">
        <v>28.38</v>
      </c>
      <c r="I897" s="62">
        <v>5</v>
      </c>
      <c r="J897" s="63">
        <v>7.0949999999999998</v>
      </c>
      <c r="K897" s="63">
        <v>148.995</v>
      </c>
      <c r="L897" s="64">
        <v>43530</v>
      </c>
      <c r="M897" s="65">
        <v>0.87291666666666667</v>
      </c>
      <c r="N897" s="60" t="s">
        <v>29</v>
      </c>
      <c r="O897" s="63">
        <v>141.9</v>
      </c>
      <c r="P897" s="66">
        <v>4.7619047620000003</v>
      </c>
      <c r="Q897" s="63">
        <v>7.0949999999999998</v>
      </c>
      <c r="R897" s="68">
        <v>9.4</v>
      </c>
      <c r="S897" s="48">
        <f t="shared" si="242"/>
        <v>7.0949999999999989</v>
      </c>
      <c r="T897" s="49">
        <f t="shared" si="243"/>
        <v>532.12499999999989</v>
      </c>
      <c r="U897" s="49" t="b">
        <f t="shared" si="244"/>
        <v>0</v>
      </c>
      <c r="V897" s="49" t="b">
        <f t="shared" si="245"/>
        <v>1</v>
      </c>
      <c r="W897" s="49" t="str">
        <f t="shared" si="246"/>
        <v>High Value</v>
      </c>
      <c r="X897" s="157">
        <f t="shared" si="251"/>
        <v>2.8380000000000001</v>
      </c>
      <c r="Y897" s="158">
        <f t="shared" si="256"/>
        <v>6</v>
      </c>
      <c r="Z897" s="150">
        <f t="shared" si="247"/>
        <v>3</v>
      </c>
      <c r="AA897" s="151">
        <f t="shared" si="255"/>
        <v>2019</v>
      </c>
      <c r="AB897" s="152" t="str">
        <f t="shared" si="252"/>
        <v>3-2019</v>
      </c>
      <c r="AC897" s="152" t="str">
        <f t="shared" si="249"/>
        <v>6-3-2019</v>
      </c>
      <c r="AD897" s="62">
        <f t="shared" si="257"/>
        <v>1</v>
      </c>
      <c r="AE897" s="62">
        <f t="shared" si="253"/>
        <v>10</v>
      </c>
      <c r="AF897" s="152" t="str">
        <f t="shared" si="250"/>
        <v>2019-10</v>
      </c>
      <c r="AG897" s="62">
        <f t="shared" si="248"/>
        <v>3</v>
      </c>
      <c r="AH897" s="152" t="str">
        <f t="shared" si="254"/>
        <v>Weekdays</v>
      </c>
      <c r="AI897" s="159">
        <f t="shared" si="258"/>
        <v>4</v>
      </c>
    </row>
    <row r="898" spans="2:35" ht="16.5" x14ac:dyDescent="0.3">
      <c r="B898" s="59" t="s">
        <v>930</v>
      </c>
      <c r="C898" s="60" t="s">
        <v>42</v>
      </c>
      <c r="D898" s="59" t="s">
        <v>43</v>
      </c>
      <c r="E898" s="59" t="s">
        <v>20</v>
      </c>
      <c r="F898" s="59" t="s">
        <v>31</v>
      </c>
      <c r="G898" s="59" t="s">
        <v>28</v>
      </c>
      <c r="H898" s="61">
        <v>50.45</v>
      </c>
      <c r="I898" s="62">
        <v>6</v>
      </c>
      <c r="J898" s="63">
        <v>15.135</v>
      </c>
      <c r="K898" s="63">
        <v>317.83499999999998</v>
      </c>
      <c r="L898" s="64">
        <v>43502</v>
      </c>
      <c r="M898" s="65">
        <v>0.63611111111111107</v>
      </c>
      <c r="N898" s="60" t="s">
        <v>33</v>
      </c>
      <c r="O898" s="63">
        <v>302.7</v>
      </c>
      <c r="P898" s="66">
        <v>4.7619047620000003</v>
      </c>
      <c r="Q898" s="63">
        <v>15.135</v>
      </c>
      <c r="R898" s="68">
        <v>8.9</v>
      </c>
      <c r="S898" s="48">
        <f t="shared" si="242"/>
        <v>15.134999999999991</v>
      </c>
      <c r="T898" s="49">
        <f t="shared" si="243"/>
        <v>1135.1249999999993</v>
      </c>
      <c r="U898" s="49" t="b">
        <f t="shared" si="244"/>
        <v>0</v>
      </c>
      <c r="V898" s="49" t="b">
        <f t="shared" si="245"/>
        <v>1</v>
      </c>
      <c r="W898" s="49" t="str">
        <f t="shared" si="246"/>
        <v>High Value</v>
      </c>
      <c r="X898" s="157">
        <f t="shared" si="251"/>
        <v>5.0450000000000008</v>
      </c>
      <c r="Y898" s="158">
        <f t="shared" si="256"/>
        <v>6</v>
      </c>
      <c r="Z898" s="150">
        <f t="shared" si="247"/>
        <v>2</v>
      </c>
      <c r="AA898" s="151">
        <f t="shared" si="255"/>
        <v>2019</v>
      </c>
      <c r="AB898" s="152" t="str">
        <f t="shared" si="252"/>
        <v>2-2019</v>
      </c>
      <c r="AC898" s="152" t="str">
        <f t="shared" si="249"/>
        <v>6-2-2019</v>
      </c>
      <c r="AD898" s="62">
        <f t="shared" si="257"/>
        <v>1</v>
      </c>
      <c r="AE898" s="62">
        <f t="shared" si="253"/>
        <v>6</v>
      </c>
      <c r="AF898" s="152" t="str">
        <f t="shared" si="250"/>
        <v>2019-6</v>
      </c>
      <c r="AG898" s="62">
        <f t="shared" si="248"/>
        <v>3</v>
      </c>
      <c r="AH898" s="152" t="str">
        <f t="shared" si="254"/>
        <v>Weekdays</v>
      </c>
      <c r="AI898" s="159">
        <f t="shared" si="258"/>
        <v>4</v>
      </c>
    </row>
    <row r="899" spans="2:35" ht="16.5" x14ac:dyDescent="0.3">
      <c r="B899" s="59" t="s">
        <v>931</v>
      </c>
      <c r="C899" s="60" t="s">
        <v>42</v>
      </c>
      <c r="D899" s="59" t="s">
        <v>43</v>
      </c>
      <c r="E899" s="59" t="s">
        <v>27</v>
      </c>
      <c r="F899" s="59" t="s">
        <v>31</v>
      </c>
      <c r="G899" s="59" t="s">
        <v>22</v>
      </c>
      <c r="H899" s="61">
        <v>99.16</v>
      </c>
      <c r="I899" s="62">
        <v>8</v>
      </c>
      <c r="J899" s="63">
        <v>39.664000000000001</v>
      </c>
      <c r="K899" s="63">
        <v>832.94399999999996</v>
      </c>
      <c r="L899" s="64">
        <v>43493</v>
      </c>
      <c r="M899" s="65">
        <v>0.74097222222222225</v>
      </c>
      <c r="N899" s="60" t="s">
        <v>33</v>
      </c>
      <c r="O899" s="63">
        <v>793.28</v>
      </c>
      <c r="P899" s="66">
        <v>4.7619047620000003</v>
      </c>
      <c r="Q899" s="63">
        <v>39.664000000000001</v>
      </c>
      <c r="R899" s="67">
        <v>4.2</v>
      </c>
      <c r="S899" s="48">
        <f t="shared" si="242"/>
        <v>39.663999999999987</v>
      </c>
      <c r="T899" s="49">
        <f t="shared" si="243"/>
        <v>2974.7999999999993</v>
      </c>
      <c r="U899" s="49" t="b">
        <f t="shared" si="244"/>
        <v>1</v>
      </c>
      <c r="V899" s="49" t="b">
        <f t="shared" si="245"/>
        <v>1</v>
      </c>
      <c r="W899" s="49" t="str">
        <f t="shared" si="246"/>
        <v>Low Value</v>
      </c>
      <c r="X899" s="157" t="str">
        <f t="shared" si="251"/>
        <v>Value Not maches</v>
      </c>
      <c r="Y899" s="158">
        <f t="shared" si="256"/>
        <v>28</v>
      </c>
      <c r="Z899" s="150">
        <f t="shared" si="247"/>
        <v>1</v>
      </c>
      <c r="AA899" s="151">
        <f t="shared" si="255"/>
        <v>2019</v>
      </c>
      <c r="AB899" s="152" t="str">
        <f t="shared" si="252"/>
        <v>1-2019</v>
      </c>
      <c r="AC899" s="152" t="str">
        <f t="shared" si="249"/>
        <v>28-1-2019</v>
      </c>
      <c r="AD899" s="62">
        <f t="shared" si="257"/>
        <v>1</v>
      </c>
      <c r="AE899" s="62">
        <f t="shared" si="253"/>
        <v>5</v>
      </c>
      <c r="AF899" s="152" t="str">
        <f t="shared" si="250"/>
        <v>2019-5</v>
      </c>
      <c r="AG899" s="62">
        <f t="shared" si="248"/>
        <v>1</v>
      </c>
      <c r="AH899" s="152" t="str">
        <f t="shared" si="254"/>
        <v>Weekdays</v>
      </c>
      <c r="AI899" s="159">
        <f t="shared" si="258"/>
        <v>2</v>
      </c>
    </row>
    <row r="900" spans="2:35" ht="16.5" x14ac:dyDescent="0.3">
      <c r="B900" s="59" t="s">
        <v>932</v>
      </c>
      <c r="C900" s="60" t="s">
        <v>25</v>
      </c>
      <c r="D900" s="59" t="s">
        <v>26</v>
      </c>
      <c r="E900" s="59" t="s">
        <v>27</v>
      </c>
      <c r="F900" s="59" t="s">
        <v>31</v>
      </c>
      <c r="G900" s="59" t="s">
        <v>46</v>
      </c>
      <c r="H900" s="61">
        <v>60.74</v>
      </c>
      <c r="I900" s="62">
        <v>7</v>
      </c>
      <c r="J900" s="63">
        <v>21.259</v>
      </c>
      <c r="K900" s="63">
        <v>446.43900000000002</v>
      </c>
      <c r="L900" s="64">
        <v>43483</v>
      </c>
      <c r="M900" s="65">
        <v>0.68263888888888891</v>
      </c>
      <c r="N900" s="60" t="s">
        <v>23</v>
      </c>
      <c r="O900" s="63">
        <v>425.18</v>
      </c>
      <c r="P900" s="66">
        <v>4.7619047620000003</v>
      </c>
      <c r="Q900" s="63">
        <v>21.259</v>
      </c>
      <c r="R900" s="67">
        <v>5</v>
      </c>
      <c r="S900" s="48">
        <f t="shared" ref="S900:S963" si="259">K900-O900</f>
        <v>21.259000000000015</v>
      </c>
      <c r="T900" s="49">
        <f t="shared" ref="T900:T963" si="260">$S900*$S$2</f>
        <v>1594.4250000000011</v>
      </c>
      <c r="U900" s="49" t="b">
        <f t="shared" si="244"/>
        <v>0</v>
      </c>
      <c r="V900" s="49" t="b">
        <f t="shared" si="245"/>
        <v>1</v>
      </c>
      <c r="W900" s="49" t="str">
        <f t="shared" si="246"/>
        <v>Low Value</v>
      </c>
      <c r="X900" s="157" t="str">
        <f t="shared" si="251"/>
        <v>Value Not maches</v>
      </c>
      <c r="Y900" s="158">
        <f t="shared" si="256"/>
        <v>18</v>
      </c>
      <c r="Z900" s="150">
        <f t="shared" si="247"/>
        <v>1</v>
      </c>
      <c r="AA900" s="151">
        <f t="shared" si="255"/>
        <v>2019</v>
      </c>
      <c r="AB900" s="152" t="str">
        <f t="shared" si="252"/>
        <v>1-2019</v>
      </c>
      <c r="AC900" s="152" t="str">
        <f t="shared" si="249"/>
        <v>18-1-2019</v>
      </c>
      <c r="AD900" s="62">
        <f t="shared" si="257"/>
        <v>1</v>
      </c>
      <c r="AE900" s="62">
        <f t="shared" si="253"/>
        <v>3</v>
      </c>
      <c r="AF900" s="152" t="str">
        <f t="shared" si="250"/>
        <v>2019-3</v>
      </c>
      <c r="AG900" s="62">
        <f t="shared" si="248"/>
        <v>5</v>
      </c>
      <c r="AH900" s="152" t="str">
        <f t="shared" si="254"/>
        <v>Weekdays</v>
      </c>
      <c r="AI900" s="159">
        <f t="shared" si="258"/>
        <v>6</v>
      </c>
    </row>
    <row r="901" spans="2:35" ht="16.5" x14ac:dyDescent="0.3">
      <c r="B901" s="59" t="s">
        <v>933</v>
      </c>
      <c r="C901" s="60" t="s">
        <v>25</v>
      </c>
      <c r="D901" s="59" t="s">
        <v>26</v>
      </c>
      <c r="E901" s="59" t="s">
        <v>20</v>
      </c>
      <c r="F901" s="59" t="s">
        <v>21</v>
      </c>
      <c r="G901" s="59" t="s">
        <v>44</v>
      </c>
      <c r="H901" s="61">
        <v>47.27</v>
      </c>
      <c r="I901" s="62">
        <v>6</v>
      </c>
      <c r="J901" s="63">
        <v>14.180999999999999</v>
      </c>
      <c r="K901" s="63">
        <v>297.80099999999999</v>
      </c>
      <c r="L901" s="64">
        <v>43501</v>
      </c>
      <c r="M901" s="65">
        <v>0.4284722222222222</v>
      </c>
      <c r="N901" s="60" t="s">
        <v>29</v>
      </c>
      <c r="O901" s="63">
        <v>283.62</v>
      </c>
      <c r="P901" s="66">
        <v>4.7619047620000003</v>
      </c>
      <c r="Q901" s="63">
        <v>14.180999999999999</v>
      </c>
      <c r="R901" s="68">
        <v>8.8000000000000007</v>
      </c>
      <c r="S901" s="48">
        <f t="shared" si="259"/>
        <v>14.180999999999983</v>
      </c>
      <c r="T901" s="49">
        <f t="shared" si="260"/>
        <v>1063.5749999999987</v>
      </c>
      <c r="U901" s="49" t="b">
        <f t="shared" ref="U901:U964" si="261">AND(S901&gt;8,O901&gt;480)</f>
        <v>0</v>
      </c>
      <c r="V901" s="49" t="b">
        <f t="shared" ref="V901:V964" si="262">OR(R$4&gt;8.4,$Q901&gt;67)</f>
        <v>1</v>
      </c>
      <c r="W901" s="49" t="str">
        <f t="shared" ref="W901:W964" si="263">IF(R901&gt;8.6,"High Value", "Low Value")</f>
        <v>High Value</v>
      </c>
      <c r="X901" s="157">
        <f t="shared" si="251"/>
        <v>4.7270000000000003</v>
      </c>
      <c r="Y901" s="158">
        <f t="shared" si="256"/>
        <v>5</v>
      </c>
      <c r="Z901" s="150">
        <f t="shared" ref="Z901:Z964" si="264">MONTH(L901)</f>
        <v>2</v>
      </c>
      <c r="AA901" s="151">
        <f t="shared" si="255"/>
        <v>2019</v>
      </c>
      <c r="AB901" s="152" t="str">
        <f t="shared" si="252"/>
        <v>2-2019</v>
      </c>
      <c r="AC901" s="152" t="str">
        <f t="shared" si="249"/>
        <v>5-2-2019</v>
      </c>
      <c r="AD901" s="62">
        <f t="shared" si="257"/>
        <v>1</v>
      </c>
      <c r="AE901" s="62">
        <f t="shared" si="253"/>
        <v>6</v>
      </c>
      <c r="AF901" s="152" t="str">
        <f t="shared" si="250"/>
        <v>2019-6</v>
      </c>
      <c r="AG901" s="62">
        <f t="shared" si="248"/>
        <v>2</v>
      </c>
      <c r="AH901" s="152" t="str">
        <f t="shared" si="254"/>
        <v>Weekdays</v>
      </c>
      <c r="AI901" s="159">
        <f t="shared" si="258"/>
        <v>3</v>
      </c>
    </row>
    <row r="902" spans="2:35" ht="16.5" x14ac:dyDescent="0.3">
      <c r="B902" s="59" t="s">
        <v>934</v>
      </c>
      <c r="C902" s="60" t="s">
        <v>25</v>
      </c>
      <c r="D902" s="59" t="s">
        <v>26</v>
      </c>
      <c r="E902" s="59" t="s">
        <v>20</v>
      </c>
      <c r="F902" s="59" t="s">
        <v>31</v>
      </c>
      <c r="G902" s="59" t="s">
        <v>22</v>
      </c>
      <c r="H902" s="61">
        <v>85.6</v>
      </c>
      <c r="I902" s="62">
        <v>7</v>
      </c>
      <c r="J902" s="63">
        <v>29.96</v>
      </c>
      <c r="K902" s="63">
        <v>629.16</v>
      </c>
      <c r="L902" s="64">
        <v>43526</v>
      </c>
      <c r="M902" s="65">
        <v>0.57638888888888884</v>
      </c>
      <c r="N902" s="60" t="s">
        <v>29</v>
      </c>
      <c r="O902" s="63">
        <v>599.20000000000005</v>
      </c>
      <c r="P902" s="66">
        <v>4.7619047620000003</v>
      </c>
      <c r="Q902" s="63">
        <v>29.96</v>
      </c>
      <c r="R902" s="67">
        <v>5.3</v>
      </c>
      <c r="S902" s="48">
        <f t="shared" si="259"/>
        <v>29.959999999999923</v>
      </c>
      <c r="T902" s="49">
        <f t="shared" si="260"/>
        <v>2246.9999999999941</v>
      </c>
      <c r="U902" s="49" t="b">
        <f t="shared" si="261"/>
        <v>1</v>
      </c>
      <c r="V902" s="49" t="b">
        <f t="shared" si="262"/>
        <v>1</v>
      </c>
      <c r="W902" s="49" t="str">
        <f t="shared" si="263"/>
        <v>Low Value</v>
      </c>
      <c r="X902" s="157" t="str">
        <f t="shared" si="251"/>
        <v>Value Not maches</v>
      </c>
      <c r="Y902" s="158">
        <f t="shared" si="256"/>
        <v>2</v>
      </c>
      <c r="Z902" s="150">
        <f t="shared" si="264"/>
        <v>3</v>
      </c>
      <c r="AA902" s="151">
        <f t="shared" si="255"/>
        <v>2019</v>
      </c>
      <c r="AB902" s="152" t="str">
        <f t="shared" si="252"/>
        <v>3-2019</v>
      </c>
      <c r="AC902" s="152" t="str">
        <f t="shared" si="249"/>
        <v>2-3-2019</v>
      </c>
      <c r="AD902" s="62">
        <f t="shared" si="257"/>
        <v>1</v>
      </c>
      <c r="AE902" s="62">
        <f t="shared" si="253"/>
        <v>9</v>
      </c>
      <c r="AF902" s="152" t="str">
        <f t="shared" si="250"/>
        <v>2019-9</v>
      </c>
      <c r="AG902" s="62">
        <f t="shared" ref="AG902:AG965" si="265">WEEKDAY(L902,2)</f>
        <v>6</v>
      </c>
      <c r="AH902" s="152" t="str">
        <f t="shared" si="254"/>
        <v>Weekends</v>
      </c>
      <c r="AI902" s="159">
        <f t="shared" si="258"/>
        <v>7</v>
      </c>
    </row>
    <row r="903" spans="2:35" ht="16.5" x14ac:dyDescent="0.3">
      <c r="B903" s="59" t="s">
        <v>935</v>
      </c>
      <c r="C903" s="60" t="s">
        <v>18</v>
      </c>
      <c r="D903" s="59" t="s">
        <v>19</v>
      </c>
      <c r="E903" s="59" t="s">
        <v>20</v>
      </c>
      <c r="F903" s="59" t="s">
        <v>31</v>
      </c>
      <c r="G903" s="59" t="s">
        <v>44</v>
      </c>
      <c r="H903" s="61">
        <v>35.04</v>
      </c>
      <c r="I903" s="62">
        <v>9</v>
      </c>
      <c r="J903" s="63">
        <v>15.768000000000001</v>
      </c>
      <c r="K903" s="63">
        <v>331.12799999999999</v>
      </c>
      <c r="L903" s="64">
        <v>43505</v>
      </c>
      <c r="M903" s="65">
        <v>0.80347222222222225</v>
      </c>
      <c r="N903" s="60" t="s">
        <v>23</v>
      </c>
      <c r="O903" s="63">
        <v>315.36</v>
      </c>
      <c r="P903" s="66">
        <v>4.7619047620000003</v>
      </c>
      <c r="Q903" s="63">
        <v>15.768000000000001</v>
      </c>
      <c r="R903" s="67">
        <v>4.5999999999999996</v>
      </c>
      <c r="S903" s="48">
        <f t="shared" si="259"/>
        <v>15.767999999999972</v>
      </c>
      <c r="T903" s="49">
        <f t="shared" si="260"/>
        <v>1182.5999999999979</v>
      </c>
      <c r="U903" s="49" t="b">
        <f t="shared" si="261"/>
        <v>0</v>
      </c>
      <c r="V903" s="49" t="b">
        <f t="shared" si="262"/>
        <v>1</v>
      </c>
      <c r="W903" s="49" t="str">
        <f t="shared" si="263"/>
        <v>Low Value</v>
      </c>
      <c r="X903" s="157" t="str">
        <f t="shared" si="251"/>
        <v>Value Not maches</v>
      </c>
      <c r="Y903" s="158">
        <f t="shared" si="256"/>
        <v>9</v>
      </c>
      <c r="Z903" s="150">
        <f t="shared" si="264"/>
        <v>2</v>
      </c>
      <c r="AA903" s="151">
        <f t="shared" si="255"/>
        <v>2019</v>
      </c>
      <c r="AB903" s="152" t="str">
        <f t="shared" si="252"/>
        <v>2-2019</v>
      </c>
      <c r="AC903" s="152" t="str">
        <f t="shared" si="249"/>
        <v>9-2-2019</v>
      </c>
      <c r="AD903" s="62">
        <f t="shared" si="257"/>
        <v>1</v>
      </c>
      <c r="AE903" s="62">
        <f t="shared" si="253"/>
        <v>6</v>
      </c>
      <c r="AF903" s="152" t="str">
        <f t="shared" si="250"/>
        <v>2019-6</v>
      </c>
      <c r="AG903" s="62">
        <f t="shared" si="265"/>
        <v>6</v>
      </c>
      <c r="AH903" s="152" t="str">
        <f t="shared" si="254"/>
        <v>Weekends</v>
      </c>
      <c r="AI903" s="159">
        <f t="shared" si="258"/>
        <v>7</v>
      </c>
    </row>
    <row r="904" spans="2:35" ht="16.5" x14ac:dyDescent="0.3">
      <c r="B904" s="59" t="s">
        <v>936</v>
      </c>
      <c r="C904" s="60" t="s">
        <v>25</v>
      </c>
      <c r="D904" s="59" t="s">
        <v>26</v>
      </c>
      <c r="E904" s="59" t="s">
        <v>20</v>
      </c>
      <c r="F904" s="59" t="s">
        <v>21</v>
      </c>
      <c r="G904" s="59" t="s">
        <v>28</v>
      </c>
      <c r="H904" s="61">
        <v>44.84</v>
      </c>
      <c r="I904" s="62">
        <v>9</v>
      </c>
      <c r="J904" s="63">
        <v>20.178000000000001</v>
      </c>
      <c r="K904" s="63">
        <v>423.738</v>
      </c>
      <c r="L904" s="64">
        <v>43479</v>
      </c>
      <c r="M904" s="65">
        <v>0.58333333333333337</v>
      </c>
      <c r="N904" s="60" t="s">
        <v>33</v>
      </c>
      <c r="O904" s="63">
        <v>403.56</v>
      </c>
      <c r="P904" s="66">
        <v>4.7619047620000003</v>
      </c>
      <c r="Q904" s="63">
        <v>20.178000000000001</v>
      </c>
      <c r="R904" s="67">
        <v>7.5</v>
      </c>
      <c r="S904" s="48">
        <f t="shared" si="259"/>
        <v>20.177999999999997</v>
      </c>
      <c r="T904" s="49">
        <f t="shared" si="260"/>
        <v>1513.35</v>
      </c>
      <c r="U904" s="49" t="b">
        <f t="shared" si="261"/>
        <v>0</v>
      </c>
      <c r="V904" s="49" t="b">
        <f t="shared" si="262"/>
        <v>1</v>
      </c>
      <c r="W904" s="49" t="str">
        <f t="shared" si="263"/>
        <v>Low Value</v>
      </c>
      <c r="X904" s="157">
        <f t="shared" si="251"/>
        <v>4.4840000000000009</v>
      </c>
      <c r="Y904" s="158">
        <f t="shared" si="256"/>
        <v>14</v>
      </c>
      <c r="Z904" s="150">
        <f t="shared" si="264"/>
        <v>1</v>
      </c>
      <c r="AA904" s="151">
        <f t="shared" si="255"/>
        <v>2019</v>
      </c>
      <c r="AB904" s="152" t="str">
        <f t="shared" si="252"/>
        <v>1-2019</v>
      </c>
      <c r="AC904" s="152" t="str">
        <f t="shared" si="249"/>
        <v>14-1-2019</v>
      </c>
      <c r="AD904" s="62">
        <f t="shared" si="257"/>
        <v>1</v>
      </c>
      <c r="AE904" s="62">
        <f t="shared" si="253"/>
        <v>3</v>
      </c>
      <c r="AF904" s="152" t="str">
        <f t="shared" si="250"/>
        <v>2019-3</v>
      </c>
      <c r="AG904" s="62">
        <f t="shared" si="265"/>
        <v>1</v>
      </c>
      <c r="AH904" s="152" t="str">
        <f t="shared" si="254"/>
        <v>Weekdays</v>
      </c>
      <c r="AI904" s="159">
        <f t="shared" si="258"/>
        <v>2</v>
      </c>
    </row>
    <row r="905" spans="2:35" ht="16.5" x14ac:dyDescent="0.3">
      <c r="B905" s="59" t="s">
        <v>937</v>
      </c>
      <c r="C905" s="60" t="s">
        <v>42</v>
      </c>
      <c r="D905" s="59" t="s">
        <v>43</v>
      </c>
      <c r="E905" s="59" t="s">
        <v>27</v>
      </c>
      <c r="F905" s="59" t="s">
        <v>31</v>
      </c>
      <c r="G905" s="59" t="s">
        <v>32</v>
      </c>
      <c r="H905" s="61">
        <v>45.97</v>
      </c>
      <c r="I905" s="62">
        <v>4</v>
      </c>
      <c r="J905" s="63">
        <v>9.1940000000000008</v>
      </c>
      <c r="K905" s="63">
        <v>193.07400000000001</v>
      </c>
      <c r="L905" s="64">
        <v>43505</v>
      </c>
      <c r="M905" s="65">
        <v>0.50138888888888888</v>
      </c>
      <c r="N905" s="60" t="s">
        <v>23</v>
      </c>
      <c r="O905" s="63">
        <v>183.88</v>
      </c>
      <c r="P905" s="66">
        <v>4.7619047620000003</v>
      </c>
      <c r="Q905" s="63">
        <v>9.1940000000000008</v>
      </c>
      <c r="R905" s="68">
        <v>5.0999999999999996</v>
      </c>
      <c r="S905" s="48">
        <f t="shared" si="259"/>
        <v>9.1940000000000168</v>
      </c>
      <c r="T905" s="49">
        <f t="shared" si="260"/>
        <v>689.55000000000132</v>
      </c>
      <c r="U905" s="49" t="b">
        <f t="shared" si="261"/>
        <v>0</v>
      </c>
      <c r="V905" s="49" t="b">
        <f t="shared" si="262"/>
        <v>1</v>
      </c>
      <c r="W905" s="49" t="str">
        <f t="shared" si="263"/>
        <v>Low Value</v>
      </c>
      <c r="X905" s="157" t="str">
        <f t="shared" si="251"/>
        <v>Value Not maches</v>
      </c>
      <c r="Y905" s="158">
        <f t="shared" si="256"/>
        <v>9</v>
      </c>
      <c r="Z905" s="150">
        <f t="shared" si="264"/>
        <v>2</v>
      </c>
      <c r="AA905" s="151">
        <f t="shared" si="255"/>
        <v>2019</v>
      </c>
      <c r="AB905" s="152" t="str">
        <f t="shared" si="252"/>
        <v>2-2019</v>
      </c>
      <c r="AC905" s="152" t="str">
        <f t="shared" si="249"/>
        <v>9-2-2019</v>
      </c>
      <c r="AD905" s="62">
        <f t="shared" si="257"/>
        <v>1</v>
      </c>
      <c r="AE905" s="62">
        <f t="shared" si="253"/>
        <v>6</v>
      </c>
      <c r="AF905" s="152" t="str">
        <f t="shared" si="250"/>
        <v>2019-6</v>
      </c>
      <c r="AG905" s="62">
        <f t="shared" si="265"/>
        <v>6</v>
      </c>
      <c r="AH905" s="152" t="str">
        <f t="shared" si="254"/>
        <v>Weekends</v>
      </c>
      <c r="AI905" s="159">
        <f t="shared" si="258"/>
        <v>7</v>
      </c>
    </row>
    <row r="906" spans="2:35" ht="16.5" x14ac:dyDescent="0.3">
      <c r="B906" s="59" t="s">
        <v>938</v>
      </c>
      <c r="C906" s="60" t="s">
        <v>18</v>
      </c>
      <c r="D906" s="59" t="s">
        <v>19</v>
      </c>
      <c r="E906" s="59" t="s">
        <v>20</v>
      </c>
      <c r="F906" s="59" t="s">
        <v>21</v>
      </c>
      <c r="G906" s="59" t="s">
        <v>22</v>
      </c>
      <c r="H906" s="61">
        <v>27.73</v>
      </c>
      <c r="I906" s="62">
        <v>5</v>
      </c>
      <c r="J906" s="63">
        <v>6.9325000000000001</v>
      </c>
      <c r="K906" s="63">
        <v>145.58250000000001</v>
      </c>
      <c r="L906" s="64">
        <v>43550</v>
      </c>
      <c r="M906" s="65">
        <v>0.84791666666666665</v>
      </c>
      <c r="N906" s="60" t="s">
        <v>33</v>
      </c>
      <c r="O906" s="63">
        <v>138.65</v>
      </c>
      <c r="P906" s="66">
        <v>4.7619047620000003</v>
      </c>
      <c r="Q906" s="63">
        <v>6.9325000000000001</v>
      </c>
      <c r="R906" s="68">
        <v>4.2</v>
      </c>
      <c r="S906" s="48">
        <f t="shared" si="259"/>
        <v>6.9325000000000045</v>
      </c>
      <c r="T906" s="49">
        <f t="shared" si="260"/>
        <v>519.93750000000034</v>
      </c>
      <c r="U906" s="49" t="b">
        <f t="shared" si="261"/>
        <v>0</v>
      </c>
      <c r="V906" s="49" t="b">
        <f t="shared" si="262"/>
        <v>1</v>
      </c>
      <c r="W906" s="49" t="str">
        <f t="shared" si="263"/>
        <v>Low Value</v>
      </c>
      <c r="X906" s="157" t="str">
        <f t="shared" si="251"/>
        <v>Value Not maches</v>
      </c>
      <c r="Y906" s="158">
        <f t="shared" si="256"/>
        <v>26</v>
      </c>
      <c r="Z906" s="150">
        <f t="shared" si="264"/>
        <v>3</v>
      </c>
      <c r="AA906" s="151">
        <f t="shared" si="255"/>
        <v>2019</v>
      </c>
      <c r="AB906" s="152" t="str">
        <f t="shared" si="252"/>
        <v>3-2019</v>
      </c>
      <c r="AC906" s="152" t="str">
        <f t="shared" si="249"/>
        <v>26-3-2019</v>
      </c>
      <c r="AD906" s="62">
        <f t="shared" si="257"/>
        <v>1</v>
      </c>
      <c r="AE906" s="62">
        <f t="shared" si="253"/>
        <v>13</v>
      </c>
      <c r="AF906" s="152" t="str">
        <f t="shared" si="250"/>
        <v>2019-13</v>
      </c>
      <c r="AG906" s="62">
        <f t="shared" si="265"/>
        <v>2</v>
      </c>
      <c r="AH906" s="152" t="str">
        <f t="shared" si="254"/>
        <v>Weekdays</v>
      </c>
      <c r="AI906" s="159">
        <f t="shared" si="258"/>
        <v>3</v>
      </c>
    </row>
    <row r="907" spans="2:35" ht="16.5" x14ac:dyDescent="0.3">
      <c r="B907" s="59" t="s">
        <v>939</v>
      </c>
      <c r="C907" s="60" t="s">
        <v>18</v>
      </c>
      <c r="D907" s="59" t="s">
        <v>19</v>
      </c>
      <c r="E907" s="59" t="s">
        <v>27</v>
      </c>
      <c r="F907" s="59" t="s">
        <v>31</v>
      </c>
      <c r="G907" s="59" t="s">
        <v>44</v>
      </c>
      <c r="H907" s="61">
        <v>11.53</v>
      </c>
      <c r="I907" s="62">
        <v>7</v>
      </c>
      <c r="J907" s="63">
        <v>4.0354999999999999</v>
      </c>
      <c r="K907" s="63">
        <v>84.745500000000007</v>
      </c>
      <c r="L907" s="64">
        <v>43493</v>
      </c>
      <c r="M907" s="65">
        <v>0.73263888888888884</v>
      </c>
      <c r="N907" s="60" t="s">
        <v>29</v>
      </c>
      <c r="O907" s="63">
        <v>80.709999999999994</v>
      </c>
      <c r="P907" s="66">
        <v>4.7619047620000003</v>
      </c>
      <c r="Q907" s="63">
        <v>4.0354999999999999</v>
      </c>
      <c r="R907" s="68">
        <v>8.1</v>
      </c>
      <c r="S907" s="48">
        <f t="shared" si="259"/>
        <v>4.0355000000000132</v>
      </c>
      <c r="T907" s="49">
        <f t="shared" si="260"/>
        <v>302.66250000000099</v>
      </c>
      <c r="U907" s="49" t="b">
        <f t="shared" si="261"/>
        <v>0</v>
      </c>
      <c r="V907" s="49" t="b">
        <f t="shared" si="262"/>
        <v>1</v>
      </c>
      <c r="W907" s="49" t="str">
        <f t="shared" si="263"/>
        <v>Low Value</v>
      </c>
      <c r="X907" s="157">
        <f t="shared" si="251"/>
        <v>1.153</v>
      </c>
      <c r="Y907" s="158">
        <f t="shared" si="256"/>
        <v>28</v>
      </c>
      <c r="Z907" s="150">
        <f t="shared" si="264"/>
        <v>1</v>
      </c>
      <c r="AA907" s="151">
        <f t="shared" si="255"/>
        <v>2019</v>
      </c>
      <c r="AB907" s="152" t="str">
        <f t="shared" si="252"/>
        <v>1-2019</v>
      </c>
      <c r="AC907" s="152" t="str">
        <f t="shared" si="249"/>
        <v>28-1-2019</v>
      </c>
      <c r="AD907" s="62">
        <f t="shared" si="257"/>
        <v>1</v>
      </c>
      <c r="AE907" s="62">
        <f t="shared" si="253"/>
        <v>5</v>
      </c>
      <c r="AF907" s="152" t="str">
        <f t="shared" si="250"/>
        <v>2019-5</v>
      </c>
      <c r="AG907" s="62">
        <f t="shared" si="265"/>
        <v>1</v>
      </c>
      <c r="AH907" s="152" t="str">
        <f t="shared" si="254"/>
        <v>Weekdays</v>
      </c>
      <c r="AI907" s="159">
        <f t="shared" si="258"/>
        <v>2</v>
      </c>
    </row>
    <row r="908" spans="2:35" ht="16.5" x14ac:dyDescent="0.3">
      <c r="B908" s="59" t="s">
        <v>940</v>
      </c>
      <c r="C908" s="60" t="s">
        <v>25</v>
      </c>
      <c r="D908" s="59" t="s">
        <v>26</v>
      </c>
      <c r="E908" s="59" t="s">
        <v>27</v>
      </c>
      <c r="F908" s="59" t="s">
        <v>21</v>
      </c>
      <c r="G908" s="59" t="s">
        <v>22</v>
      </c>
      <c r="H908" s="61">
        <v>58.32</v>
      </c>
      <c r="I908" s="62">
        <v>2</v>
      </c>
      <c r="J908" s="63">
        <v>5.8319999999999999</v>
      </c>
      <c r="K908" s="63">
        <v>122.47199999999999</v>
      </c>
      <c r="L908" s="64">
        <v>43510</v>
      </c>
      <c r="M908" s="65">
        <v>0.52916666666666667</v>
      </c>
      <c r="N908" s="60" t="s">
        <v>23</v>
      </c>
      <c r="O908" s="63">
        <v>116.64</v>
      </c>
      <c r="P908" s="66">
        <v>4.7619047620000003</v>
      </c>
      <c r="Q908" s="63">
        <v>5.8319999999999999</v>
      </c>
      <c r="R908" s="68">
        <v>6</v>
      </c>
      <c r="S908" s="48">
        <f t="shared" si="259"/>
        <v>5.8319999999999936</v>
      </c>
      <c r="T908" s="49">
        <f t="shared" si="260"/>
        <v>437.39999999999952</v>
      </c>
      <c r="U908" s="49" t="b">
        <f t="shared" si="261"/>
        <v>0</v>
      </c>
      <c r="V908" s="49" t="b">
        <f t="shared" si="262"/>
        <v>1</v>
      </c>
      <c r="W908" s="49" t="str">
        <f t="shared" si="263"/>
        <v>Low Value</v>
      </c>
      <c r="X908" s="157" t="str">
        <f t="shared" si="251"/>
        <v>Value Not maches</v>
      </c>
      <c r="Y908" s="158">
        <f t="shared" si="256"/>
        <v>14</v>
      </c>
      <c r="Z908" s="150">
        <f t="shared" si="264"/>
        <v>2</v>
      </c>
      <c r="AA908" s="151">
        <f t="shared" si="255"/>
        <v>2019</v>
      </c>
      <c r="AB908" s="152" t="str">
        <f t="shared" si="252"/>
        <v>2-2019</v>
      </c>
      <c r="AC908" s="152" t="str">
        <f t="shared" si="249"/>
        <v>14-2-2019</v>
      </c>
      <c r="AD908" s="62">
        <f t="shared" si="257"/>
        <v>1</v>
      </c>
      <c r="AE908" s="62">
        <f t="shared" si="253"/>
        <v>7</v>
      </c>
      <c r="AF908" s="152" t="str">
        <f t="shared" si="250"/>
        <v>2019-7</v>
      </c>
      <c r="AG908" s="62">
        <f t="shared" si="265"/>
        <v>4</v>
      </c>
      <c r="AH908" s="152" t="str">
        <f t="shared" si="254"/>
        <v>Weekdays</v>
      </c>
      <c r="AI908" s="159">
        <f t="shared" si="258"/>
        <v>5</v>
      </c>
    </row>
    <row r="909" spans="2:35" ht="16.5" x14ac:dyDescent="0.3">
      <c r="B909" s="59" t="s">
        <v>941</v>
      </c>
      <c r="C909" s="60" t="s">
        <v>25</v>
      </c>
      <c r="D909" s="59" t="s">
        <v>26</v>
      </c>
      <c r="E909" s="59" t="s">
        <v>20</v>
      </c>
      <c r="F909" s="59" t="s">
        <v>21</v>
      </c>
      <c r="G909" s="59" t="s">
        <v>32</v>
      </c>
      <c r="H909" s="61">
        <v>78.38</v>
      </c>
      <c r="I909" s="62">
        <v>4</v>
      </c>
      <c r="J909" s="63">
        <v>15.676</v>
      </c>
      <c r="K909" s="63">
        <v>329.19600000000003</v>
      </c>
      <c r="L909" s="64">
        <v>43548</v>
      </c>
      <c r="M909" s="65">
        <v>0.74722222222222223</v>
      </c>
      <c r="N909" s="60" t="s">
        <v>29</v>
      </c>
      <c r="O909" s="63">
        <v>313.52</v>
      </c>
      <c r="P909" s="66">
        <v>4.7619047620000003</v>
      </c>
      <c r="Q909" s="63">
        <v>15.676</v>
      </c>
      <c r="R909" s="67">
        <v>7.9</v>
      </c>
      <c r="S909" s="48">
        <f t="shared" si="259"/>
        <v>15.676000000000045</v>
      </c>
      <c r="T909" s="49">
        <f t="shared" si="260"/>
        <v>1175.7000000000035</v>
      </c>
      <c r="U909" s="49" t="b">
        <f t="shared" si="261"/>
        <v>0</v>
      </c>
      <c r="V909" s="49" t="b">
        <f t="shared" si="262"/>
        <v>1</v>
      </c>
      <c r="W909" s="49" t="str">
        <f t="shared" si="263"/>
        <v>Low Value</v>
      </c>
      <c r="X909" s="157">
        <f t="shared" si="251"/>
        <v>7.8380000000000001</v>
      </c>
      <c r="Y909" s="158">
        <f t="shared" si="256"/>
        <v>24</v>
      </c>
      <c r="Z909" s="150">
        <f t="shared" si="264"/>
        <v>3</v>
      </c>
      <c r="AA909" s="151">
        <f t="shared" si="255"/>
        <v>2019</v>
      </c>
      <c r="AB909" s="152" t="str">
        <f t="shared" si="252"/>
        <v>3-2019</v>
      </c>
      <c r="AC909" s="152" t="str">
        <f t="shared" si="249"/>
        <v>24-3-2019</v>
      </c>
      <c r="AD909" s="62">
        <f t="shared" si="257"/>
        <v>1</v>
      </c>
      <c r="AE909" s="62">
        <f t="shared" si="253"/>
        <v>12</v>
      </c>
      <c r="AF909" s="152" t="str">
        <f t="shared" si="250"/>
        <v>2019-12</v>
      </c>
      <c r="AG909" s="62">
        <f t="shared" si="265"/>
        <v>7</v>
      </c>
      <c r="AH909" s="152" t="str">
        <f t="shared" si="254"/>
        <v>Weekends</v>
      </c>
      <c r="AI909" s="159">
        <f t="shared" si="258"/>
        <v>1</v>
      </c>
    </row>
    <row r="910" spans="2:35" ht="16.5" x14ac:dyDescent="0.3">
      <c r="B910" s="59" t="s">
        <v>942</v>
      </c>
      <c r="C910" s="60" t="s">
        <v>25</v>
      </c>
      <c r="D910" s="59" t="s">
        <v>26</v>
      </c>
      <c r="E910" s="59" t="s">
        <v>27</v>
      </c>
      <c r="F910" s="59" t="s">
        <v>31</v>
      </c>
      <c r="G910" s="59" t="s">
        <v>22</v>
      </c>
      <c r="H910" s="61">
        <v>84.61</v>
      </c>
      <c r="I910" s="62">
        <v>10</v>
      </c>
      <c r="J910" s="63">
        <v>42.305</v>
      </c>
      <c r="K910" s="63">
        <v>888.40499999999997</v>
      </c>
      <c r="L910" s="64">
        <v>43505</v>
      </c>
      <c r="M910" s="65">
        <v>0.79027777777777775</v>
      </c>
      <c r="N910" s="60" t="s">
        <v>33</v>
      </c>
      <c r="O910" s="63">
        <v>846.1</v>
      </c>
      <c r="P910" s="66">
        <v>4.7619047620000003</v>
      </c>
      <c r="Q910" s="63">
        <v>42.305</v>
      </c>
      <c r="R910" s="67">
        <v>8.8000000000000007</v>
      </c>
      <c r="S910" s="48">
        <f t="shared" si="259"/>
        <v>42.30499999999995</v>
      </c>
      <c r="T910" s="49">
        <f t="shared" si="260"/>
        <v>3172.8749999999964</v>
      </c>
      <c r="U910" s="49" t="b">
        <f t="shared" si="261"/>
        <v>1</v>
      </c>
      <c r="V910" s="49" t="b">
        <f t="shared" si="262"/>
        <v>1</v>
      </c>
      <c r="W910" s="49" t="str">
        <f t="shared" si="263"/>
        <v>High Value</v>
      </c>
      <c r="X910" s="157">
        <f t="shared" si="251"/>
        <v>8.4610000000000003</v>
      </c>
      <c r="Y910" s="158">
        <f t="shared" si="256"/>
        <v>9</v>
      </c>
      <c r="Z910" s="150">
        <f t="shared" si="264"/>
        <v>2</v>
      </c>
      <c r="AA910" s="151">
        <f t="shared" si="255"/>
        <v>2019</v>
      </c>
      <c r="AB910" s="152" t="str">
        <f t="shared" si="252"/>
        <v>2-2019</v>
      </c>
      <c r="AC910" s="152" t="str">
        <f t="shared" si="249"/>
        <v>9-2-2019</v>
      </c>
      <c r="AD910" s="62">
        <f t="shared" si="257"/>
        <v>1</v>
      </c>
      <c r="AE910" s="62">
        <f t="shared" si="253"/>
        <v>6</v>
      </c>
      <c r="AF910" s="152" t="str">
        <f t="shared" si="250"/>
        <v>2019-6</v>
      </c>
      <c r="AG910" s="62">
        <f t="shared" si="265"/>
        <v>6</v>
      </c>
      <c r="AH910" s="152" t="str">
        <f t="shared" si="254"/>
        <v>Weekends</v>
      </c>
      <c r="AI910" s="159">
        <f t="shared" si="258"/>
        <v>7</v>
      </c>
    </row>
    <row r="911" spans="2:35" ht="16.5" x14ac:dyDescent="0.3">
      <c r="B911" s="59" t="s">
        <v>943</v>
      </c>
      <c r="C911" s="60" t="s">
        <v>42</v>
      </c>
      <c r="D911" s="59" t="s">
        <v>43</v>
      </c>
      <c r="E911" s="59" t="s">
        <v>27</v>
      </c>
      <c r="F911" s="59" t="s">
        <v>21</v>
      </c>
      <c r="G911" s="59" t="s">
        <v>22</v>
      </c>
      <c r="H911" s="61">
        <v>82.88</v>
      </c>
      <c r="I911" s="62">
        <v>5</v>
      </c>
      <c r="J911" s="63">
        <v>20.72</v>
      </c>
      <c r="K911" s="63">
        <v>435.12</v>
      </c>
      <c r="L911" s="64">
        <v>43548</v>
      </c>
      <c r="M911" s="65">
        <v>0.58888888888888891</v>
      </c>
      <c r="N911" s="60" t="s">
        <v>33</v>
      </c>
      <c r="O911" s="63">
        <v>414.4</v>
      </c>
      <c r="P911" s="66">
        <v>4.7619047620000003</v>
      </c>
      <c r="Q911" s="63">
        <v>20.72</v>
      </c>
      <c r="R911" s="67">
        <v>6.6</v>
      </c>
      <c r="S911" s="48">
        <f t="shared" si="259"/>
        <v>20.720000000000027</v>
      </c>
      <c r="T911" s="49">
        <f t="shared" si="260"/>
        <v>1554.000000000002</v>
      </c>
      <c r="U911" s="49" t="b">
        <f t="shared" si="261"/>
        <v>0</v>
      </c>
      <c r="V911" s="49" t="b">
        <f t="shared" si="262"/>
        <v>1</v>
      </c>
      <c r="W911" s="49" t="str">
        <f t="shared" si="263"/>
        <v>Low Value</v>
      </c>
      <c r="X911" s="157">
        <f t="shared" si="251"/>
        <v>8.2880000000000003</v>
      </c>
      <c r="Y911" s="158">
        <f t="shared" si="256"/>
        <v>24</v>
      </c>
      <c r="Z911" s="150">
        <f t="shared" si="264"/>
        <v>3</v>
      </c>
      <c r="AA911" s="151">
        <f t="shared" si="255"/>
        <v>2019</v>
      </c>
      <c r="AB911" s="152" t="str">
        <f t="shared" si="252"/>
        <v>3-2019</v>
      </c>
      <c r="AC911" s="152" t="str">
        <f t="shared" si="249"/>
        <v>24-3-2019</v>
      </c>
      <c r="AD911" s="62">
        <f t="shared" si="257"/>
        <v>1</v>
      </c>
      <c r="AE911" s="62">
        <f t="shared" si="253"/>
        <v>12</v>
      </c>
      <c r="AF911" s="152" t="str">
        <f t="shared" si="250"/>
        <v>2019-12</v>
      </c>
      <c r="AG911" s="62">
        <f t="shared" si="265"/>
        <v>7</v>
      </c>
      <c r="AH911" s="152" t="str">
        <f t="shared" si="254"/>
        <v>Weekends</v>
      </c>
      <c r="AI911" s="159">
        <f t="shared" si="258"/>
        <v>1</v>
      </c>
    </row>
    <row r="912" spans="2:35" ht="16.5" x14ac:dyDescent="0.3">
      <c r="B912" s="59" t="s">
        <v>944</v>
      </c>
      <c r="C912" s="60" t="s">
        <v>18</v>
      </c>
      <c r="D912" s="59" t="s">
        <v>19</v>
      </c>
      <c r="E912" s="59" t="s">
        <v>20</v>
      </c>
      <c r="F912" s="59" t="s">
        <v>21</v>
      </c>
      <c r="G912" s="59" t="s">
        <v>44</v>
      </c>
      <c r="H912" s="61">
        <v>79.540000000000006</v>
      </c>
      <c r="I912" s="62">
        <v>2</v>
      </c>
      <c r="J912" s="63">
        <v>7.9539999999999997</v>
      </c>
      <c r="K912" s="63">
        <v>167.03399999999999</v>
      </c>
      <c r="L912" s="64">
        <v>43551</v>
      </c>
      <c r="M912" s="65">
        <v>0.6875</v>
      </c>
      <c r="N912" s="60" t="s">
        <v>23</v>
      </c>
      <c r="O912" s="63">
        <v>159.08000000000001</v>
      </c>
      <c r="P912" s="66">
        <v>4.7619047620000003</v>
      </c>
      <c r="Q912" s="63">
        <v>7.9539999999999997</v>
      </c>
      <c r="R912" s="68">
        <v>6.2</v>
      </c>
      <c r="S912" s="48">
        <f t="shared" si="259"/>
        <v>7.9539999999999793</v>
      </c>
      <c r="T912" s="49">
        <f t="shared" si="260"/>
        <v>596.54999999999848</v>
      </c>
      <c r="U912" s="49" t="b">
        <f t="shared" si="261"/>
        <v>0</v>
      </c>
      <c r="V912" s="49" t="b">
        <f t="shared" si="262"/>
        <v>1</v>
      </c>
      <c r="W912" s="49" t="str">
        <f t="shared" si="263"/>
        <v>Low Value</v>
      </c>
      <c r="X912" s="157">
        <f t="shared" si="251"/>
        <v>7.9540000000000006</v>
      </c>
      <c r="Y912" s="158">
        <f t="shared" si="256"/>
        <v>27</v>
      </c>
      <c r="Z912" s="150">
        <f t="shared" si="264"/>
        <v>3</v>
      </c>
      <c r="AA912" s="151">
        <f t="shared" si="255"/>
        <v>2019</v>
      </c>
      <c r="AB912" s="152" t="str">
        <f t="shared" si="252"/>
        <v>3-2019</v>
      </c>
      <c r="AC912" s="152" t="str">
        <f t="shared" si="249"/>
        <v>27-3-2019</v>
      </c>
      <c r="AD912" s="62">
        <f t="shared" si="257"/>
        <v>1</v>
      </c>
      <c r="AE912" s="62">
        <f t="shared" si="253"/>
        <v>13</v>
      </c>
      <c r="AF912" s="152" t="str">
        <f t="shared" si="250"/>
        <v>2019-13</v>
      </c>
      <c r="AG912" s="62">
        <f t="shared" si="265"/>
        <v>3</v>
      </c>
      <c r="AH912" s="152" t="str">
        <f t="shared" si="254"/>
        <v>Weekdays</v>
      </c>
      <c r="AI912" s="159">
        <f t="shared" si="258"/>
        <v>4</v>
      </c>
    </row>
    <row r="913" spans="2:35" ht="16.5" x14ac:dyDescent="0.3">
      <c r="B913" s="59" t="s">
        <v>945</v>
      </c>
      <c r="C913" s="60" t="s">
        <v>42</v>
      </c>
      <c r="D913" s="59" t="s">
        <v>43</v>
      </c>
      <c r="E913" s="59" t="s">
        <v>27</v>
      </c>
      <c r="F913" s="59" t="s">
        <v>21</v>
      </c>
      <c r="G913" s="59" t="s">
        <v>32</v>
      </c>
      <c r="H913" s="61">
        <v>49.01</v>
      </c>
      <c r="I913" s="62">
        <v>10</v>
      </c>
      <c r="J913" s="63">
        <v>24.504999999999999</v>
      </c>
      <c r="K913" s="63">
        <v>514.60500000000002</v>
      </c>
      <c r="L913" s="64">
        <v>43492</v>
      </c>
      <c r="M913" s="65">
        <v>0.44722222222222224</v>
      </c>
      <c r="N913" s="60" t="s">
        <v>33</v>
      </c>
      <c r="O913" s="63">
        <v>490.1</v>
      </c>
      <c r="P913" s="66">
        <v>4.7619047620000003</v>
      </c>
      <c r="Q913" s="63">
        <v>24.504999999999999</v>
      </c>
      <c r="R913" s="67">
        <v>4.2</v>
      </c>
      <c r="S913" s="48">
        <f t="shared" si="259"/>
        <v>24.504999999999995</v>
      </c>
      <c r="T913" s="49">
        <f t="shared" si="260"/>
        <v>1837.8749999999995</v>
      </c>
      <c r="U913" s="49" t="b">
        <f t="shared" si="261"/>
        <v>1</v>
      </c>
      <c r="V913" s="49" t="b">
        <f t="shared" si="262"/>
        <v>1</v>
      </c>
      <c r="W913" s="49" t="str">
        <f t="shared" si="263"/>
        <v>Low Value</v>
      </c>
      <c r="X913" s="157" t="str">
        <f t="shared" si="251"/>
        <v>Value Not maches</v>
      </c>
      <c r="Y913" s="158">
        <f t="shared" si="256"/>
        <v>27</v>
      </c>
      <c r="Z913" s="150">
        <f t="shared" si="264"/>
        <v>1</v>
      </c>
      <c r="AA913" s="151">
        <f t="shared" si="255"/>
        <v>2019</v>
      </c>
      <c r="AB913" s="152" t="str">
        <f t="shared" si="252"/>
        <v>1-2019</v>
      </c>
      <c r="AC913" s="152" t="str">
        <f t="shared" si="249"/>
        <v>27-1-2019</v>
      </c>
      <c r="AD913" s="62">
        <f t="shared" si="257"/>
        <v>1</v>
      </c>
      <c r="AE913" s="62">
        <f t="shared" si="253"/>
        <v>4</v>
      </c>
      <c r="AF913" s="152" t="str">
        <f t="shared" si="250"/>
        <v>2019-4</v>
      </c>
      <c r="AG913" s="62">
        <f t="shared" si="265"/>
        <v>7</v>
      </c>
      <c r="AH913" s="152" t="str">
        <f t="shared" si="254"/>
        <v>Weekends</v>
      </c>
      <c r="AI913" s="159">
        <f t="shared" si="258"/>
        <v>1</v>
      </c>
    </row>
    <row r="914" spans="2:35" ht="16.5" x14ac:dyDescent="0.3">
      <c r="B914" s="59" t="s">
        <v>946</v>
      </c>
      <c r="C914" s="60" t="s">
        <v>42</v>
      </c>
      <c r="D914" s="59" t="s">
        <v>43</v>
      </c>
      <c r="E914" s="59" t="s">
        <v>20</v>
      </c>
      <c r="F914" s="59" t="s">
        <v>21</v>
      </c>
      <c r="G914" s="59" t="s">
        <v>44</v>
      </c>
      <c r="H914" s="61">
        <v>29.15</v>
      </c>
      <c r="I914" s="62">
        <v>3</v>
      </c>
      <c r="J914" s="63">
        <v>4.3724999999999996</v>
      </c>
      <c r="K914" s="63">
        <v>91.822500000000005</v>
      </c>
      <c r="L914" s="64">
        <v>43551</v>
      </c>
      <c r="M914" s="65">
        <v>0.85347222222222219</v>
      </c>
      <c r="N914" s="60" t="s">
        <v>33</v>
      </c>
      <c r="O914" s="63">
        <v>87.45</v>
      </c>
      <c r="P914" s="66">
        <v>4.7619047620000003</v>
      </c>
      <c r="Q914" s="63">
        <v>4.3724999999999996</v>
      </c>
      <c r="R914" s="68">
        <v>7.3</v>
      </c>
      <c r="S914" s="48">
        <f t="shared" si="259"/>
        <v>4.3725000000000023</v>
      </c>
      <c r="T914" s="49">
        <f t="shared" si="260"/>
        <v>327.93750000000017</v>
      </c>
      <c r="U914" s="49" t="b">
        <f t="shared" si="261"/>
        <v>0</v>
      </c>
      <c r="V914" s="49" t="b">
        <f t="shared" si="262"/>
        <v>1</v>
      </c>
      <c r="W914" s="49" t="str">
        <f t="shared" si="263"/>
        <v>Low Value</v>
      </c>
      <c r="X914" s="157">
        <f t="shared" si="251"/>
        <v>2.915</v>
      </c>
      <c r="Y914" s="158">
        <f t="shared" si="256"/>
        <v>27</v>
      </c>
      <c r="Z914" s="150">
        <f t="shared" si="264"/>
        <v>3</v>
      </c>
      <c r="AA914" s="151">
        <f t="shared" si="255"/>
        <v>2019</v>
      </c>
      <c r="AB914" s="152" t="str">
        <f t="shared" si="252"/>
        <v>3-2019</v>
      </c>
      <c r="AC914" s="152" t="str">
        <f t="shared" si="249"/>
        <v>27-3-2019</v>
      </c>
      <c r="AD914" s="62">
        <f t="shared" si="257"/>
        <v>1</v>
      </c>
      <c r="AE914" s="62">
        <f t="shared" si="253"/>
        <v>13</v>
      </c>
      <c r="AF914" s="152" t="str">
        <f t="shared" si="250"/>
        <v>2019-13</v>
      </c>
      <c r="AG914" s="62">
        <f t="shared" si="265"/>
        <v>3</v>
      </c>
      <c r="AH914" s="152" t="str">
        <f t="shared" si="254"/>
        <v>Weekdays</v>
      </c>
      <c r="AI914" s="159">
        <f t="shared" si="258"/>
        <v>4</v>
      </c>
    </row>
    <row r="915" spans="2:35" ht="16.5" x14ac:dyDescent="0.3">
      <c r="B915" s="59" t="s">
        <v>947</v>
      </c>
      <c r="C915" s="60" t="s">
        <v>25</v>
      </c>
      <c r="D915" s="59" t="s">
        <v>26</v>
      </c>
      <c r="E915" s="59" t="s">
        <v>27</v>
      </c>
      <c r="F915" s="59" t="s">
        <v>21</v>
      </c>
      <c r="G915" s="59" t="s">
        <v>28</v>
      </c>
      <c r="H915" s="61">
        <v>56.13</v>
      </c>
      <c r="I915" s="62">
        <v>4</v>
      </c>
      <c r="J915" s="63">
        <v>11.226000000000001</v>
      </c>
      <c r="K915" s="63">
        <v>235.74600000000001</v>
      </c>
      <c r="L915" s="64">
        <v>43484</v>
      </c>
      <c r="M915" s="65">
        <v>0.48819444444444443</v>
      </c>
      <c r="N915" s="60" t="s">
        <v>23</v>
      </c>
      <c r="O915" s="63">
        <v>224.52</v>
      </c>
      <c r="P915" s="66">
        <v>4.7619047620000003</v>
      </c>
      <c r="Q915" s="63">
        <v>11.226000000000001</v>
      </c>
      <c r="R915" s="68">
        <v>8.6</v>
      </c>
      <c r="S915" s="48">
        <f t="shared" si="259"/>
        <v>11.225999999999999</v>
      </c>
      <c r="T915" s="49">
        <f t="shared" si="260"/>
        <v>841.94999999999993</v>
      </c>
      <c r="U915" s="49" t="b">
        <f t="shared" si="261"/>
        <v>0</v>
      </c>
      <c r="V915" s="49" t="b">
        <f t="shared" si="262"/>
        <v>1</v>
      </c>
      <c r="W915" s="49" t="str">
        <f t="shared" si="263"/>
        <v>Low Value</v>
      </c>
      <c r="X915" s="157">
        <f t="shared" si="251"/>
        <v>5.6130000000000004</v>
      </c>
      <c r="Y915" s="158">
        <f t="shared" si="256"/>
        <v>19</v>
      </c>
      <c r="Z915" s="150">
        <f t="shared" si="264"/>
        <v>1</v>
      </c>
      <c r="AA915" s="151">
        <f t="shared" si="255"/>
        <v>2019</v>
      </c>
      <c r="AB915" s="152" t="str">
        <f t="shared" si="252"/>
        <v>1-2019</v>
      </c>
      <c r="AC915" s="152" t="str">
        <f t="shared" si="249"/>
        <v>19-1-2019</v>
      </c>
      <c r="AD915" s="62">
        <f t="shared" si="257"/>
        <v>1</v>
      </c>
      <c r="AE915" s="62">
        <f t="shared" si="253"/>
        <v>3</v>
      </c>
      <c r="AF915" s="152" t="str">
        <f t="shared" si="250"/>
        <v>2019-3</v>
      </c>
      <c r="AG915" s="62">
        <f t="shared" si="265"/>
        <v>6</v>
      </c>
      <c r="AH915" s="152" t="str">
        <f t="shared" si="254"/>
        <v>Weekends</v>
      </c>
      <c r="AI915" s="159">
        <f t="shared" si="258"/>
        <v>7</v>
      </c>
    </row>
    <row r="916" spans="2:35" ht="16.5" x14ac:dyDescent="0.3">
      <c r="B916" s="59" t="s">
        <v>948</v>
      </c>
      <c r="C916" s="60" t="s">
        <v>18</v>
      </c>
      <c r="D916" s="59" t="s">
        <v>19</v>
      </c>
      <c r="E916" s="59" t="s">
        <v>27</v>
      </c>
      <c r="F916" s="59" t="s">
        <v>21</v>
      </c>
      <c r="G916" s="59" t="s">
        <v>32</v>
      </c>
      <c r="H916" s="61">
        <v>93.12</v>
      </c>
      <c r="I916" s="62">
        <v>8</v>
      </c>
      <c r="J916" s="63">
        <v>37.247999999999998</v>
      </c>
      <c r="K916" s="63">
        <v>782.20799999999997</v>
      </c>
      <c r="L916" s="64">
        <v>43503</v>
      </c>
      <c r="M916" s="65">
        <v>0.42291666666666666</v>
      </c>
      <c r="N916" s="60" t="s">
        <v>29</v>
      </c>
      <c r="O916" s="63">
        <v>744.96</v>
      </c>
      <c r="P916" s="66">
        <v>4.7619047620000003</v>
      </c>
      <c r="Q916" s="63">
        <v>37.247999999999998</v>
      </c>
      <c r="R916" s="67">
        <v>6.8</v>
      </c>
      <c r="S916" s="48">
        <f t="shared" si="259"/>
        <v>37.247999999999934</v>
      </c>
      <c r="T916" s="49">
        <f t="shared" si="260"/>
        <v>2793.5999999999949</v>
      </c>
      <c r="U916" s="49" t="b">
        <f t="shared" si="261"/>
        <v>1</v>
      </c>
      <c r="V916" s="49" t="b">
        <f t="shared" si="262"/>
        <v>1</v>
      </c>
      <c r="W916" s="49" t="str">
        <f t="shared" si="263"/>
        <v>Low Value</v>
      </c>
      <c r="X916" s="157">
        <f t="shared" si="251"/>
        <v>9.3120000000000012</v>
      </c>
      <c r="Y916" s="158">
        <f t="shared" si="256"/>
        <v>7</v>
      </c>
      <c r="Z916" s="150">
        <f t="shared" si="264"/>
        <v>2</v>
      </c>
      <c r="AA916" s="151">
        <f t="shared" si="255"/>
        <v>2019</v>
      </c>
      <c r="AB916" s="152" t="str">
        <f t="shared" si="252"/>
        <v>2-2019</v>
      </c>
      <c r="AC916" s="152" t="str">
        <f t="shared" ref="AC916:AC979" si="266">CONCATENATE(Y916,"-",Z916,"-",AA916)</f>
        <v>7-2-2019</v>
      </c>
      <c r="AD916" s="62">
        <f t="shared" si="257"/>
        <v>1</v>
      </c>
      <c r="AE916" s="62">
        <f t="shared" si="253"/>
        <v>6</v>
      </c>
      <c r="AF916" s="152" t="str">
        <f t="shared" ref="AF916:AF979" si="267">_xlfn.CONCAT(AA916,"-",AE916)</f>
        <v>2019-6</v>
      </c>
      <c r="AG916" s="62">
        <f t="shared" si="265"/>
        <v>4</v>
      </c>
      <c r="AH916" s="152" t="str">
        <f t="shared" si="254"/>
        <v>Weekdays</v>
      </c>
      <c r="AI916" s="159">
        <f t="shared" si="258"/>
        <v>5</v>
      </c>
    </row>
    <row r="917" spans="2:35" ht="16.5" x14ac:dyDescent="0.3">
      <c r="B917" s="59" t="s">
        <v>949</v>
      </c>
      <c r="C917" s="60" t="s">
        <v>18</v>
      </c>
      <c r="D917" s="59" t="s">
        <v>19</v>
      </c>
      <c r="E917" s="59" t="s">
        <v>20</v>
      </c>
      <c r="F917" s="59" t="s">
        <v>31</v>
      </c>
      <c r="G917" s="59" t="s">
        <v>46</v>
      </c>
      <c r="H917" s="61">
        <v>51.34</v>
      </c>
      <c r="I917" s="62">
        <v>8</v>
      </c>
      <c r="J917" s="63">
        <v>20.536000000000001</v>
      </c>
      <c r="K917" s="63">
        <v>431.25599999999997</v>
      </c>
      <c r="L917" s="64">
        <v>43496</v>
      </c>
      <c r="M917" s="65">
        <v>0.41666666666666669</v>
      </c>
      <c r="N917" s="60" t="s">
        <v>23</v>
      </c>
      <c r="O917" s="63">
        <v>410.72</v>
      </c>
      <c r="P917" s="66">
        <v>4.7619047620000003</v>
      </c>
      <c r="Q917" s="63">
        <v>20.536000000000001</v>
      </c>
      <c r="R917" s="67">
        <v>7.6</v>
      </c>
      <c r="S917" s="48">
        <f t="shared" si="259"/>
        <v>20.535999999999945</v>
      </c>
      <c r="T917" s="49">
        <f t="shared" si="260"/>
        <v>1540.1999999999957</v>
      </c>
      <c r="U917" s="49" t="b">
        <f t="shared" si="261"/>
        <v>0</v>
      </c>
      <c r="V917" s="49" t="b">
        <f t="shared" si="262"/>
        <v>1</v>
      </c>
      <c r="W917" s="49" t="str">
        <f t="shared" si="263"/>
        <v>Low Value</v>
      </c>
      <c r="X917" s="157">
        <f t="shared" ref="X917:X980" si="268">IF(R917&gt;6.1,H917*0.1,"Value Not maches")</f>
        <v>5.1340000000000003</v>
      </c>
      <c r="Y917" s="158">
        <f t="shared" si="256"/>
        <v>31</v>
      </c>
      <c r="Z917" s="150">
        <f t="shared" si="264"/>
        <v>1</v>
      </c>
      <c r="AA917" s="151">
        <f t="shared" si="255"/>
        <v>2019</v>
      </c>
      <c r="AB917" s="152" t="str">
        <f t="shared" si="252"/>
        <v>1-2019</v>
      </c>
      <c r="AC917" s="152" t="str">
        <f t="shared" si="266"/>
        <v>31-1-2019</v>
      </c>
      <c r="AD917" s="62">
        <f t="shared" si="257"/>
        <v>1</v>
      </c>
      <c r="AE917" s="62">
        <f t="shared" si="253"/>
        <v>5</v>
      </c>
      <c r="AF917" s="152" t="str">
        <f t="shared" si="267"/>
        <v>2019-5</v>
      </c>
      <c r="AG917" s="62">
        <f t="shared" si="265"/>
        <v>4</v>
      </c>
      <c r="AH917" s="152" t="str">
        <f t="shared" si="254"/>
        <v>Weekdays</v>
      </c>
      <c r="AI917" s="159">
        <f t="shared" si="258"/>
        <v>5</v>
      </c>
    </row>
    <row r="918" spans="2:35" ht="16.5" x14ac:dyDescent="0.3">
      <c r="B918" s="59" t="s">
        <v>950</v>
      </c>
      <c r="C918" s="60" t="s">
        <v>18</v>
      </c>
      <c r="D918" s="59" t="s">
        <v>19</v>
      </c>
      <c r="E918" s="59" t="s">
        <v>20</v>
      </c>
      <c r="F918" s="59" t="s">
        <v>21</v>
      </c>
      <c r="G918" s="59" t="s">
        <v>44</v>
      </c>
      <c r="H918" s="61">
        <v>99.6</v>
      </c>
      <c r="I918" s="62">
        <v>3</v>
      </c>
      <c r="J918" s="63">
        <v>14.94</v>
      </c>
      <c r="K918" s="63">
        <v>313.74</v>
      </c>
      <c r="L918" s="64">
        <v>43521</v>
      </c>
      <c r="M918" s="65">
        <v>0.78125</v>
      </c>
      <c r="N918" s="60" t="s">
        <v>29</v>
      </c>
      <c r="O918" s="63">
        <v>298.8</v>
      </c>
      <c r="P918" s="66">
        <v>4.7619047620000003</v>
      </c>
      <c r="Q918" s="63">
        <v>14.94</v>
      </c>
      <c r="R918" s="68">
        <v>5.8</v>
      </c>
      <c r="S918" s="48">
        <f t="shared" si="259"/>
        <v>14.939999999999998</v>
      </c>
      <c r="T918" s="49">
        <f t="shared" si="260"/>
        <v>1120.4999999999998</v>
      </c>
      <c r="U918" s="49" t="b">
        <f t="shared" si="261"/>
        <v>0</v>
      </c>
      <c r="V918" s="49" t="b">
        <f t="shared" si="262"/>
        <v>1</v>
      </c>
      <c r="W918" s="49" t="str">
        <f t="shared" si="263"/>
        <v>Low Value</v>
      </c>
      <c r="X918" s="157" t="str">
        <f t="shared" si="268"/>
        <v>Value Not maches</v>
      </c>
      <c r="Y918" s="158">
        <f t="shared" si="256"/>
        <v>25</v>
      </c>
      <c r="Z918" s="150">
        <f t="shared" si="264"/>
        <v>2</v>
      </c>
      <c r="AA918" s="151">
        <f t="shared" si="255"/>
        <v>2019</v>
      </c>
      <c r="AB918" s="152" t="str">
        <f t="shared" ref="AB918:AB981" si="269">CONCATENATE(Z918,"-",AA918)</f>
        <v>2-2019</v>
      </c>
      <c r="AC918" s="152" t="str">
        <f t="shared" si="266"/>
        <v>25-2-2019</v>
      </c>
      <c r="AD918" s="62">
        <f t="shared" si="257"/>
        <v>1</v>
      </c>
      <c r="AE918" s="62">
        <f t="shared" si="253"/>
        <v>9</v>
      </c>
      <c r="AF918" s="152" t="str">
        <f t="shared" si="267"/>
        <v>2019-9</v>
      </c>
      <c r="AG918" s="62">
        <f t="shared" si="265"/>
        <v>1</v>
      </c>
      <c r="AH918" s="152" t="str">
        <f t="shared" si="254"/>
        <v>Weekdays</v>
      </c>
      <c r="AI918" s="159">
        <f t="shared" si="258"/>
        <v>2</v>
      </c>
    </row>
    <row r="919" spans="2:35" ht="16.5" x14ac:dyDescent="0.3">
      <c r="B919" s="59" t="s">
        <v>951</v>
      </c>
      <c r="C919" s="60" t="s">
        <v>25</v>
      </c>
      <c r="D919" s="59" t="s">
        <v>26</v>
      </c>
      <c r="E919" s="59" t="s">
        <v>27</v>
      </c>
      <c r="F919" s="59" t="s">
        <v>21</v>
      </c>
      <c r="G919" s="59" t="s">
        <v>28</v>
      </c>
      <c r="H919" s="61">
        <v>35.49</v>
      </c>
      <c r="I919" s="62">
        <v>6</v>
      </c>
      <c r="J919" s="63">
        <v>10.647</v>
      </c>
      <c r="K919" s="63">
        <v>223.58699999999999</v>
      </c>
      <c r="L919" s="64">
        <v>43498</v>
      </c>
      <c r="M919" s="65">
        <v>0.52777777777777779</v>
      </c>
      <c r="N919" s="60" t="s">
        <v>29</v>
      </c>
      <c r="O919" s="63">
        <v>212.94</v>
      </c>
      <c r="P919" s="66">
        <v>4.7619047620000003</v>
      </c>
      <c r="Q919" s="63">
        <v>10.647</v>
      </c>
      <c r="R919" s="68">
        <v>4.0999999999999996</v>
      </c>
      <c r="S919" s="48">
        <f t="shared" si="259"/>
        <v>10.646999999999991</v>
      </c>
      <c r="T919" s="49">
        <f t="shared" si="260"/>
        <v>798.52499999999941</v>
      </c>
      <c r="U919" s="49" t="b">
        <f t="shared" si="261"/>
        <v>0</v>
      </c>
      <c r="V919" s="49" t="b">
        <f t="shared" si="262"/>
        <v>1</v>
      </c>
      <c r="W919" s="49" t="str">
        <f t="shared" si="263"/>
        <v>Low Value</v>
      </c>
      <c r="X919" s="157" t="str">
        <f t="shared" si="268"/>
        <v>Value Not maches</v>
      </c>
      <c r="Y919" s="158">
        <f t="shared" si="256"/>
        <v>2</v>
      </c>
      <c r="Z919" s="150">
        <f t="shared" si="264"/>
        <v>2</v>
      </c>
      <c r="AA919" s="151">
        <f t="shared" si="255"/>
        <v>2019</v>
      </c>
      <c r="AB919" s="152" t="str">
        <f t="shared" si="269"/>
        <v>2-2019</v>
      </c>
      <c r="AC919" s="152" t="str">
        <f t="shared" si="266"/>
        <v>2-2-2019</v>
      </c>
      <c r="AD919" s="62">
        <f t="shared" si="257"/>
        <v>1</v>
      </c>
      <c r="AE919" s="62">
        <f t="shared" ref="AE919:AE982" si="270">WEEKNUM(L919,2)</f>
        <v>5</v>
      </c>
      <c r="AF919" s="152" t="str">
        <f t="shared" si="267"/>
        <v>2019-5</v>
      </c>
      <c r="AG919" s="62">
        <f t="shared" si="265"/>
        <v>6</v>
      </c>
      <c r="AH919" s="152" t="str">
        <f t="shared" ref="AH919:AH982" si="271">IF(AG919&gt;=6,"Weekends","Weekdays")</f>
        <v>Weekends</v>
      </c>
      <c r="AI919" s="159">
        <f t="shared" si="258"/>
        <v>7</v>
      </c>
    </row>
    <row r="920" spans="2:35" ht="16.5" x14ac:dyDescent="0.3">
      <c r="B920" s="59" t="s">
        <v>952</v>
      </c>
      <c r="C920" s="60" t="s">
        <v>25</v>
      </c>
      <c r="D920" s="59" t="s">
        <v>26</v>
      </c>
      <c r="E920" s="59" t="s">
        <v>20</v>
      </c>
      <c r="F920" s="59" t="s">
        <v>31</v>
      </c>
      <c r="G920" s="59" t="s">
        <v>36</v>
      </c>
      <c r="H920" s="61">
        <v>42.85</v>
      </c>
      <c r="I920" s="62">
        <v>1</v>
      </c>
      <c r="J920" s="63">
        <v>2.1425000000000001</v>
      </c>
      <c r="K920" s="63">
        <v>44.9925</v>
      </c>
      <c r="L920" s="64">
        <v>43538</v>
      </c>
      <c r="M920" s="65">
        <v>0.65</v>
      </c>
      <c r="N920" s="60" t="s">
        <v>33</v>
      </c>
      <c r="O920" s="63">
        <v>42.85</v>
      </c>
      <c r="P920" s="66">
        <v>4.7619047620000003</v>
      </c>
      <c r="Q920" s="63">
        <v>2.1425000000000001</v>
      </c>
      <c r="R920" s="68">
        <v>9.3000000000000007</v>
      </c>
      <c r="S920" s="48">
        <f t="shared" si="259"/>
        <v>2.1424999999999983</v>
      </c>
      <c r="T920" s="49">
        <f t="shared" si="260"/>
        <v>160.68749999999989</v>
      </c>
      <c r="U920" s="49" t="b">
        <f t="shared" si="261"/>
        <v>0</v>
      </c>
      <c r="V920" s="49" t="b">
        <f t="shared" si="262"/>
        <v>1</v>
      </c>
      <c r="W920" s="49" t="str">
        <f t="shared" si="263"/>
        <v>High Value</v>
      </c>
      <c r="X920" s="157">
        <f t="shared" si="268"/>
        <v>4.2850000000000001</v>
      </c>
      <c r="Y920" s="158">
        <f t="shared" si="256"/>
        <v>14</v>
      </c>
      <c r="Z920" s="150">
        <f t="shared" si="264"/>
        <v>3</v>
      </c>
      <c r="AA920" s="151">
        <f t="shared" si="255"/>
        <v>2019</v>
      </c>
      <c r="AB920" s="152" t="str">
        <f t="shared" si="269"/>
        <v>3-2019</v>
      </c>
      <c r="AC920" s="152" t="str">
        <f t="shared" si="266"/>
        <v>14-3-2019</v>
      </c>
      <c r="AD920" s="62">
        <f t="shared" si="257"/>
        <v>1</v>
      </c>
      <c r="AE920" s="62">
        <f t="shared" si="270"/>
        <v>11</v>
      </c>
      <c r="AF920" s="152" t="str">
        <f t="shared" si="267"/>
        <v>2019-11</v>
      </c>
      <c r="AG920" s="62">
        <f t="shared" si="265"/>
        <v>4</v>
      </c>
      <c r="AH920" s="152" t="str">
        <f t="shared" si="271"/>
        <v>Weekdays</v>
      </c>
      <c r="AI920" s="159">
        <f t="shared" si="258"/>
        <v>5</v>
      </c>
    </row>
    <row r="921" spans="2:35" ht="16.5" x14ac:dyDescent="0.3">
      <c r="B921" s="59" t="s">
        <v>953</v>
      </c>
      <c r="C921" s="60" t="s">
        <v>18</v>
      </c>
      <c r="D921" s="59" t="s">
        <v>19</v>
      </c>
      <c r="E921" s="59" t="s">
        <v>27</v>
      </c>
      <c r="F921" s="59" t="s">
        <v>21</v>
      </c>
      <c r="G921" s="59" t="s">
        <v>46</v>
      </c>
      <c r="H921" s="61">
        <v>94.67</v>
      </c>
      <c r="I921" s="62">
        <v>4</v>
      </c>
      <c r="J921" s="63">
        <v>18.934000000000001</v>
      </c>
      <c r="K921" s="63">
        <v>397.61399999999998</v>
      </c>
      <c r="L921" s="64">
        <v>43535</v>
      </c>
      <c r="M921" s="65">
        <v>0.50277777777777777</v>
      </c>
      <c r="N921" s="60" t="s">
        <v>29</v>
      </c>
      <c r="O921" s="63">
        <v>378.68</v>
      </c>
      <c r="P921" s="66">
        <v>4.7619047620000003</v>
      </c>
      <c r="Q921" s="63">
        <v>18.934000000000001</v>
      </c>
      <c r="R921" s="67">
        <v>6.8</v>
      </c>
      <c r="S921" s="48">
        <f t="shared" si="259"/>
        <v>18.933999999999969</v>
      </c>
      <c r="T921" s="49">
        <f t="shared" si="260"/>
        <v>1420.0499999999977</v>
      </c>
      <c r="U921" s="49" t="b">
        <f t="shared" si="261"/>
        <v>0</v>
      </c>
      <c r="V921" s="49" t="b">
        <f t="shared" si="262"/>
        <v>1</v>
      </c>
      <c r="W921" s="49" t="str">
        <f t="shared" si="263"/>
        <v>Low Value</v>
      </c>
      <c r="X921" s="157">
        <f t="shared" si="268"/>
        <v>9.4670000000000005</v>
      </c>
      <c r="Y921" s="158">
        <f t="shared" si="256"/>
        <v>11</v>
      </c>
      <c r="Z921" s="150">
        <f t="shared" si="264"/>
        <v>3</v>
      </c>
      <c r="AA921" s="151">
        <f t="shared" si="255"/>
        <v>2019</v>
      </c>
      <c r="AB921" s="152" t="str">
        <f t="shared" si="269"/>
        <v>3-2019</v>
      </c>
      <c r="AC921" s="152" t="str">
        <f t="shared" si="266"/>
        <v>11-3-2019</v>
      </c>
      <c r="AD921" s="62">
        <f t="shared" si="257"/>
        <v>1</v>
      </c>
      <c r="AE921" s="62">
        <f t="shared" si="270"/>
        <v>11</v>
      </c>
      <c r="AF921" s="152" t="str">
        <f t="shared" si="267"/>
        <v>2019-11</v>
      </c>
      <c r="AG921" s="62">
        <f t="shared" si="265"/>
        <v>1</v>
      </c>
      <c r="AH921" s="152" t="str">
        <f t="shared" si="271"/>
        <v>Weekdays</v>
      </c>
      <c r="AI921" s="159">
        <f t="shared" si="258"/>
        <v>2</v>
      </c>
    </row>
    <row r="922" spans="2:35" ht="16.5" x14ac:dyDescent="0.3">
      <c r="B922" s="59" t="s">
        <v>954</v>
      </c>
      <c r="C922" s="60" t="s">
        <v>42</v>
      </c>
      <c r="D922" s="59" t="s">
        <v>43</v>
      </c>
      <c r="E922" s="59" t="s">
        <v>27</v>
      </c>
      <c r="F922" s="59" t="s">
        <v>31</v>
      </c>
      <c r="G922" s="59" t="s">
        <v>32</v>
      </c>
      <c r="H922" s="61">
        <v>68.97</v>
      </c>
      <c r="I922" s="62">
        <v>3</v>
      </c>
      <c r="J922" s="63">
        <v>10.345499999999999</v>
      </c>
      <c r="K922" s="63">
        <v>217.25550000000001</v>
      </c>
      <c r="L922" s="64">
        <v>43518</v>
      </c>
      <c r="M922" s="65">
        <v>0.47638888888888886</v>
      </c>
      <c r="N922" s="60" t="s">
        <v>23</v>
      </c>
      <c r="O922" s="63">
        <v>206.91</v>
      </c>
      <c r="P922" s="66">
        <v>4.7619047620000003</v>
      </c>
      <c r="Q922" s="63">
        <v>10.345499999999999</v>
      </c>
      <c r="R922" s="68">
        <v>8.6999999999999993</v>
      </c>
      <c r="S922" s="48">
        <f t="shared" si="259"/>
        <v>10.345500000000015</v>
      </c>
      <c r="T922" s="49">
        <f t="shared" si="260"/>
        <v>775.91250000000116</v>
      </c>
      <c r="U922" s="49" t="b">
        <f t="shared" si="261"/>
        <v>0</v>
      </c>
      <c r="V922" s="49" t="b">
        <f t="shared" si="262"/>
        <v>1</v>
      </c>
      <c r="W922" s="49" t="str">
        <f t="shared" si="263"/>
        <v>High Value</v>
      </c>
      <c r="X922" s="157">
        <f t="shared" si="268"/>
        <v>6.8970000000000002</v>
      </c>
      <c r="Y922" s="158">
        <f t="shared" si="256"/>
        <v>22</v>
      </c>
      <c r="Z922" s="150">
        <f t="shared" si="264"/>
        <v>2</v>
      </c>
      <c r="AA922" s="151">
        <f t="shared" si="255"/>
        <v>2019</v>
      </c>
      <c r="AB922" s="152" t="str">
        <f t="shared" si="269"/>
        <v>2-2019</v>
      </c>
      <c r="AC922" s="152" t="str">
        <f t="shared" si="266"/>
        <v>22-2-2019</v>
      </c>
      <c r="AD922" s="62">
        <f t="shared" si="257"/>
        <v>1</v>
      </c>
      <c r="AE922" s="62">
        <f t="shared" si="270"/>
        <v>8</v>
      </c>
      <c r="AF922" s="152" t="str">
        <f t="shared" si="267"/>
        <v>2019-8</v>
      </c>
      <c r="AG922" s="62">
        <f t="shared" si="265"/>
        <v>5</v>
      </c>
      <c r="AH922" s="152" t="str">
        <f t="shared" si="271"/>
        <v>Weekdays</v>
      </c>
      <c r="AI922" s="159">
        <f t="shared" si="258"/>
        <v>6</v>
      </c>
    </row>
    <row r="923" spans="2:35" ht="16.5" x14ac:dyDescent="0.3">
      <c r="B923" s="59" t="s">
        <v>955</v>
      </c>
      <c r="C923" s="60" t="s">
        <v>42</v>
      </c>
      <c r="D923" s="59" t="s">
        <v>43</v>
      </c>
      <c r="E923" s="59" t="s">
        <v>20</v>
      </c>
      <c r="F923" s="59" t="s">
        <v>21</v>
      </c>
      <c r="G923" s="59" t="s">
        <v>28</v>
      </c>
      <c r="H923" s="61">
        <v>26.26</v>
      </c>
      <c r="I923" s="62">
        <v>3</v>
      </c>
      <c r="J923" s="63">
        <v>3.9390000000000001</v>
      </c>
      <c r="K923" s="63">
        <v>82.718999999999994</v>
      </c>
      <c r="L923" s="64">
        <v>43526</v>
      </c>
      <c r="M923" s="65">
        <v>0.52500000000000002</v>
      </c>
      <c r="N923" s="60" t="s">
        <v>23</v>
      </c>
      <c r="O923" s="63">
        <v>78.78</v>
      </c>
      <c r="P923" s="66">
        <v>4.7619047620000003</v>
      </c>
      <c r="Q923" s="63">
        <v>3.9390000000000001</v>
      </c>
      <c r="R923" s="68">
        <v>6.3</v>
      </c>
      <c r="S923" s="48">
        <f t="shared" si="259"/>
        <v>3.938999999999993</v>
      </c>
      <c r="T923" s="49">
        <f t="shared" si="260"/>
        <v>295.4249999999995</v>
      </c>
      <c r="U923" s="49" t="b">
        <f t="shared" si="261"/>
        <v>0</v>
      </c>
      <c r="V923" s="49" t="b">
        <f t="shared" si="262"/>
        <v>1</v>
      </c>
      <c r="W923" s="49" t="str">
        <f t="shared" si="263"/>
        <v>Low Value</v>
      </c>
      <c r="X923" s="157">
        <f t="shared" si="268"/>
        <v>2.6260000000000003</v>
      </c>
      <c r="Y923" s="158">
        <f t="shared" si="256"/>
        <v>2</v>
      </c>
      <c r="Z923" s="150">
        <f t="shared" si="264"/>
        <v>3</v>
      </c>
      <c r="AA923" s="151">
        <f t="shared" ref="AA923:AA986" si="272">YEAR(L923)</f>
        <v>2019</v>
      </c>
      <c r="AB923" s="152" t="str">
        <f t="shared" si="269"/>
        <v>3-2019</v>
      </c>
      <c r="AC923" s="152" t="str">
        <f t="shared" si="266"/>
        <v>2-3-2019</v>
      </c>
      <c r="AD923" s="62">
        <f t="shared" si="257"/>
        <v>1</v>
      </c>
      <c r="AE923" s="62">
        <f t="shared" si="270"/>
        <v>9</v>
      </c>
      <c r="AF923" s="152" t="str">
        <f t="shared" si="267"/>
        <v>2019-9</v>
      </c>
      <c r="AG923" s="62">
        <f t="shared" si="265"/>
        <v>6</v>
      </c>
      <c r="AH923" s="152" t="str">
        <f t="shared" si="271"/>
        <v>Weekends</v>
      </c>
      <c r="AI923" s="159">
        <f t="shared" si="258"/>
        <v>7</v>
      </c>
    </row>
    <row r="924" spans="2:35" ht="16.5" x14ac:dyDescent="0.3">
      <c r="B924" s="59" t="s">
        <v>956</v>
      </c>
      <c r="C924" s="60" t="s">
        <v>25</v>
      </c>
      <c r="D924" s="59" t="s">
        <v>26</v>
      </c>
      <c r="E924" s="59" t="s">
        <v>20</v>
      </c>
      <c r="F924" s="59" t="s">
        <v>21</v>
      </c>
      <c r="G924" s="59" t="s">
        <v>32</v>
      </c>
      <c r="H924" s="61">
        <v>35.79</v>
      </c>
      <c r="I924" s="62">
        <v>9</v>
      </c>
      <c r="J924" s="63">
        <v>16.105499999999999</v>
      </c>
      <c r="K924" s="63">
        <v>338.21550000000002</v>
      </c>
      <c r="L924" s="64">
        <v>43534</v>
      </c>
      <c r="M924" s="65">
        <v>0.62916666666666665</v>
      </c>
      <c r="N924" s="60" t="s">
        <v>33</v>
      </c>
      <c r="O924" s="63">
        <v>322.11</v>
      </c>
      <c r="P924" s="66">
        <v>4.7619047620000003</v>
      </c>
      <c r="Q924" s="63">
        <v>16.105499999999999</v>
      </c>
      <c r="R924" s="67">
        <v>5.0999999999999996</v>
      </c>
      <c r="S924" s="48">
        <f t="shared" si="259"/>
        <v>16.105500000000006</v>
      </c>
      <c r="T924" s="49">
        <f t="shared" si="260"/>
        <v>1207.9125000000004</v>
      </c>
      <c r="U924" s="49" t="b">
        <f t="shared" si="261"/>
        <v>0</v>
      </c>
      <c r="V924" s="49" t="b">
        <f t="shared" si="262"/>
        <v>1</v>
      </c>
      <c r="W924" s="49" t="str">
        <f t="shared" si="263"/>
        <v>Low Value</v>
      </c>
      <c r="X924" s="157" t="str">
        <f t="shared" si="268"/>
        <v>Value Not maches</v>
      </c>
      <c r="Y924" s="158">
        <f t="shared" si="256"/>
        <v>10</v>
      </c>
      <c r="Z924" s="150">
        <f t="shared" si="264"/>
        <v>3</v>
      </c>
      <c r="AA924" s="151">
        <f t="shared" si="272"/>
        <v>2019</v>
      </c>
      <c r="AB924" s="152" t="str">
        <f t="shared" si="269"/>
        <v>3-2019</v>
      </c>
      <c r="AC924" s="152" t="str">
        <f t="shared" si="266"/>
        <v>10-3-2019</v>
      </c>
      <c r="AD924" s="62">
        <f t="shared" si="257"/>
        <v>1</v>
      </c>
      <c r="AE924" s="62">
        <f t="shared" si="270"/>
        <v>10</v>
      </c>
      <c r="AF924" s="152" t="str">
        <f t="shared" si="267"/>
        <v>2019-10</v>
      </c>
      <c r="AG924" s="62">
        <f t="shared" si="265"/>
        <v>7</v>
      </c>
      <c r="AH924" s="152" t="str">
        <f t="shared" si="271"/>
        <v>Weekends</v>
      </c>
      <c r="AI924" s="159">
        <f t="shared" si="258"/>
        <v>1</v>
      </c>
    </row>
    <row r="925" spans="2:35" ht="16.5" x14ac:dyDescent="0.3">
      <c r="B925" s="59" t="s">
        <v>957</v>
      </c>
      <c r="C925" s="60" t="s">
        <v>42</v>
      </c>
      <c r="D925" s="59" t="s">
        <v>43</v>
      </c>
      <c r="E925" s="59" t="s">
        <v>27</v>
      </c>
      <c r="F925" s="59" t="s">
        <v>21</v>
      </c>
      <c r="G925" s="59" t="s">
        <v>32</v>
      </c>
      <c r="H925" s="61">
        <v>16.37</v>
      </c>
      <c r="I925" s="62">
        <v>6</v>
      </c>
      <c r="J925" s="63">
        <v>4.9109999999999996</v>
      </c>
      <c r="K925" s="63">
        <v>103.131</v>
      </c>
      <c r="L925" s="64">
        <v>43504</v>
      </c>
      <c r="M925" s="65">
        <v>0.45694444444444443</v>
      </c>
      <c r="N925" s="60" t="s">
        <v>29</v>
      </c>
      <c r="O925" s="63">
        <v>98.22</v>
      </c>
      <c r="P925" s="66">
        <v>4.7619047620000003</v>
      </c>
      <c r="Q925" s="63">
        <v>4.9109999999999996</v>
      </c>
      <c r="R925" s="68">
        <v>7</v>
      </c>
      <c r="S925" s="48">
        <f t="shared" si="259"/>
        <v>4.9110000000000014</v>
      </c>
      <c r="T925" s="49">
        <f t="shared" si="260"/>
        <v>368.3250000000001</v>
      </c>
      <c r="U925" s="49" t="b">
        <f t="shared" si="261"/>
        <v>0</v>
      </c>
      <c r="V925" s="49" t="b">
        <f t="shared" si="262"/>
        <v>1</v>
      </c>
      <c r="W925" s="49" t="str">
        <f t="shared" si="263"/>
        <v>Low Value</v>
      </c>
      <c r="X925" s="157">
        <f t="shared" si="268"/>
        <v>1.6370000000000002</v>
      </c>
      <c r="Y925" s="158">
        <f t="shared" si="256"/>
        <v>8</v>
      </c>
      <c r="Z925" s="150">
        <f t="shared" si="264"/>
        <v>2</v>
      </c>
      <c r="AA925" s="151">
        <f t="shared" si="272"/>
        <v>2019</v>
      </c>
      <c r="AB925" s="152" t="str">
        <f t="shared" si="269"/>
        <v>2-2019</v>
      </c>
      <c r="AC925" s="152" t="str">
        <f t="shared" si="266"/>
        <v>8-2-2019</v>
      </c>
      <c r="AD925" s="62">
        <f t="shared" si="257"/>
        <v>1</v>
      </c>
      <c r="AE925" s="62">
        <f t="shared" si="270"/>
        <v>6</v>
      </c>
      <c r="AF925" s="152" t="str">
        <f t="shared" si="267"/>
        <v>2019-6</v>
      </c>
      <c r="AG925" s="62">
        <f t="shared" si="265"/>
        <v>5</v>
      </c>
      <c r="AH925" s="152" t="str">
        <f t="shared" si="271"/>
        <v>Weekdays</v>
      </c>
      <c r="AI925" s="159">
        <f t="shared" si="258"/>
        <v>6</v>
      </c>
    </row>
    <row r="926" spans="2:35" ht="16.5" x14ac:dyDescent="0.3">
      <c r="B926" s="59" t="s">
        <v>958</v>
      </c>
      <c r="C926" s="60" t="s">
        <v>25</v>
      </c>
      <c r="D926" s="59" t="s">
        <v>26</v>
      </c>
      <c r="E926" s="59" t="s">
        <v>20</v>
      </c>
      <c r="F926" s="59" t="s">
        <v>21</v>
      </c>
      <c r="G926" s="59" t="s">
        <v>32</v>
      </c>
      <c r="H926" s="61">
        <v>12.73</v>
      </c>
      <c r="I926" s="62">
        <v>2</v>
      </c>
      <c r="J926" s="63">
        <v>1.2729999999999999</v>
      </c>
      <c r="K926" s="63">
        <v>26.733000000000001</v>
      </c>
      <c r="L926" s="64">
        <v>43518</v>
      </c>
      <c r="M926" s="65">
        <v>0.50694444444444442</v>
      </c>
      <c r="N926" s="60" t="s">
        <v>33</v>
      </c>
      <c r="O926" s="63">
        <v>25.46</v>
      </c>
      <c r="P926" s="66">
        <v>4.7619047620000003</v>
      </c>
      <c r="Q926" s="63">
        <v>1.2729999999999999</v>
      </c>
      <c r="R926" s="68">
        <v>5.2</v>
      </c>
      <c r="S926" s="48">
        <f t="shared" si="259"/>
        <v>1.2729999999999997</v>
      </c>
      <c r="T926" s="49">
        <f t="shared" si="260"/>
        <v>95.47499999999998</v>
      </c>
      <c r="U926" s="49" t="b">
        <f t="shared" si="261"/>
        <v>0</v>
      </c>
      <c r="V926" s="49" t="b">
        <f t="shared" si="262"/>
        <v>1</v>
      </c>
      <c r="W926" s="49" t="str">
        <f t="shared" si="263"/>
        <v>Low Value</v>
      </c>
      <c r="X926" s="157" t="str">
        <f t="shared" si="268"/>
        <v>Value Not maches</v>
      </c>
      <c r="Y926" s="158">
        <f t="shared" si="256"/>
        <v>22</v>
      </c>
      <c r="Z926" s="150">
        <f t="shared" si="264"/>
        <v>2</v>
      </c>
      <c r="AA926" s="151">
        <f t="shared" si="272"/>
        <v>2019</v>
      </c>
      <c r="AB926" s="152" t="str">
        <f t="shared" si="269"/>
        <v>2-2019</v>
      </c>
      <c r="AC926" s="152" t="str">
        <f t="shared" si="266"/>
        <v>22-2-2019</v>
      </c>
      <c r="AD926" s="62">
        <f t="shared" si="257"/>
        <v>1</v>
      </c>
      <c r="AE926" s="62">
        <f t="shared" si="270"/>
        <v>8</v>
      </c>
      <c r="AF926" s="152" t="str">
        <f t="shared" si="267"/>
        <v>2019-8</v>
      </c>
      <c r="AG926" s="62">
        <f t="shared" si="265"/>
        <v>5</v>
      </c>
      <c r="AH926" s="152" t="str">
        <f t="shared" si="271"/>
        <v>Weekdays</v>
      </c>
      <c r="AI926" s="159">
        <f t="shared" si="258"/>
        <v>6</v>
      </c>
    </row>
    <row r="927" spans="2:35" ht="16.5" x14ac:dyDescent="0.3">
      <c r="B927" s="59" t="s">
        <v>959</v>
      </c>
      <c r="C927" s="60" t="s">
        <v>25</v>
      </c>
      <c r="D927" s="59" t="s">
        <v>26</v>
      </c>
      <c r="E927" s="59" t="s">
        <v>27</v>
      </c>
      <c r="F927" s="59" t="s">
        <v>21</v>
      </c>
      <c r="G927" s="59" t="s">
        <v>36</v>
      </c>
      <c r="H927" s="61">
        <v>83.14</v>
      </c>
      <c r="I927" s="62">
        <v>7</v>
      </c>
      <c r="J927" s="63">
        <v>29.099</v>
      </c>
      <c r="K927" s="63">
        <v>611.07899999999995</v>
      </c>
      <c r="L927" s="64">
        <v>43475</v>
      </c>
      <c r="M927" s="65">
        <v>0.43819444444444444</v>
      </c>
      <c r="N927" s="60" t="s">
        <v>33</v>
      </c>
      <c r="O927" s="63">
        <v>581.98</v>
      </c>
      <c r="P927" s="66">
        <v>4.7619047620000003</v>
      </c>
      <c r="Q927" s="63">
        <v>29.099</v>
      </c>
      <c r="R927" s="67">
        <v>6.6</v>
      </c>
      <c r="S927" s="48">
        <f t="shared" si="259"/>
        <v>29.098999999999933</v>
      </c>
      <c r="T927" s="49">
        <f t="shared" si="260"/>
        <v>2182.4249999999947</v>
      </c>
      <c r="U927" s="49" t="b">
        <f t="shared" si="261"/>
        <v>1</v>
      </c>
      <c r="V927" s="49" t="b">
        <f t="shared" si="262"/>
        <v>1</v>
      </c>
      <c r="W927" s="49" t="str">
        <f t="shared" si="263"/>
        <v>Low Value</v>
      </c>
      <c r="X927" s="157">
        <f t="shared" si="268"/>
        <v>8.3140000000000001</v>
      </c>
      <c r="Y927" s="158">
        <f t="shared" si="256"/>
        <v>10</v>
      </c>
      <c r="Z927" s="150">
        <f t="shared" si="264"/>
        <v>1</v>
      </c>
      <c r="AA927" s="151">
        <f t="shared" si="272"/>
        <v>2019</v>
      </c>
      <c r="AB927" s="152" t="str">
        <f t="shared" si="269"/>
        <v>1-2019</v>
      </c>
      <c r="AC927" s="152" t="str">
        <f t="shared" si="266"/>
        <v>10-1-2019</v>
      </c>
      <c r="AD927" s="62">
        <f t="shared" si="257"/>
        <v>1</v>
      </c>
      <c r="AE927" s="62">
        <f t="shared" si="270"/>
        <v>2</v>
      </c>
      <c r="AF927" s="152" t="str">
        <f t="shared" si="267"/>
        <v>2019-2</v>
      </c>
      <c r="AG927" s="62">
        <f t="shared" si="265"/>
        <v>4</v>
      </c>
      <c r="AH927" s="152" t="str">
        <f t="shared" si="271"/>
        <v>Weekdays</v>
      </c>
      <c r="AI927" s="159">
        <f t="shared" si="258"/>
        <v>5</v>
      </c>
    </row>
    <row r="928" spans="2:35" ht="16.5" x14ac:dyDescent="0.3">
      <c r="B928" s="59" t="s">
        <v>960</v>
      </c>
      <c r="C928" s="60" t="s">
        <v>25</v>
      </c>
      <c r="D928" s="59" t="s">
        <v>26</v>
      </c>
      <c r="E928" s="59" t="s">
        <v>20</v>
      </c>
      <c r="F928" s="59" t="s">
        <v>21</v>
      </c>
      <c r="G928" s="59" t="s">
        <v>36</v>
      </c>
      <c r="H928" s="61">
        <v>35.22</v>
      </c>
      <c r="I928" s="62">
        <v>6</v>
      </c>
      <c r="J928" s="63">
        <v>10.566000000000001</v>
      </c>
      <c r="K928" s="63">
        <v>221.886</v>
      </c>
      <c r="L928" s="64">
        <v>43538</v>
      </c>
      <c r="M928" s="65">
        <v>0.5756944444444444</v>
      </c>
      <c r="N928" s="60" t="s">
        <v>23</v>
      </c>
      <c r="O928" s="63">
        <v>211.32</v>
      </c>
      <c r="P928" s="66">
        <v>4.7619047620000003</v>
      </c>
      <c r="Q928" s="63">
        <v>10.566000000000001</v>
      </c>
      <c r="R928" s="68">
        <v>6.5</v>
      </c>
      <c r="S928" s="48">
        <f t="shared" si="259"/>
        <v>10.566000000000003</v>
      </c>
      <c r="T928" s="49">
        <f t="shared" si="260"/>
        <v>792.45000000000016</v>
      </c>
      <c r="U928" s="49" t="b">
        <f t="shared" si="261"/>
        <v>0</v>
      </c>
      <c r="V928" s="49" t="b">
        <f t="shared" si="262"/>
        <v>1</v>
      </c>
      <c r="W928" s="49" t="str">
        <f t="shared" si="263"/>
        <v>Low Value</v>
      </c>
      <c r="X928" s="157">
        <f t="shared" si="268"/>
        <v>3.5220000000000002</v>
      </c>
      <c r="Y928" s="158">
        <f t="shared" si="256"/>
        <v>14</v>
      </c>
      <c r="Z928" s="150">
        <f t="shared" si="264"/>
        <v>3</v>
      </c>
      <c r="AA928" s="151">
        <f t="shared" si="272"/>
        <v>2019</v>
      </c>
      <c r="AB928" s="152" t="str">
        <f t="shared" si="269"/>
        <v>3-2019</v>
      </c>
      <c r="AC928" s="152" t="str">
        <f t="shared" si="266"/>
        <v>14-3-2019</v>
      </c>
      <c r="AD928" s="62">
        <f t="shared" si="257"/>
        <v>1</v>
      </c>
      <c r="AE928" s="62">
        <f t="shared" si="270"/>
        <v>11</v>
      </c>
      <c r="AF928" s="152" t="str">
        <f t="shared" si="267"/>
        <v>2019-11</v>
      </c>
      <c r="AG928" s="62">
        <f t="shared" si="265"/>
        <v>4</v>
      </c>
      <c r="AH928" s="152" t="str">
        <f t="shared" si="271"/>
        <v>Weekdays</v>
      </c>
      <c r="AI928" s="159">
        <f t="shared" si="258"/>
        <v>5</v>
      </c>
    </row>
    <row r="929" spans="2:35" ht="16.5" x14ac:dyDescent="0.3">
      <c r="B929" s="59" t="s">
        <v>961</v>
      </c>
      <c r="C929" s="60" t="s">
        <v>42</v>
      </c>
      <c r="D929" s="59" t="s">
        <v>43</v>
      </c>
      <c r="E929" s="59" t="s">
        <v>27</v>
      </c>
      <c r="F929" s="59" t="s">
        <v>21</v>
      </c>
      <c r="G929" s="59" t="s">
        <v>28</v>
      </c>
      <c r="H929" s="61">
        <v>13.78</v>
      </c>
      <c r="I929" s="62">
        <v>4</v>
      </c>
      <c r="J929" s="63">
        <v>2.7559999999999998</v>
      </c>
      <c r="K929" s="63">
        <v>57.875999999999998</v>
      </c>
      <c r="L929" s="64">
        <v>43475</v>
      </c>
      <c r="M929" s="65">
        <v>0.46527777777777779</v>
      </c>
      <c r="N929" s="60" t="s">
        <v>23</v>
      </c>
      <c r="O929" s="63">
        <v>55.12</v>
      </c>
      <c r="P929" s="66">
        <v>4.7619047620000003</v>
      </c>
      <c r="Q929" s="63">
        <v>2.7559999999999998</v>
      </c>
      <c r="R929" s="68">
        <v>9</v>
      </c>
      <c r="S929" s="48">
        <f t="shared" si="259"/>
        <v>2.7560000000000002</v>
      </c>
      <c r="T929" s="49">
        <f t="shared" si="260"/>
        <v>206.70000000000002</v>
      </c>
      <c r="U929" s="49" t="b">
        <f t="shared" si="261"/>
        <v>0</v>
      </c>
      <c r="V929" s="49" t="b">
        <f t="shared" si="262"/>
        <v>1</v>
      </c>
      <c r="W929" s="49" t="str">
        <f t="shared" si="263"/>
        <v>High Value</v>
      </c>
      <c r="X929" s="157">
        <f t="shared" si="268"/>
        <v>1.3780000000000001</v>
      </c>
      <c r="Y929" s="158">
        <f t="shared" ref="Y929:Y992" si="273">DAY(L929)</f>
        <v>10</v>
      </c>
      <c r="Z929" s="150">
        <f t="shared" si="264"/>
        <v>1</v>
      </c>
      <c r="AA929" s="151">
        <f t="shared" si="272"/>
        <v>2019</v>
      </c>
      <c r="AB929" s="152" t="str">
        <f t="shared" si="269"/>
        <v>1-2019</v>
      </c>
      <c r="AC929" s="152" t="str">
        <f t="shared" si="266"/>
        <v>10-1-2019</v>
      </c>
      <c r="AD929" s="62">
        <f t="shared" si="257"/>
        <v>1</v>
      </c>
      <c r="AE929" s="62">
        <f t="shared" si="270"/>
        <v>2</v>
      </c>
      <c r="AF929" s="152" t="str">
        <f t="shared" si="267"/>
        <v>2019-2</v>
      </c>
      <c r="AG929" s="62">
        <f t="shared" si="265"/>
        <v>4</v>
      </c>
      <c r="AH929" s="152" t="str">
        <f t="shared" si="271"/>
        <v>Weekdays</v>
      </c>
      <c r="AI929" s="159">
        <f t="shared" si="258"/>
        <v>5</v>
      </c>
    </row>
    <row r="930" spans="2:35" ht="16.5" x14ac:dyDescent="0.3">
      <c r="B930" s="59" t="s">
        <v>962</v>
      </c>
      <c r="C930" s="60" t="s">
        <v>42</v>
      </c>
      <c r="D930" s="59" t="s">
        <v>43</v>
      </c>
      <c r="E930" s="59" t="s">
        <v>20</v>
      </c>
      <c r="F930" s="59" t="s">
        <v>31</v>
      </c>
      <c r="G930" s="59" t="s">
        <v>36</v>
      </c>
      <c r="H930" s="61">
        <v>88.31</v>
      </c>
      <c r="I930" s="62">
        <v>1</v>
      </c>
      <c r="J930" s="63">
        <v>4.4154999999999998</v>
      </c>
      <c r="K930" s="63">
        <v>92.725499999999997</v>
      </c>
      <c r="L930" s="64">
        <v>43511</v>
      </c>
      <c r="M930" s="65">
        <v>0.73472222222222228</v>
      </c>
      <c r="N930" s="60" t="s">
        <v>33</v>
      </c>
      <c r="O930" s="63">
        <v>88.31</v>
      </c>
      <c r="P930" s="66">
        <v>4.7619047620000003</v>
      </c>
      <c r="Q930" s="63">
        <v>4.4154999999999998</v>
      </c>
      <c r="R930" s="68">
        <v>5.2</v>
      </c>
      <c r="S930" s="48">
        <f t="shared" si="259"/>
        <v>4.4154999999999944</v>
      </c>
      <c r="T930" s="49">
        <f t="shared" si="260"/>
        <v>331.16249999999957</v>
      </c>
      <c r="U930" s="49" t="b">
        <f t="shared" si="261"/>
        <v>0</v>
      </c>
      <c r="V930" s="49" t="b">
        <f t="shared" si="262"/>
        <v>1</v>
      </c>
      <c r="W930" s="49" t="str">
        <f t="shared" si="263"/>
        <v>Low Value</v>
      </c>
      <c r="X930" s="157" t="str">
        <f t="shared" si="268"/>
        <v>Value Not maches</v>
      </c>
      <c r="Y930" s="158">
        <f t="shared" si="273"/>
        <v>15</v>
      </c>
      <c r="Z930" s="150">
        <f t="shared" si="264"/>
        <v>2</v>
      </c>
      <c r="AA930" s="151">
        <f t="shared" si="272"/>
        <v>2019</v>
      </c>
      <c r="AB930" s="152" t="str">
        <f t="shared" si="269"/>
        <v>2-2019</v>
      </c>
      <c r="AC930" s="152" t="str">
        <f t="shared" si="266"/>
        <v>15-2-2019</v>
      </c>
      <c r="AD930" s="62">
        <f t="shared" si="257"/>
        <v>1</v>
      </c>
      <c r="AE930" s="62">
        <f t="shared" si="270"/>
        <v>7</v>
      </c>
      <c r="AF930" s="152" t="str">
        <f t="shared" si="267"/>
        <v>2019-7</v>
      </c>
      <c r="AG930" s="62">
        <f t="shared" si="265"/>
        <v>5</v>
      </c>
      <c r="AH930" s="152" t="str">
        <f t="shared" si="271"/>
        <v>Weekdays</v>
      </c>
      <c r="AI930" s="159">
        <f t="shared" si="258"/>
        <v>6</v>
      </c>
    </row>
    <row r="931" spans="2:35" ht="16.5" x14ac:dyDescent="0.3">
      <c r="B931" s="59" t="s">
        <v>963</v>
      </c>
      <c r="C931" s="60" t="s">
        <v>18</v>
      </c>
      <c r="D931" s="59" t="s">
        <v>19</v>
      </c>
      <c r="E931" s="59" t="s">
        <v>20</v>
      </c>
      <c r="F931" s="59" t="s">
        <v>21</v>
      </c>
      <c r="G931" s="59" t="s">
        <v>22</v>
      </c>
      <c r="H931" s="61">
        <v>39.619999999999997</v>
      </c>
      <c r="I931" s="62">
        <v>9</v>
      </c>
      <c r="J931" s="63">
        <v>17.829000000000001</v>
      </c>
      <c r="K931" s="63">
        <v>374.40899999999999</v>
      </c>
      <c r="L931" s="64">
        <v>43478</v>
      </c>
      <c r="M931" s="65">
        <v>0.74583333333333335</v>
      </c>
      <c r="N931" s="60" t="s">
        <v>33</v>
      </c>
      <c r="O931" s="63">
        <v>356.58</v>
      </c>
      <c r="P931" s="66">
        <v>4.7619047620000003</v>
      </c>
      <c r="Q931" s="63">
        <v>17.829000000000001</v>
      </c>
      <c r="R931" s="67">
        <v>6.8</v>
      </c>
      <c r="S931" s="48">
        <f t="shared" si="259"/>
        <v>17.829000000000008</v>
      </c>
      <c r="T931" s="49">
        <f t="shared" si="260"/>
        <v>1337.1750000000006</v>
      </c>
      <c r="U931" s="49" t="b">
        <f t="shared" si="261"/>
        <v>0</v>
      </c>
      <c r="V931" s="49" t="b">
        <f t="shared" si="262"/>
        <v>1</v>
      </c>
      <c r="W931" s="49" t="str">
        <f t="shared" si="263"/>
        <v>Low Value</v>
      </c>
      <c r="X931" s="157">
        <f t="shared" si="268"/>
        <v>3.9619999999999997</v>
      </c>
      <c r="Y931" s="158">
        <f t="shared" si="273"/>
        <v>13</v>
      </c>
      <c r="Z931" s="150">
        <f t="shared" si="264"/>
        <v>1</v>
      </c>
      <c r="AA931" s="151">
        <f t="shared" si="272"/>
        <v>2019</v>
      </c>
      <c r="AB931" s="152" t="str">
        <f t="shared" si="269"/>
        <v>1-2019</v>
      </c>
      <c r="AC931" s="152" t="str">
        <f t="shared" si="266"/>
        <v>13-1-2019</v>
      </c>
      <c r="AD931" s="62">
        <f t="shared" si="257"/>
        <v>1</v>
      </c>
      <c r="AE931" s="62">
        <f t="shared" si="270"/>
        <v>2</v>
      </c>
      <c r="AF931" s="152" t="str">
        <f t="shared" si="267"/>
        <v>2019-2</v>
      </c>
      <c r="AG931" s="62">
        <f t="shared" si="265"/>
        <v>7</v>
      </c>
      <c r="AH931" s="152" t="str">
        <f t="shared" si="271"/>
        <v>Weekends</v>
      </c>
      <c r="AI931" s="159">
        <f t="shared" si="258"/>
        <v>1</v>
      </c>
    </row>
    <row r="932" spans="2:35" ht="16.5" x14ac:dyDescent="0.3">
      <c r="B932" s="59" t="s">
        <v>964</v>
      </c>
      <c r="C932" s="60" t="s">
        <v>42</v>
      </c>
      <c r="D932" s="59" t="s">
        <v>43</v>
      </c>
      <c r="E932" s="59" t="s">
        <v>27</v>
      </c>
      <c r="F932" s="59" t="s">
        <v>21</v>
      </c>
      <c r="G932" s="59" t="s">
        <v>28</v>
      </c>
      <c r="H932" s="61">
        <v>88.25</v>
      </c>
      <c r="I932" s="62">
        <v>9</v>
      </c>
      <c r="J932" s="63">
        <v>39.712499999999999</v>
      </c>
      <c r="K932" s="63">
        <v>833.96249999999998</v>
      </c>
      <c r="L932" s="64">
        <v>43511</v>
      </c>
      <c r="M932" s="65">
        <v>0.86875000000000002</v>
      </c>
      <c r="N932" s="60" t="s">
        <v>33</v>
      </c>
      <c r="O932" s="63">
        <v>794.25</v>
      </c>
      <c r="P932" s="66">
        <v>4.7619047620000003</v>
      </c>
      <c r="Q932" s="63">
        <v>39.712499999999999</v>
      </c>
      <c r="R932" s="67">
        <v>7.6</v>
      </c>
      <c r="S932" s="48">
        <f t="shared" si="259"/>
        <v>39.712499999999977</v>
      </c>
      <c r="T932" s="49">
        <f t="shared" si="260"/>
        <v>2978.4374999999982</v>
      </c>
      <c r="U932" s="49" t="b">
        <f t="shared" si="261"/>
        <v>1</v>
      </c>
      <c r="V932" s="49" t="b">
        <f t="shared" si="262"/>
        <v>1</v>
      </c>
      <c r="W932" s="49" t="str">
        <f t="shared" si="263"/>
        <v>Low Value</v>
      </c>
      <c r="X932" s="157">
        <f t="shared" si="268"/>
        <v>8.8250000000000011</v>
      </c>
      <c r="Y932" s="158">
        <f t="shared" si="273"/>
        <v>15</v>
      </c>
      <c r="Z932" s="150">
        <f t="shared" si="264"/>
        <v>2</v>
      </c>
      <c r="AA932" s="151">
        <f t="shared" si="272"/>
        <v>2019</v>
      </c>
      <c r="AB932" s="152" t="str">
        <f t="shared" si="269"/>
        <v>2-2019</v>
      </c>
      <c r="AC932" s="152" t="str">
        <f t="shared" si="266"/>
        <v>15-2-2019</v>
      </c>
      <c r="AD932" s="62">
        <f t="shared" si="257"/>
        <v>1</v>
      </c>
      <c r="AE932" s="62">
        <f t="shared" si="270"/>
        <v>7</v>
      </c>
      <c r="AF932" s="152" t="str">
        <f t="shared" si="267"/>
        <v>2019-7</v>
      </c>
      <c r="AG932" s="62">
        <f t="shared" si="265"/>
        <v>5</v>
      </c>
      <c r="AH932" s="152" t="str">
        <f t="shared" si="271"/>
        <v>Weekdays</v>
      </c>
      <c r="AI932" s="159">
        <f t="shared" si="258"/>
        <v>6</v>
      </c>
    </row>
    <row r="933" spans="2:35" ht="16.5" x14ac:dyDescent="0.3">
      <c r="B933" s="59" t="s">
        <v>965</v>
      </c>
      <c r="C933" s="60" t="s">
        <v>42</v>
      </c>
      <c r="D933" s="59" t="s">
        <v>43</v>
      </c>
      <c r="E933" s="59" t="s">
        <v>27</v>
      </c>
      <c r="F933" s="59" t="s">
        <v>31</v>
      </c>
      <c r="G933" s="59" t="s">
        <v>36</v>
      </c>
      <c r="H933" s="61">
        <v>25.31</v>
      </c>
      <c r="I933" s="62">
        <v>2</v>
      </c>
      <c r="J933" s="63">
        <v>2.5310000000000001</v>
      </c>
      <c r="K933" s="63">
        <v>53.151000000000003</v>
      </c>
      <c r="L933" s="64">
        <v>43526</v>
      </c>
      <c r="M933" s="65">
        <v>0.80972222222222223</v>
      </c>
      <c r="N933" s="60" t="s">
        <v>23</v>
      </c>
      <c r="O933" s="63">
        <v>50.62</v>
      </c>
      <c r="P933" s="66">
        <v>4.7619047620000003</v>
      </c>
      <c r="Q933" s="63">
        <v>2.5310000000000001</v>
      </c>
      <c r="R933" s="68">
        <v>7.2</v>
      </c>
      <c r="S933" s="48">
        <f t="shared" si="259"/>
        <v>2.5310000000000059</v>
      </c>
      <c r="T933" s="49">
        <f t="shared" si="260"/>
        <v>189.82500000000044</v>
      </c>
      <c r="U933" s="49" t="b">
        <f t="shared" si="261"/>
        <v>0</v>
      </c>
      <c r="V933" s="49" t="b">
        <f t="shared" si="262"/>
        <v>1</v>
      </c>
      <c r="W933" s="49" t="str">
        <f t="shared" si="263"/>
        <v>Low Value</v>
      </c>
      <c r="X933" s="157">
        <f t="shared" si="268"/>
        <v>2.5310000000000001</v>
      </c>
      <c r="Y933" s="158">
        <f t="shared" si="273"/>
        <v>2</v>
      </c>
      <c r="Z933" s="150">
        <f t="shared" si="264"/>
        <v>3</v>
      </c>
      <c r="AA933" s="151">
        <f t="shared" si="272"/>
        <v>2019</v>
      </c>
      <c r="AB933" s="152" t="str">
        <f t="shared" si="269"/>
        <v>3-2019</v>
      </c>
      <c r="AC933" s="152" t="str">
        <f t="shared" si="266"/>
        <v>2-3-2019</v>
      </c>
      <c r="AD933" s="62">
        <f t="shared" ref="AD933:AD996" si="274">ROUNDUP(Z933/3,0)</f>
        <v>1</v>
      </c>
      <c r="AE933" s="62">
        <f t="shared" si="270"/>
        <v>9</v>
      </c>
      <c r="AF933" s="152" t="str">
        <f t="shared" si="267"/>
        <v>2019-9</v>
      </c>
      <c r="AG933" s="62">
        <f t="shared" si="265"/>
        <v>6</v>
      </c>
      <c r="AH933" s="152" t="str">
        <f t="shared" si="271"/>
        <v>Weekends</v>
      </c>
      <c r="AI933" s="159">
        <f t="shared" si="258"/>
        <v>7</v>
      </c>
    </row>
    <row r="934" spans="2:35" ht="16.5" x14ac:dyDescent="0.3">
      <c r="B934" s="59" t="s">
        <v>966</v>
      </c>
      <c r="C934" s="60" t="s">
        <v>42</v>
      </c>
      <c r="D934" s="59" t="s">
        <v>43</v>
      </c>
      <c r="E934" s="59" t="s">
        <v>27</v>
      </c>
      <c r="F934" s="59" t="s">
        <v>31</v>
      </c>
      <c r="G934" s="59" t="s">
        <v>32</v>
      </c>
      <c r="H934" s="61">
        <v>99.92</v>
      </c>
      <c r="I934" s="62">
        <v>6</v>
      </c>
      <c r="J934" s="63">
        <v>29.975999999999999</v>
      </c>
      <c r="K934" s="63">
        <v>629.49599999999998</v>
      </c>
      <c r="L934" s="64">
        <v>43548</v>
      </c>
      <c r="M934" s="65">
        <v>0.56458333333333333</v>
      </c>
      <c r="N934" s="60" t="s">
        <v>23</v>
      </c>
      <c r="O934" s="63">
        <v>599.52</v>
      </c>
      <c r="P934" s="66">
        <v>4.7619047620000003</v>
      </c>
      <c r="Q934" s="63">
        <v>29.975999999999999</v>
      </c>
      <c r="R934" s="67">
        <v>7.1</v>
      </c>
      <c r="S934" s="48">
        <f t="shared" si="259"/>
        <v>29.975999999999999</v>
      </c>
      <c r="T934" s="49">
        <f t="shared" si="260"/>
        <v>2248.1999999999998</v>
      </c>
      <c r="U934" s="49" t="b">
        <f t="shared" si="261"/>
        <v>1</v>
      </c>
      <c r="V934" s="49" t="b">
        <f t="shared" si="262"/>
        <v>1</v>
      </c>
      <c r="W934" s="49" t="str">
        <f t="shared" si="263"/>
        <v>Low Value</v>
      </c>
      <c r="X934" s="157">
        <f t="shared" si="268"/>
        <v>9.9920000000000009</v>
      </c>
      <c r="Y934" s="158">
        <f t="shared" si="273"/>
        <v>24</v>
      </c>
      <c r="Z934" s="150">
        <f t="shared" si="264"/>
        <v>3</v>
      </c>
      <c r="AA934" s="151">
        <f t="shared" si="272"/>
        <v>2019</v>
      </c>
      <c r="AB934" s="152" t="str">
        <f t="shared" si="269"/>
        <v>3-2019</v>
      </c>
      <c r="AC934" s="152" t="str">
        <f t="shared" si="266"/>
        <v>24-3-2019</v>
      </c>
      <c r="AD934" s="62">
        <f t="shared" si="274"/>
        <v>1</v>
      </c>
      <c r="AE934" s="62">
        <f t="shared" si="270"/>
        <v>12</v>
      </c>
      <c r="AF934" s="152" t="str">
        <f t="shared" si="267"/>
        <v>2019-12</v>
      </c>
      <c r="AG934" s="62">
        <f t="shared" si="265"/>
        <v>7</v>
      </c>
      <c r="AH934" s="152" t="str">
        <f t="shared" si="271"/>
        <v>Weekends</v>
      </c>
      <c r="AI934" s="159">
        <f t="shared" ref="AI934:AI997" si="275">WEEKDAY(L934,1)</f>
        <v>1</v>
      </c>
    </row>
    <row r="935" spans="2:35" ht="16.5" x14ac:dyDescent="0.3">
      <c r="B935" s="59" t="s">
        <v>967</v>
      </c>
      <c r="C935" s="60" t="s">
        <v>25</v>
      </c>
      <c r="D935" s="59" t="s">
        <v>26</v>
      </c>
      <c r="E935" s="59" t="s">
        <v>20</v>
      </c>
      <c r="F935" s="59" t="s">
        <v>21</v>
      </c>
      <c r="G935" s="59" t="s">
        <v>46</v>
      </c>
      <c r="H935" s="61">
        <v>83.35</v>
      </c>
      <c r="I935" s="62">
        <v>2</v>
      </c>
      <c r="J935" s="63">
        <v>8.3350000000000009</v>
      </c>
      <c r="K935" s="63">
        <v>175.035</v>
      </c>
      <c r="L935" s="64">
        <v>43498</v>
      </c>
      <c r="M935" s="65">
        <v>0.58680555555555558</v>
      </c>
      <c r="N935" s="60" t="s">
        <v>33</v>
      </c>
      <c r="O935" s="63">
        <v>166.7</v>
      </c>
      <c r="P935" s="66">
        <v>4.7619047620000003</v>
      </c>
      <c r="Q935" s="63">
        <v>8.3350000000000009</v>
      </c>
      <c r="R935" s="68">
        <v>9.5</v>
      </c>
      <c r="S935" s="48">
        <f t="shared" si="259"/>
        <v>8.335000000000008</v>
      </c>
      <c r="T935" s="49">
        <f t="shared" si="260"/>
        <v>625.12500000000057</v>
      </c>
      <c r="U935" s="49" t="b">
        <f t="shared" si="261"/>
        <v>0</v>
      </c>
      <c r="V935" s="49" t="b">
        <f t="shared" si="262"/>
        <v>1</v>
      </c>
      <c r="W935" s="49" t="str">
        <f t="shared" si="263"/>
        <v>High Value</v>
      </c>
      <c r="X935" s="157">
        <f t="shared" si="268"/>
        <v>8.3349999999999991</v>
      </c>
      <c r="Y935" s="158">
        <f t="shared" si="273"/>
        <v>2</v>
      </c>
      <c r="Z935" s="150">
        <f t="shared" si="264"/>
        <v>2</v>
      </c>
      <c r="AA935" s="151">
        <f t="shared" si="272"/>
        <v>2019</v>
      </c>
      <c r="AB935" s="152" t="str">
        <f t="shared" si="269"/>
        <v>2-2019</v>
      </c>
      <c r="AC935" s="152" t="str">
        <f t="shared" si="266"/>
        <v>2-2-2019</v>
      </c>
      <c r="AD935" s="62">
        <f t="shared" si="274"/>
        <v>1</v>
      </c>
      <c r="AE935" s="62">
        <f t="shared" si="270"/>
        <v>5</v>
      </c>
      <c r="AF935" s="152" t="str">
        <f t="shared" si="267"/>
        <v>2019-5</v>
      </c>
      <c r="AG935" s="62">
        <f t="shared" si="265"/>
        <v>6</v>
      </c>
      <c r="AH935" s="152" t="str">
        <f t="shared" si="271"/>
        <v>Weekends</v>
      </c>
      <c r="AI935" s="159">
        <f t="shared" si="275"/>
        <v>7</v>
      </c>
    </row>
    <row r="936" spans="2:35" ht="16.5" x14ac:dyDescent="0.3">
      <c r="B936" s="59" t="s">
        <v>968</v>
      </c>
      <c r="C936" s="60" t="s">
        <v>18</v>
      </c>
      <c r="D936" s="59" t="s">
        <v>19</v>
      </c>
      <c r="E936" s="59" t="s">
        <v>27</v>
      </c>
      <c r="F936" s="59" t="s">
        <v>21</v>
      </c>
      <c r="G936" s="59" t="s">
        <v>44</v>
      </c>
      <c r="H936" s="61">
        <v>74.44</v>
      </c>
      <c r="I936" s="62">
        <v>10</v>
      </c>
      <c r="J936" s="63">
        <v>37.22</v>
      </c>
      <c r="K936" s="63">
        <v>781.62</v>
      </c>
      <c r="L936" s="64">
        <v>43523</v>
      </c>
      <c r="M936" s="65">
        <v>0.4861111111111111</v>
      </c>
      <c r="N936" s="60" t="s">
        <v>23</v>
      </c>
      <c r="O936" s="63">
        <v>744.4</v>
      </c>
      <c r="P936" s="66">
        <v>4.7619047620000003</v>
      </c>
      <c r="Q936" s="63">
        <v>37.22</v>
      </c>
      <c r="R936" s="67">
        <v>5.0999999999999996</v>
      </c>
      <c r="S936" s="48">
        <f t="shared" si="259"/>
        <v>37.220000000000027</v>
      </c>
      <c r="T936" s="49">
        <f t="shared" si="260"/>
        <v>2791.5000000000018</v>
      </c>
      <c r="U936" s="49" t="b">
        <f t="shared" si="261"/>
        <v>1</v>
      </c>
      <c r="V936" s="49" t="b">
        <f t="shared" si="262"/>
        <v>1</v>
      </c>
      <c r="W936" s="49" t="str">
        <f t="shared" si="263"/>
        <v>Low Value</v>
      </c>
      <c r="X936" s="157" t="str">
        <f t="shared" si="268"/>
        <v>Value Not maches</v>
      </c>
      <c r="Y936" s="158">
        <f t="shared" si="273"/>
        <v>27</v>
      </c>
      <c r="Z936" s="150">
        <f t="shared" si="264"/>
        <v>2</v>
      </c>
      <c r="AA936" s="151">
        <f t="shared" si="272"/>
        <v>2019</v>
      </c>
      <c r="AB936" s="152" t="str">
        <f t="shared" si="269"/>
        <v>2-2019</v>
      </c>
      <c r="AC936" s="152" t="str">
        <f t="shared" si="266"/>
        <v>27-2-2019</v>
      </c>
      <c r="AD936" s="62">
        <f t="shared" si="274"/>
        <v>1</v>
      </c>
      <c r="AE936" s="62">
        <f t="shared" si="270"/>
        <v>9</v>
      </c>
      <c r="AF936" s="152" t="str">
        <f t="shared" si="267"/>
        <v>2019-9</v>
      </c>
      <c r="AG936" s="62">
        <f t="shared" si="265"/>
        <v>3</v>
      </c>
      <c r="AH936" s="152" t="str">
        <f t="shared" si="271"/>
        <v>Weekdays</v>
      </c>
      <c r="AI936" s="159">
        <f t="shared" si="275"/>
        <v>4</v>
      </c>
    </row>
    <row r="937" spans="2:35" ht="16.5" x14ac:dyDescent="0.3">
      <c r="B937" s="59" t="s">
        <v>969</v>
      </c>
      <c r="C937" s="60" t="s">
        <v>25</v>
      </c>
      <c r="D937" s="59" t="s">
        <v>26</v>
      </c>
      <c r="E937" s="59" t="s">
        <v>27</v>
      </c>
      <c r="F937" s="59" t="s">
        <v>31</v>
      </c>
      <c r="G937" s="59" t="s">
        <v>22</v>
      </c>
      <c r="H937" s="61">
        <v>64.08</v>
      </c>
      <c r="I937" s="62">
        <v>7</v>
      </c>
      <c r="J937" s="63">
        <v>22.428000000000001</v>
      </c>
      <c r="K937" s="63">
        <v>470.988</v>
      </c>
      <c r="L937" s="64">
        <v>43485</v>
      </c>
      <c r="M937" s="65">
        <v>0.51875000000000004</v>
      </c>
      <c r="N937" s="60" t="s">
        <v>23</v>
      </c>
      <c r="O937" s="63">
        <v>448.56</v>
      </c>
      <c r="P937" s="66">
        <v>4.7619047620000003</v>
      </c>
      <c r="Q937" s="63">
        <v>22.428000000000001</v>
      </c>
      <c r="R937" s="67">
        <v>7.6</v>
      </c>
      <c r="S937" s="48">
        <f t="shared" si="259"/>
        <v>22.427999999999997</v>
      </c>
      <c r="T937" s="49">
        <f t="shared" si="260"/>
        <v>1682.1</v>
      </c>
      <c r="U937" s="49" t="b">
        <f t="shared" si="261"/>
        <v>0</v>
      </c>
      <c r="V937" s="49" t="b">
        <f t="shared" si="262"/>
        <v>1</v>
      </c>
      <c r="W937" s="49" t="str">
        <f t="shared" si="263"/>
        <v>Low Value</v>
      </c>
      <c r="X937" s="157">
        <f t="shared" si="268"/>
        <v>6.4080000000000004</v>
      </c>
      <c r="Y937" s="158">
        <f t="shared" si="273"/>
        <v>20</v>
      </c>
      <c r="Z937" s="150">
        <f t="shared" si="264"/>
        <v>1</v>
      </c>
      <c r="AA937" s="151">
        <f t="shared" si="272"/>
        <v>2019</v>
      </c>
      <c r="AB937" s="152" t="str">
        <f t="shared" si="269"/>
        <v>1-2019</v>
      </c>
      <c r="AC937" s="152" t="str">
        <f t="shared" si="266"/>
        <v>20-1-2019</v>
      </c>
      <c r="AD937" s="62">
        <f t="shared" si="274"/>
        <v>1</v>
      </c>
      <c r="AE937" s="62">
        <f t="shared" si="270"/>
        <v>3</v>
      </c>
      <c r="AF937" s="152" t="str">
        <f t="shared" si="267"/>
        <v>2019-3</v>
      </c>
      <c r="AG937" s="62">
        <f t="shared" si="265"/>
        <v>7</v>
      </c>
      <c r="AH937" s="152" t="str">
        <f t="shared" si="271"/>
        <v>Weekends</v>
      </c>
      <c r="AI937" s="159">
        <f t="shared" si="275"/>
        <v>1</v>
      </c>
    </row>
    <row r="938" spans="2:35" ht="16.5" x14ac:dyDescent="0.3">
      <c r="B938" s="59" t="s">
        <v>970</v>
      </c>
      <c r="C938" s="60" t="s">
        <v>42</v>
      </c>
      <c r="D938" s="59" t="s">
        <v>43</v>
      </c>
      <c r="E938" s="59" t="s">
        <v>27</v>
      </c>
      <c r="F938" s="59" t="s">
        <v>21</v>
      </c>
      <c r="G938" s="59" t="s">
        <v>32</v>
      </c>
      <c r="H938" s="61">
        <v>63.15</v>
      </c>
      <c r="I938" s="62">
        <v>6</v>
      </c>
      <c r="J938" s="63">
        <v>18.945</v>
      </c>
      <c r="K938" s="63">
        <v>397.84500000000003</v>
      </c>
      <c r="L938" s="64">
        <v>43468</v>
      </c>
      <c r="M938" s="65">
        <v>0.85</v>
      </c>
      <c r="N938" s="60" t="s">
        <v>23</v>
      </c>
      <c r="O938" s="63">
        <v>378.9</v>
      </c>
      <c r="P938" s="66">
        <v>4.7619047620000003</v>
      </c>
      <c r="Q938" s="63">
        <v>18.945</v>
      </c>
      <c r="R938" s="67">
        <v>9.8000000000000007</v>
      </c>
      <c r="S938" s="48">
        <f t="shared" si="259"/>
        <v>18.94500000000005</v>
      </c>
      <c r="T938" s="49">
        <f t="shared" si="260"/>
        <v>1420.8750000000036</v>
      </c>
      <c r="U938" s="49" t="b">
        <f t="shared" si="261"/>
        <v>0</v>
      </c>
      <c r="V938" s="49" t="b">
        <f t="shared" si="262"/>
        <v>1</v>
      </c>
      <c r="W938" s="49" t="str">
        <f t="shared" si="263"/>
        <v>High Value</v>
      </c>
      <c r="X938" s="157">
        <f t="shared" si="268"/>
        <v>6.3150000000000004</v>
      </c>
      <c r="Y938" s="158">
        <f t="shared" si="273"/>
        <v>3</v>
      </c>
      <c r="Z938" s="150">
        <f t="shared" si="264"/>
        <v>1</v>
      </c>
      <c r="AA938" s="151">
        <f t="shared" si="272"/>
        <v>2019</v>
      </c>
      <c r="AB938" s="152" t="str">
        <f t="shared" si="269"/>
        <v>1-2019</v>
      </c>
      <c r="AC938" s="152" t="str">
        <f t="shared" si="266"/>
        <v>3-1-2019</v>
      </c>
      <c r="AD938" s="62">
        <f t="shared" si="274"/>
        <v>1</v>
      </c>
      <c r="AE938" s="62">
        <f t="shared" si="270"/>
        <v>1</v>
      </c>
      <c r="AF938" s="152" t="str">
        <f t="shared" si="267"/>
        <v>2019-1</v>
      </c>
      <c r="AG938" s="62">
        <f t="shared" si="265"/>
        <v>4</v>
      </c>
      <c r="AH938" s="152" t="str">
        <f t="shared" si="271"/>
        <v>Weekdays</v>
      </c>
      <c r="AI938" s="159">
        <f t="shared" si="275"/>
        <v>5</v>
      </c>
    </row>
    <row r="939" spans="2:35" ht="16.5" x14ac:dyDescent="0.3">
      <c r="B939" s="59" t="s">
        <v>971</v>
      </c>
      <c r="C939" s="60" t="s">
        <v>25</v>
      </c>
      <c r="D939" s="59" t="s">
        <v>26</v>
      </c>
      <c r="E939" s="59" t="s">
        <v>20</v>
      </c>
      <c r="F939" s="59" t="s">
        <v>31</v>
      </c>
      <c r="G939" s="59" t="s">
        <v>32</v>
      </c>
      <c r="H939" s="61">
        <v>85.72</v>
      </c>
      <c r="I939" s="62">
        <v>3</v>
      </c>
      <c r="J939" s="63">
        <v>12.858000000000001</v>
      </c>
      <c r="K939" s="63">
        <v>270.01799999999997</v>
      </c>
      <c r="L939" s="64">
        <v>43489</v>
      </c>
      <c r="M939" s="65">
        <v>0.87430555555555556</v>
      </c>
      <c r="N939" s="60" t="s">
        <v>23</v>
      </c>
      <c r="O939" s="63">
        <v>257.16000000000003</v>
      </c>
      <c r="P939" s="66">
        <v>4.7619047620000003</v>
      </c>
      <c r="Q939" s="63">
        <v>12.858000000000001</v>
      </c>
      <c r="R939" s="68">
        <v>5.0999999999999996</v>
      </c>
      <c r="S939" s="48">
        <f t="shared" si="259"/>
        <v>12.857999999999947</v>
      </c>
      <c r="T939" s="49">
        <f t="shared" si="260"/>
        <v>964.34999999999604</v>
      </c>
      <c r="U939" s="49" t="b">
        <f t="shared" si="261"/>
        <v>0</v>
      </c>
      <c r="V939" s="49" t="b">
        <f t="shared" si="262"/>
        <v>1</v>
      </c>
      <c r="W939" s="49" t="str">
        <f t="shared" si="263"/>
        <v>Low Value</v>
      </c>
      <c r="X939" s="157" t="str">
        <f t="shared" si="268"/>
        <v>Value Not maches</v>
      </c>
      <c r="Y939" s="158">
        <f t="shared" si="273"/>
        <v>24</v>
      </c>
      <c r="Z939" s="150">
        <f t="shared" si="264"/>
        <v>1</v>
      </c>
      <c r="AA939" s="151">
        <f t="shared" si="272"/>
        <v>2019</v>
      </c>
      <c r="AB939" s="152" t="str">
        <f t="shared" si="269"/>
        <v>1-2019</v>
      </c>
      <c r="AC939" s="152" t="str">
        <f t="shared" si="266"/>
        <v>24-1-2019</v>
      </c>
      <c r="AD939" s="62">
        <f t="shared" si="274"/>
        <v>1</v>
      </c>
      <c r="AE939" s="62">
        <f t="shared" si="270"/>
        <v>4</v>
      </c>
      <c r="AF939" s="152" t="str">
        <f t="shared" si="267"/>
        <v>2019-4</v>
      </c>
      <c r="AG939" s="62">
        <f t="shared" si="265"/>
        <v>4</v>
      </c>
      <c r="AH939" s="152" t="str">
        <f t="shared" si="271"/>
        <v>Weekdays</v>
      </c>
      <c r="AI939" s="159">
        <f t="shared" si="275"/>
        <v>5</v>
      </c>
    </row>
    <row r="940" spans="2:35" ht="16.5" x14ac:dyDescent="0.3">
      <c r="B940" s="59" t="s">
        <v>972</v>
      </c>
      <c r="C940" s="60" t="s">
        <v>25</v>
      </c>
      <c r="D940" s="59" t="s">
        <v>26</v>
      </c>
      <c r="E940" s="59" t="s">
        <v>27</v>
      </c>
      <c r="F940" s="59" t="s">
        <v>21</v>
      </c>
      <c r="G940" s="59" t="s">
        <v>22</v>
      </c>
      <c r="H940" s="61">
        <v>78.89</v>
      </c>
      <c r="I940" s="62">
        <v>7</v>
      </c>
      <c r="J940" s="63">
        <v>27.611499999999999</v>
      </c>
      <c r="K940" s="63">
        <v>579.8415</v>
      </c>
      <c r="L940" s="64">
        <v>43470</v>
      </c>
      <c r="M940" s="65">
        <v>0.82499999999999996</v>
      </c>
      <c r="N940" s="60" t="s">
        <v>23</v>
      </c>
      <c r="O940" s="63">
        <v>552.23</v>
      </c>
      <c r="P940" s="66">
        <v>4.7619047620000003</v>
      </c>
      <c r="Q940" s="63">
        <v>27.611499999999999</v>
      </c>
      <c r="R940" s="67">
        <v>7.5</v>
      </c>
      <c r="S940" s="48">
        <f t="shared" si="259"/>
        <v>27.611499999999978</v>
      </c>
      <c r="T940" s="49">
        <f t="shared" si="260"/>
        <v>2070.8624999999984</v>
      </c>
      <c r="U940" s="49" t="b">
        <f t="shared" si="261"/>
        <v>1</v>
      </c>
      <c r="V940" s="49" t="b">
        <f t="shared" si="262"/>
        <v>1</v>
      </c>
      <c r="W940" s="49" t="str">
        <f t="shared" si="263"/>
        <v>Low Value</v>
      </c>
      <c r="X940" s="157">
        <f t="shared" si="268"/>
        <v>7.8890000000000002</v>
      </c>
      <c r="Y940" s="158">
        <f t="shared" si="273"/>
        <v>5</v>
      </c>
      <c r="Z940" s="150">
        <f t="shared" si="264"/>
        <v>1</v>
      </c>
      <c r="AA940" s="151">
        <f t="shared" si="272"/>
        <v>2019</v>
      </c>
      <c r="AB940" s="152" t="str">
        <f t="shared" si="269"/>
        <v>1-2019</v>
      </c>
      <c r="AC940" s="152" t="str">
        <f t="shared" si="266"/>
        <v>5-1-2019</v>
      </c>
      <c r="AD940" s="62">
        <f t="shared" si="274"/>
        <v>1</v>
      </c>
      <c r="AE940" s="62">
        <f t="shared" si="270"/>
        <v>1</v>
      </c>
      <c r="AF940" s="152" t="str">
        <f t="shared" si="267"/>
        <v>2019-1</v>
      </c>
      <c r="AG940" s="62">
        <f t="shared" si="265"/>
        <v>6</v>
      </c>
      <c r="AH940" s="152" t="str">
        <f t="shared" si="271"/>
        <v>Weekends</v>
      </c>
      <c r="AI940" s="159">
        <f t="shared" si="275"/>
        <v>7</v>
      </c>
    </row>
    <row r="941" spans="2:35" ht="16.5" x14ac:dyDescent="0.3">
      <c r="B941" s="59" t="s">
        <v>973</v>
      </c>
      <c r="C941" s="60" t="s">
        <v>18</v>
      </c>
      <c r="D941" s="59" t="s">
        <v>19</v>
      </c>
      <c r="E941" s="59" t="s">
        <v>27</v>
      </c>
      <c r="F941" s="59" t="s">
        <v>21</v>
      </c>
      <c r="G941" s="59" t="s">
        <v>36</v>
      </c>
      <c r="H941" s="61">
        <v>89.48</v>
      </c>
      <c r="I941" s="62">
        <v>5</v>
      </c>
      <c r="J941" s="63">
        <v>22.37</v>
      </c>
      <c r="K941" s="63">
        <v>469.77</v>
      </c>
      <c r="L941" s="64">
        <v>43554</v>
      </c>
      <c r="M941" s="65">
        <v>0.42916666666666664</v>
      </c>
      <c r="N941" s="60" t="s">
        <v>29</v>
      </c>
      <c r="O941" s="63">
        <v>447.4</v>
      </c>
      <c r="P941" s="66">
        <v>4.7619047620000003</v>
      </c>
      <c r="Q941" s="63">
        <v>22.37</v>
      </c>
      <c r="R941" s="67">
        <v>7.4</v>
      </c>
      <c r="S941" s="48">
        <f t="shared" si="259"/>
        <v>22.370000000000005</v>
      </c>
      <c r="T941" s="49">
        <f t="shared" si="260"/>
        <v>1677.7500000000005</v>
      </c>
      <c r="U941" s="49" t="b">
        <f t="shared" si="261"/>
        <v>0</v>
      </c>
      <c r="V941" s="49" t="b">
        <f t="shared" si="262"/>
        <v>1</v>
      </c>
      <c r="W941" s="49" t="str">
        <f t="shared" si="263"/>
        <v>Low Value</v>
      </c>
      <c r="X941" s="157">
        <f t="shared" si="268"/>
        <v>8.9480000000000004</v>
      </c>
      <c r="Y941" s="158">
        <f t="shared" si="273"/>
        <v>30</v>
      </c>
      <c r="Z941" s="150">
        <f t="shared" si="264"/>
        <v>3</v>
      </c>
      <c r="AA941" s="151">
        <f t="shared" si="272"/>
        <v>2019</v>
      </c>
      <c r="AB941" s="152" t="str">
        <f t="shared" si="269"/>
        <v>3-2019</v>
      </c>
      <c r="AC941" s="152" t="str">
        <f t="shared" si="266"/>
        <v>30-3-2019</v>
      </c>
      <c r="AD941" s="62">
        <f t="shared" si="274"/>
        <v>1</v>
      </c>
      <c r="AE941" s="62">
        <f t="shared" si="270"/>
        <v>13</v>
      </c>
      <c r="AF941" s="152" t="str">
        <f t="shared" si="267"/>
        <v>2019-13</v>
      </c>
      <c r="AG941" s="62">
        <f t="shared" si="265"/>
        <v>6</v>
      </c>
      <c r="AH941" s="152" t="str">
        <f t="shared" si="271"/>
        <v>Weekends</v>
      </c>
      <c r="AI941" s="159">
        <f t="shared" si="275"/>
        <v>7</v>
      </c>
    </row>
    <row r="942" spans="2:35" ht="16.5" x14ac:dyDescent="0.3">
      <c r="B942" s="59" t="s">
        <v>974</v>
      </c>
      <c r="C942" s="60" t="s">
        <v>18</v>
      </c>
      <c r="D942" s="59" t="s">
        <v>19</v>
      </c>
      <c r="E942" s="59" t="s">
        <v>20</v>
      </c>
      <c r="F942" s="59" t="s">
        <v>21</v>
      </c>
      <c r="G942" s="59" t="s">
        <v>22</v>
      </c>
      <c r="H942" s="61">
        <v>92.09</v>
      </c>
      <c r="I942" s="62">
        <v>3</v>
      </c>
      <c r="J942" s="63">
        <v>13.813499999999999</v>
      </c>
      <c r="K942" s="63">
        <v>290.08350000000002</v>
      </c>
      <c r="L942" s="64">
        <v>43513</v>
      </c>
      <c r="M942" s="65">
        <v>0.68541666666666667</v>
      </c>
      <c r="N942" s="60" t="s">
        <v>29</v>
      </c>
      <c r="O942" s="63">
        <v>276.27</v>
      </c>
      <c r="P942" s="66">
        <v>4.7619047620000003</v>
      </c>
      <c r="Q942" s="63">
        <v>13.813499999999999</v>
      </c>
      <c r="R942" s="68">
        <v>4.2</v>
      </c>
      <c r="S942" s="48">
        <f t="shared" si="259"/>
        <v>13.813500000000033</v>
      </c>
      <c r="T942" s="49">
        <f t="shared" si="260"/>
        <v>1036.0125000000025</v>
      </c>
      <c r="U942" s="49" t="b">
        <f t="shared" si="261"/>
        <v>0</v>
      </c>
      <c r="V942" s="49" t="b">
        <f t="shared" si="262"/>
        <v>1</v>
      </c>
      <c r="W942" s="49" t="str">
        <f t="shared" si="263"/>
        <v>Low Value</v>
      </c>
      <c r="X942" s="157" t="str">
        <f t="shared" si="268"/>
        <v>Value Not maches</v>
      </c>
      <c r="Y942" s="158">
        <f t="shared" si="273"/>
        <v>17</v>
      </c>
      <c r="Z942" s="150">
        <f t="shared" si="264"/>
        <v>2</v>
      </c>
      <c r="AA942" s="151">
        <f t="shared" si="272"/>
        <v>2019</v>
      </c>
      <c r="AB942" s="152" t="str">
        <f t="shared" si="269"/>
        <v>2-2019</v>
      </c>
      <c r="AC942" s="152" t="str">
        <f t="shared" si="266"/>
        <v>17-2-2019</v>
      </c>
      <c r="AD942" s="62">
        <f t="shared" si="274"/>
        <v>1</v>
      </c>
      <c r="AE942" s="62">
        <f t="shared" si="270"/>
        <v>7</v>
      </c>
      <c r="AF942" s="152" t="str">
        <f t="shared" si="267"/>
        <v>2019-7</v>
      </c>
      <c r="AG942" s="62">
        <f t="shared" si="265"/>
        <v>7</v>
      </c>
      <c r="AH942" s="152" t="str">
        <f t="shared" si="271"/>
        <v>Weekends</v>
      </c>
      <c r="AI942" s="159">
        <f t="shared" si="275"/>
        <v>1</v>
      </c>
    </row>
    <row r="943" spans="2:35" ht="16.5" x14ac:dyDescent="0.3">
      <c r="B943" s="59" t="s">
        <v>975</v>
      </c>
      <c r="C943" s="60" t="s">
        <v>25</v>
      </c>
      <c r="D943" s="59" t="s">
        <v>26</v>
      </c>
      <c r="E943" s="59" t="s">
        <v>27</v>
      </c>
      <c r="F943" s="59" t="s">
        <v>21</v>
      </c>
      <c r="G943" s="59" t="s">
        <v>44</v>
      </c>
      <c r="H943" s="61">
        <v>57.29</v>
      </c>
      <c r="I943" s="62">
        <v>6</v>
      </c>
      <c r="J943" s="63">
        <v>17.187000000000001</v>
      </c>
      <c r="K943" s="63">
        <v>360.92700000000002</v>
      </c>
      <c r="L943" s="64">
        <v>43545</v>
      </c>
      <c r="M943" s="65">
        <v>0.71111111111111114</v>
      </c>
      <c r="N943" s="60" t="s">
        <v>23</v>
      </c>
      <c r="O943" s="63">
        <v>343.74</v>
      </c>
      <c r="P943" s="66">
        <v>4.7619047620000003</v>
      </c>
      <c r="Q943" s="63">
        <v>17.187000000000001</v>
      </c>
      <c r="R943" s="67">
        <v>5.9</v>
      </c>
      <c r="S943" s="48">
        <f t="shared" si="259"/>
        <v>17.187000000000012</v>
      </c>
      <c r="T943" s="49">
        <f t="shared" si="260"/>
        <v>1289.025000000001</v>
      </c>
      <c r="U943" s="49" t="b">
        <f t="shared" si="261"/>
        <v>0</v>
      </c>
      <c r="V943" s="49" t="b">
        <f t="shared" si="262"/>
        <v>1</v>
      </c>
      <c r="W943" s="49" t="str">
        <f t="shared" si="263"/>
        <v>Low Value</v>
      </c>
      <c r="X943" s="157" t="str">
        <f t="shared" si="268"/>
        <v>Value Not maches</v>
      </c>
      <c r="Y943" s="158">
        <f t="shared" si="273"/>
        <v>21</v>
      </c>
      <c r="Z943" s="150">
        <f t="shared" si="264"/>
        <v>3</v>
      </c>
      <c r="AA943" s="151">
        <f t="shared" si="272"/>
        <v>2019</v>
      </c>
      <c r="AB943" s="152" t="str">
        <f t="shared" si="269"/>
        <v>3-2019</v>
      </c>
      <c r="AC943" s="152" t="str">
        <f t="shared" si="266"/>
        <v>21-3-2019</v>
      </c>
      <c r="AD943" s="62">
        <f t="shared" si="274"/>
        <v>1</v>
      </c>
      <c r="AE943" s="62">
        <f t="shared" si="270"/>
        <v>12</v>
      </c>
      <c r="AF943" s="152" t="str">
        <f t="shared" si="267"/>
        <v>2019-12</v>
      </c>
      <c r="AG943" s="62">
        <f t="shared" si="265"/>
        <v>4</v>
      </c>
      <c r="AH943" s="152" t="str">
        <f t="shared" si="271"/>
        <v>Weekdays</v>
      </c>
      <c r="AI943" s="159">
        <f t="shared" si="275"/>
        <v>5</v>
      </c>
    </row>
    <row r="944" spans="2:35" ht="16.5" x14ac:dyDescent="0.3">
      <c r="B944" s="59" t="s">
        <v>976</v>
      </c>
      <c r="C944" s="60" t="s">
        <v>18</v>
      </c>
      <c r="D944" s="59" t="s">
        <v>19</v>
      </c>
      <c r="E944" s="59" t="s">
        <v>27</v>
      </c>
      <c r="F944" s="59" t="s">
        <v>31</v>
      </c>
      <c r="G944" s="59" t="s">
        <v>44</v>
      </c>
      <c r="H944" s="61">
        <v>66.52</v>
      </c>
      <c r="I944" s="62">
        <v>4</v>
      </c>
      <c r="J944" s="63">
        <v>13.304</v>
      </c>
      <c r="K944" s="63">
        <v>279.38400000000001</v>
      </c>
      <c r="L944" s="64">
        <v>43526</v>
      </c>
      <c r="M944" s="65">
        <v>0.75972222222222219</v>
      </c>
      <c r="N944" s="60" t="s">
        <v>23</v>
      </c>
      <c r="O944" s="63">
        <v>266.08</v>
      </c>
      <c r="P944" s="66">
        <v>4.7619047620000003</v>
      </c>
      <c r="Q944" s="63">
        <v>13.304</v>
      </c>
      <c r="R944" s="68">
        <v>6.9</v>
      </c>
      <c r="S944" s="48">
        <f t="shared" si="259"/>
        <v>13.30400000000003</v>
      </c>
      <c r="T944" s="49">
        <f t="shared" si="260"/>
        <v>997.80000000000223</v>
      </c>
      <c r="U944" s="49" t="b">
        <f t="shared" si="261"/>
        <v>0</v>
      </c>
      <c r="V944" s="49" t="b">
        <f t="shared" si="262"/>
        <v>1</v>
      </c>
      <c r="W944" s="49" t="str">
        <f t="shared" si="263"/>
        <v>Low Value</v>
      </c>
      <c r="X944" s="157">
        <f t="shared" si="268"/>
        <v>6.6520000000000001</v>
      </c>
      <c r="Y944" s="158">
        <f t="shared" si="273"/>
        <v>2</v>
      </c>
      <c r="Z944" s="150">
        <f t="shared" si="264"/>
        <v>3</v>
      </c>
      <c r="AA944" s="151">
        <f t="shared" si="272"/>
        <v>2019</v>
      </c>
      <c r="AB944" s="152" t="str">
        <f t="shared" si="269"/>
        <v>3-2019</v>
      </c>
      <c r="AC944" s="152" t="str">
        <f t="shared" si="266"/>
        <v>2-3-2019</v>
      </c>
      <c r="AD944" s="62">
        <f t="shared" si="274"/>
        <v>1</v>
      </c>
      <c r="AE944" s="62">
        <f t="shared" si="270"/>
        <v>9</v>
      </c>
      <c r="AF944" s="152" t="str">
        <f t="shared" si="267"/>
        <v>2019-9</v>
      </c>
      <c r="AG944" s="62">
        <f t="shared" si="265"/>
        <v>6</v>
      </c>
      <c r="AH944" s="152" t="str">
        <f t="shared" si="271"/>
        <v>Weekends</v>
      </c>
      <c r="AI944" s="159">
        <f t="shared" si="275"/>
        <v>7</v>
      </c>
    </row>
    <row r="945" spans="2:35" ht="16.5" x14ac:dyDescent="0.3">
      <c r="B945" s="59" t="s">
        <v>977</v>
      </c>
      <c r="C945" s="60" t="s">
        <v>25</v>
      </c>
      <c r="D945" s="59" t="s">
        <v>26</v>
      </c>
      <c r="E945" s="59" t="s">
        <v>20</v>
      </c>
      <c r="F945" s="59" t="s">
        <v>31</v>
      </c>
      <c r="G945" s="59" t="s">
        <v>46</v>
      </c>
      <c r="H945" s="61">
        <v>99.82</v>
      </c>
      <c r="I945" s="62">
        <v>9</v>
      </c>
      <c r="J945" s="63">
        <v>44.918999999999997</v>
      </c>
      <c r="K945" s="63">
        <v>943.29899999999998</v>
      </c>
      <c r="L945" s="64">
        <v>43551</v>
      </c>
      <c r="M945" s="65">
        <v>0.4465277777777778</v>
      </c>
      <c r="N945" s="60" t="s">
        <v>29</v>
      </c>
      <c r="O945" s="63">
        <v>898.38</v>
      </c>
      <c r="P945" s="66">
        <v>4.7619047620000003</v>
      </c>
      <c r="Q945" s="63">
        <v>44.918999999999997</v>
      </c>
      <c r="R945" s="67">
        <v>6.6</v>
      </c>
      <c r="S945" s="48">
        <f t="shared" si="259"/>
        <v>44.918999999999983</v>
      </c>
      <c r="T945" s="49">
        <f t="shared" si="260"/>
        <v>3368.9249999999988</v>
      </c>
      <c r="U945" s="49" t="b">
        <f t="shared" si="261"/>
        <v>1</v>
      </c>
      <c r="V945" s="49" t="b">
        <f t="shared" si="262"/>
        <v>1</v>
      </c>
      <c r="W945" s="49" t="str">
        <f t="shared" si="263"/>
        <v>Low Value</v>
      </c>
      <c r="X945" s="157">
        <f t="shared" si="268"/>
        <v>9.9819999999999993</v>
      </c>
      <c r="Y945" s="158">
        <f t="shared" si="273"/>
        <v>27</v>
      </c>
      <c r="Z945" s="150">
        <f t="shared" si="264"/>
        <v>3</v>
      </c>
      <c r="AA945" s="151">
        <f t="shared" si="272"/>
        <v>2019</v>
      </c>
      <c r="AB945" s="152" t="str">
        <f t="shared" si="269"/>
        <v>3-2019</v>
      </c>
      <c r="AC945" s="152" t="str">
        <f t="shared" si="266"/>
        <v>27-3-2019</v>
      </c>
      <c r="AD945" s="62">
        <f t="shared" si="274"/>
        <v>1</v>
      </c>
      <c r="AE945" s="62">
        <f t="shared" si="270"/>
        <v>13</v>
      </c>
      <c r="AF945" s="152" t="str">
        <f t="shared" si="267"/>
        <v>2019-13</v>
      </c>
      <c r="AG945" s="62">
        <f t="shared" si="265"/>
        <v>3</v>
      </c>
      <c r="AH945" s="152" t="str">
        <f t="shared" si="271"/>
        <v>Weekdays</v>
      </c>
      <c r="AI945" s="159">
        <f t="shared" si="275"/>
        <v>4</v>
      </c>
    </row>
    <row r="946" spans="2:35" ht="16.5" x14ac:dyDescent="0.3">
      <c r="B946" s="59" t="s">
        <v>978</v>
      </c>
      <c r="C946" s="60" t="s">
        <v>18</v>
      </c>
      <c r="D946" s="59" t="s">
        <v>19</v>
      </c>
      <c r="E946" s="59" t="s">
        <v>27</v>
      </c>
      <c r="F946" s="59" t="s">
        <v>21</v>
      </c>
      <c r="G946" s="59" t="s">
        <v>32</v>
      </c>
      <c r="H946" s="61">
        <v>45.68</v>
      </c>
      <c r="I946" s="62">
        <v>10</v>
      </c>
      <c r="J946" s="63">
        <v>22.84</v>
      </c>
      <c r="K946" s="63">
        <v>479.64</v>
      </c>
      <c r="L946" s="64">
        <v>43484</v>
      </c>
      <c r="M946" s="65">
        <v>0.8125</v>
      </c>
      <c r="N946" s="60" t="s">
        <v>23</v>
      </c>
      <c r="O946" s="63">
        <v>456.8</v>
      </c>
      <c r="P946" s="66">
        <v>4.7619047620000003</v>
      </c>
      <c r="Q946" s="63">
        <v>22.84</v>
      </c>
      <c r="R946" s="67">
        <v>5.7</v>
      </c>
      <c r="S946" s="48">
        <f t="shared" si="259"/>
        <v>22.839999999999975</v>
      </c>
      <c r="T946" s="49">
        <f t="shared" si="260"/>
        <v>1712.9999999999982</v>
      </c>
      <c r="U946" s="49" t="b">
        <f t="shared" si="261"/>
        <v>0</v>
      </c>
      <c r="V946" s="49" t="b">
        <f t="shared" si="262"/>
        <v>1</v>
      </c>
      <c r="W946" s="49" t="str">
        <f t="shared" si="263"/>
        <v>Low Value</v>
      </c>
      <c r="X946" s="157" t="str">
        <f t="shared" si="268"/>
        <v>Value Not maches</v>
      </c>
      <c r="Y946" s="158">
        <f t="shared" si="273"/>
        <v>19</v>
      </c>
      <c r="Z946" s="150">
        <f t="shared" si="264"/>
        <v>1</v>
      </c>
      <c r="AA946" s="151">
        <f t="shared" si="272"/>
        <v>2019</v>
      </c>
      <c r="AB946" s="152" t="str">
        <f t="shared" si="269"/>
        <v>1-2019</v>
      </c>
      <c r="AC946" s="152" t="str">
        <f t="shared" si="266"/>
        <v>19-1-2019</v>
      </c>
      <c r="AD946" s="62">
        <f t="shared" si="274"/>
        <v>1</v>
      </c>
      <c r="AE946" s="62">
        <f t="shared" si="270"/>
        <v>3</v>
      </c>
      <c r="AF946" s="152" t="str">
        <f t="shared" si="267"/>
        <v>2019-3</v>
      </c>
      <c r="AG946" s="62">
        <f t="shared" si="265"/>
        <v>6</v>
      </c>
      <c r="AH946" s="152" t="str">
        <f t="shared" si="271"/>
        <v>Weekends</v>
      </c>
      <c r="AI946" s="159">
        <f t="shared" si="275"/>
        <v>7</v>
      </c>
    </row>
    <row r="947" spans="2:35" ht="16.5" x14ac:dyDescent="0.3">
      <c r="B947" s="59" t="s">
        <v>979</v>
      </c>
      <c r="C947" s="60" t="s">
        <v>18</v>
      </c>
      <c r="D947" s="59" t="s">
        <v>19</v>
      </c>
      <c r="E947" s="59" t="s">
        <v>27</v>
      </c>
      <c r="F947" s="59" t="s">
        <v>31</v>
      </c>
      <c r="G947" s="59" t="s">
        <v>22</v>
      </c>
      <c r="H947" s="61">
        <v>50.79</v>
      </c>
      <c r="I947" s="62">
        <v>5</v>
      </c>
      <c r="J947" s="63">
        <v>12.6975</v>
      </c>
      <c r="K947" s="63">
        <v>266.64749999999998</v>
      </c>
      <c r="L947" s="64">
        <v>43515</v>
      </c>
      <c r="M947" s="65">
        <v>0.62013888888888891</v>
      </c>
      <c r="N947" s="60" t="s">
        <v>33</v>
      </c>
      <c r="O947" s="63">
        <v>253.95</v>
      </c>
      <c r="P947" s="66">
        <v>4.7619047620000003</v>
      </c>
      <c r="Q947" s="63">
        <v>12.6975</v>
      </c>
      <c r="R947" s="68">
        <v>5.3</v>
      </c>
      <c r="S947" s="48">
        <f t="shared" si="259"/>
        <v>12.697499999999991</v>
      </c>
      <c r="T947" s="49">
        <f t="shared" si="260"/>
        <v>952.31249999999932</v>
      </c>
      <c r="U947" s="49" t="b">
        <f t="shared" si="261"/>
        <v>0</v>
      </c>
      <c r="V947" s="49" t="b">
        <f t="shared" si="262"/>
        <v>1</v>
      </c>
      <c r="W947" s="49" t="str">
        <f t="shared" si="263"/>
        <v>Low Value</v>
      </c>
      <c r="X947" s="157" t="str">
        <f t="shared" si="268"/>
        <v>Value Not maches</v>
      </c>
      <c r="Y947" s="158">
        <f t="shared" si="273"/>
        <v>19</v>
      </c>
      <c r="Z947" s="150">
        <f t="shared" si="264"/>
        <v>2</v>
      </c>
      <c r="AA947" s="151">
        <f t="shared" si="272"/>
        <v>2019</v>
      </c>
      <c r="AB947" s="152" t="str">
        <f t="shared" si="269"/>
        <v>2-2019</v>
      </c>
      <c r="AC947" s="152" t="str">
        <f t="shared" si="266"/>
        <v>19-2-2019</v>
      </c>
      <c r="AD947" s="62">
        <f t="shared" si="274"/>
        <v>1</v>
      </c>
      <c r="AE947" s="62">
        <f t="shared" si="270"/>
        <v>8</v>
      </c>
      <c r="AF947" s="152" t="str">
        <f t="shared" si="267"/>
        <v>2019-8</v>
      </c>
      <c r="AG947" s="62">
        <f t="shared" si="265"/>
        <v>2</v>
      </c>
      <c r="AH947" s="152" t="str">
        <f t="shared" si="271"/>
        <v>Weekdays</v>
      </c>
      <c r="AI947" s="159">
        <f t="shared" si="275"/>
        <v>3</v>
      </c>
    </row>
    <row r="948" spans="2:35" ht="16.5" x14ac:dyDescent="0.3">
      <c r="B948" s="59" t="s">
        <v>980</v>
      </c>
      <c r="C948" s="60" t="s">
        <v>18</v>
      </c>
      <c r="D948" s="59" t="s">
        <v>19</v>
      </c>
      <c r="E948" s="59" t="s">
        <v>20</v>
      </c>
      <c r="F948" s="59" t="s">
        <v>31</v>
      </c>
      <c r="G948" s="59" t="s">
        <v>22</v>
      </c>
      <c r="H948" s="61">
        <v>10.08</v>
      </c>
      <c r="I948" s="62">
        <v>7</v>
      </c>
      <c r="J948" s="63">
        <v>3.528</v>
      </c>
      <c r="K948" s="63">
        <v>74.087999999999994</v>
      </c>
      <c r="L948" s="64">
        <v>43552</v>
      </c>
      <c r="M948" s="65">
        <v>0.84305555555555556</v>
      </c>
      <c r="N948" s="60" t="s">
        <v>29</v>
      </c>
      <c r="O948" s="63">
        <v>70.56</v>
      </c>
      <c r="P948" s="66">
        <v>4.7619047620000003</v>
      </c>
      <c r="Q948" s="63">
        <v>3.528</v>
      </c>
      <c r="R948" s="68">
        <v>4.2</v>
      </c>
      <c r="S948" s="48">
        <f t="shared" si="259"/>
        <v>3.5279999999999916</v>
      </c>
      <c r="T948" s="49">
        <f t="shared" si="260"/>
        <v>264.59999999999934</v>
      </c>
      <c r="U948" s="49" t="b">
        <f t="shared" si="261"/>
        <v>0</v>
      </c>
      <c r="V948" s="49" t="b">
        <f t="shared" si="262"/>
        <v>1</v>
      </c>
      <c r="W948" s="49" t="str">
        <f t="shared" si="263"/>
        <v>Low Value</v>
      </c>
      <c r="X948" s="157" t="str">
        <f t="shared" si="268"/>
        <v>Value Not maches</v>
      </c>
      <c r="Y948" s="158">
        <f t="shared" si="273"/>
        <v>28</v>
      </c>
      <c r="Z948" s="150">
        <f t="shared" si="264"/>
        <v>3</v>
      </c>
      <c r="AA948" s="151">
        <f t="shared" si="272"/>
        <v>2019</v>
      </c>
      <c r="AB948" s="152" t="str">
        <f t="shared" si="269"/>
        <v>3-2019</v>
      </c>
      <c r="AC948" s="152" t="str">
        <f t="shared" si="266"/>
        <v>28-3-2019</v>
      </c>
      <c r="AD948" s="62">
        <f t="shared" si="274"/>
        <v>1</v>
      </c>
      <c r="AE948" s="62">
        <f t="shared" si="270"/>
        <v>13</v>
      </c>
      <c r="AF948" s="152" t="str">
        <f t="shared" si="267"/>
        <v>2019-13</v>
      </c>
      <c r="AG948" s="62">
        <f t="shared" si="265"/>
        <v>4</v>
      </c>
      <c r="AH948" s="152" t="str">
        <f t="shared" si="271"/>
        <v>Weekdays</v>
      </c>
      <c r="AI948" s="159">
        <f t="shared" si="275"/>
        <v>5</v>
      </c>
    </row>
    <row r="949" spans="2:35" ht="16.5" x14ac:dyDescent="0.3">
      <c r="B949" s="59" t="s">
        <v>981</v>
      </c>
      <c r="C949" s="60" t="s">
        <v>18</v>
      </c>
      <c r="D949" s="59" t="s">
        <v>19</v>
      </c>
      <c r="E949" s="59" t="s">
        <v>27</v>
      </c>
      <c r="F949" s="59" t="s">
        <v>21</v>
      </c>
      <c r="G949" s="59" t="s">
        <v>28</v>
      </c>
      <c r="H949" s="61">
        <v>93.88</v>
      </c>
      <c r="I949" s="62">
        <v>7</v>
      </c>
      <c r="J949" s="63">
        <v>32.857999999999997</v>
      </c>
      <c r="K949" s="63">
        <v>690.01800000000003</v>
      </c>
      <c r="L949" s="64">
        <v>43470</v>
      </c>
      <c r="M949" s="65">
        <v>0.49375000000000002</v>
      </c>
      <c r="N949" s="60" t="s">
        <v>33</v>
      </c>
      <c r="O949" s="63">
        <v>657.16</v>
      </c>
      <c r="P949" s="66">
        <v>4.7619047620000003</v>
      </c>
      <c r="Q949" s="63">
        <v>32.857999999999997</v>
      </c>
      <c r="R949" s="67">
        <v>7.3</v>
      </c>
      <c r="S949" s="48">
        <f t="shared" si="259"/>
        <v>32.858000000000061</v>
      </c>
      <c r="T949" s="49">
        <f t="shared" si="260"/>
        <v>2464.3500000000045</v>
      </c>
      <c r="U949" s="49" t="b">
        <f t="shared" si="261"/>
        <v>1</v>
      </c>
      <c r="V949" s="49" t="b">
        <f t="shared" si="262"/>
        <v>1</v>
      </c>
      <c r="W949" s="49" t="str">
        <f t="shared" si="263"/>
        <v>Low Value</v>
      </c>
      <c r="X949" s="157">
        <f t="shared" si="268"/>
        <v>9.3879999999999999</v>
      </c>
      <c r="Y949" s="158">
        <f t="shared" si="273"/>
        <v>5</v>
      </c>
      <c r="Z949" s="150">
        <f t="shared" si="264"/>
        <v>1</v>
      </c>
      <c r="AA949" s="151">
        <f t="shared" si="272"/>
        <v>2019</v>
      </c>
      <c r="AB949" s="152" t="str">
        <f t="shared" si="269"/>
        <v>1-2019</v>
      </c>
      <c r="AC949" s="152" t="str">
        <f t="shared" si="266"/>
        <v>5-1-2019</v>
      </c>
      <c r="AD949" s="62">
        <f t="shared" si="274"/>
        <v>1</v>
      </c>
      <c r="AE949" s="62">
        <f t="shared" si="270"/>
        <v>1</v>
      </c>
      <c r="AF949" s="152" t="str">
        <f t="shared" si="267"/>
        <v>2019-1</v>
      </c>
      <c r="AG949" s="62">
        <f t="shared" si="265"/>
        <v>6</v>
      </c>
      <c r="AH949" s="152" t="str">
        <f t="shared" si="271"/>
        <v>Weekends</v>
      </c>
      <c r="AI949" s="159">
        <f t="shared" si="275"/>
        <v>7</v>
      </c>
    </row>
    <row r="950" spans="2:35" ht="16.5" x14ac:dyDescent="0.3">
      <c r="B950" s="59" t="s">
        <v>982</v>
      </c>
      <c r="C950" s="60" t="s">
        <v>25</v>
      </c>
      <c r="D950" s="59" t="s">
        <v>26</v>
      </c>
      <c r="E950" s="59" t="s">
        <v>20</v>
      </c>
      <c r="F950" s="59" t="s">
        <v>31</v>
      </c>
      <c r="G950" s="59" t="s">
        <v>28</v>
      </c>
      <c r="H950" s="61">
        <v>84.25</v>
      </c>
      <c r="I950" s="62">
        <v>2</v>
      </c>
      <c r="J950" s="63">
        <v>8.4250000000000007</v>
      </c>
      <c r="K950" s="63">
        <v>176.92500000000001</v>
      </c>
      <c r="L950" s="64">
        <v>43550</v>
      </c>
      <c r="M950" s="65">
        <v>0.59236111111111112</v>
      </c>
      <c r="N950" s="60" t="s">
        <v>33</v>
      </c>
      <c r="O950" s="63">
        <v>168.5</v>
      </c>
      <c r="P950" s="66">
        <v>4.7619047620000003</v>
      </c>
      <c r="Q950" s="63">
        <v>8.4250000000000007</v>
      </c>
      <c r="R950" s="68">
        <v>5.3</v>
      </c>
      <c r="S950" s="48">
        <f t="shared" si="259"/>
        <v>8.4250000000000114</v>
      </c>
      <c r="T950" s="49">
        <f t="shared" si="260"/>
        <v>631.87500000000091</v>
      </c>
      <c r="U950" s="49" t="b">
        <f t="shared" si="261"/>
        <v>0</v>
      </c>
      <c r="V950" s="49" t="b">
        <f t="shared" si="262"/>
        <v>1</v>
      </c>
      <c r="W950" s="49" t="str">
        <f t="shared" si="263"/>
        <v>Low Value</v>
      </c>
      <c r="X950" s="157" t="str">
        <f t="shared" si="268"/>
        <v>Value Not maches</v>
      </c>
      <c r="Y950" s="158">
        <f t="shared" si="273"/>
        <v>26</v>
      </c>
      <c r="Z950" s="150">
        <f t="shared" si="264"/>
        <v>3</v>
      </c>
      <c r="AA950" s="151">
        <f t="shared" si="272"/>
        <v>2019</v>
      </c>
      <c r="AB950" s="152" t="str">
        <f t="shared" si="269"/>
        <v>3-2019</v>
      </c>
      <c r="AC950" s="152" t="str">
        <f t="shared" si="266"/>
        <v>26-3-2019</v>
      </c>
      <c r="AD950" s="62">
        <f t="shared" si="274"/>
        <v>1</v>
      </c>
      <c r="AE950" s="62">
        <f t="shared" si="270"/>
        <v>13</v>
      </c>
      <c r="AF950" s="152" t="str">
        <f t="shared" si="267"/>
        <v>2019-13</v>
      </c>
      <c r="AG950" s="62">
        <f t="shared" si="265"/>
        <v>2</v>
      </c>
      <c r="AH950" s="152" t="str">
        <f t="shared" si="271"/>
        <v>Weekdays</v>
      </c>
      <c r="AI950" s="159">
        <f t="shared" si="275"/>
        <v>3</v>
      </c>
    </row>
    <row r="951" spans="2:35" ht="16.5" x14ac:dyDescent="0.3">
      <c r="B951" s="59" t="s">
        <v>983</v>
      </c>
      <c r="C951" s="60" t="s">
        <v>42</v>
      </c>
      <c r="D951" s="59" t="s">
        <v>43</v>
      </c>
      <c r="E951" s="59" t="s">
        <v>20</v>
      </c>
      <c r="F951" s="59" t="s">
        <v>31</v>
      </c>
      <c r="G951" s="59" t="s">
        <v>46</v>
      </c>
      <c r="H951" s="61">
        <v>53.78</v>
      </c>
      <c r="I951" s="62">
        <v>1</v>
      </c>
      <c r="J951" s="63">
        <v>2.6890000000000001</v>
      </c>
      <c r="K951" s="63">
        <v>56.469000000000001</v>
      </c>
      <c r="L951" s="64">
        <v>43499</v>
      </c>
      <c r="M951" s="65">
        <v>0.84236111111111112</v>
      </c>
      <c r="N951" s="60" t="s">
        <v>23</v>
      </c>
      <c r="O951" s="63">
        <v>53.78</v>
      </c>
      <c r="P951" s="66">
        <v>4.7619047620000003</v>
      </c>
      <c r="Q951" s="63">
        <v>2.6890000000000001</v>
      </c>
      <c r="R951" s="68">
        <v>4.7</v>
      </c>
      <c r="S951" s="48">
        <f t="shared" si="259"/>
        <v>2.6890000000000001</v>
      </c>
      <c r="T951" s="49">
        <f t="shared" si="260"/>
        <v>201.67500000000001</v>
      </c>
      <c r="U951" s="49" t="b">
        <f t="shared" si="261"/>
        <v>0</v>
      </c>
      <c r="V951" s="49" t="b">
        <f t="shared" si="262"/>
        <v>1</v>
      </c>
      <c r="W951" s="49" t="str">
        <f t="shared" si="263"/>
        <v>Low Value</v>
      </c>
      <c r="X951" s="157" t="str">
        <f t="shared" si="268"/>
        <v>Value Not maches</v>
      </c>
      <c r="Y951" s="158">
        <f t="shared" si="273"/>
        <v>3</v>
      </c>
      <c r="Z951" s="150">
        <f t="shared" si="264"/>
        <v>2</v>
      </c>
      <c r="AA951" s="151">
        <f t="shared" si="272"/>
        <v>2019</v>
      </c>
      <c r="AB951" s="152" t="str">
        <f t="shared" si="269"/>
        <v>2-2019</v>
      </c>
      <c r="AC951" s="152" t="str">
        <f t="shared" si="266"/>
        <v>3-2-2019</v>
      </c>
      <c r="AD951" s="62">
        <f t="shared" si="274"/>
        <v>1</v>
      </c>
      <c r="AE951" s="62">
        <f t="shared" si="270"/>
        <v>5</v>
      </c>
      <c r="AF951" s="152" t="str">
        <f t="shared" si="267"/>
        <v>2019-5</v>
      </c>
      <c r="AG951" s="62">
        <f t="shared" si="265"/>
        <v>7</v>
      </c>
      <c r="AH951" s="152" t="str">
        <f t="shared" si="271"/>
        <v>Weekends</v>
      </c>
      <c r="AI951" s="159">
        <f t="shared" si="275"/>
        <v>1</v>
      </c>
    </row>
    <row r="952" spans="2:35" ht="16.5" x14ac:dyDescent="0.3">
      <c r="B952" s="59" t="s">
        <v>984</v>
      </c>
      <c r="C952" s="60" t="s">
        <v>25</v>
      </c>
      <c r="D952" s="59" t="s">
        <v>26</v>
      </c>
      <c r="E952" s="59" t="s">
        <v>20</v>
      </c>
      <c r="F952" s="59" t="s">
        <v>31</v>
      </c>
      <c r="G952" s="59" t="s">
        <v>32</v>
      </c>
      <c r="H952" s="61">
        <v>35.81</v>
      </c>
      <c r="I952" s="62">
        <v>5</v>
      </c>
      <c r="J952" s="63">
        <v>8.9525000000000006</v>
      </c>
      <c r="K952" s="63">
        <v>188.0025</v>
      </c>
      <c r="L952" s="64">
        <v>43502</v>
      </c>
      <c r="M952" s="65">
        <v>0.78055555555555556</v>
      </c>
      <c r="N952" s="60" t="s">
        <v>23</v>
      </c>
      <c r="O952" s="63">
        <v>179.05</v>
      </c>
      <c r="P952" s="66">
        <v>4.7619047620000003</v>
      </c>
      <c r="Q952" s="63">
        <v>8.9525000000000006</v>
      </c>
      <c r="R952" s="68">
        <v>7.9</v>
      </c>
      <c r="S952" s="48">
        <f t="shared" si="259"/>
        <v>8.9524999999999864</v>
      </c>
      <c r="T952" s="49">
        <f t="shared" si="260"/>
        <v>671.43749999999898</v>
      </c>
      <c r="U952" s="49" t="b">
        <f t="shared" si="261"/>
        <v>0</v>
      </c>
      <c r="V952" s="49" t="b">
        <f t="shared" si="262"/>
        <v>1</v>
      </c>
      <c r="W952" s="49" t="str">
        <f t="shared" si="263"/>
        <v>Low Value</v>
      </c>
      <c r="X952" s="157">
        <f t="shared" si="268"/>
        <v>3.5810000000000004</v>
      </c>
      <c r="Y952" s="158">
        <f t="shared" si="273"/>
        <v>6</v>
      </c>
      <c r="Z952" s="150">
        <f t="shared" si="264"/>
        <v>2</v>
      </c>
      <c r="AA952" s="151">
        <f t="shared" si="272"/>
        <v>2019</v>
      </c>
      <c r="AB952" s="152" t="str">
        <f t="shared" si="269"/>
        <v>2-2019</v>
      </c>
      <c r="AC952" s="152" t="str">
        <f t="shared" si="266"/>
        <v>6-2-2019</v>
      </c>
      <c r="AD952" s="62">
        <f t="shared" si="274"/>
        <v>1</v>
      </c>
      <c r="AE952" s="62">
        <f t="shared" si="270"/>
        <v>6</v>
      </c>
      <c r="AF952" s="152" t="str">
        <f t="shared" si="267"/>
        <v>2019-6</v>
      </c>
      <c r="AG952" s="62">
        <f t="shared" si="265"/>
        <v>3</v>
      </c>
      <c r="AH952" s="152" t="str">
        <f t="shared" si="271"/>
        <v>Weekdays</v>
      </c>
      <c r="AI952" s="159">
        <f t="shared" si="275"/>
        <v>4</v>
      </c>
    </row>
    <row r="953" spans="2:35" ht="16.5" x14ac:dyDescent="0.3">
      <c r="B953" s="59" t="s">
        <v>985</v>
      </c>
      <c r="C953" s="60" t="s">
        <v>42</v>
      </c>
      <c r="D953" s="59" t="s">
        <v>43</v>
      </c>
      <c r="E953" s="59" t="s">
        <v>27</v>
      </c>
      <c r="F953" s="59" t="s">
        <v>21</v>
      </c>
      <c r="G953" s="59" t="s">
        <v>44</v>
      </c>
      <c r="H953" s="61">
        <v>26.43</v>
      </c>
      <c r="I953" s="62">
        <v>8</v>
      </c>
      <c r="J953" s="63">
        <v>10.571999999999999</v>
      </c>
      <c r="K953" s="63">
        <v>222.012</v>
      </c>
      <c r="L953" s="64">
        <v>43520</v>
      </c>
      <c r="M953" s="65">
        <v>0.60138888888888886</v>
      </c>
      <c r="N953" s="60" t="s">
        <v>23</v>
      </c>
      <c r="O953" s="63">
        <v>211.44</v>
      </c>
      <c r="P953" s="66">
        <v>4.7619047620000003</v>
      </c>
      <c r="Q953" s="63">
        <v>10.571999999999999</v>
      </c>
      <c r="R953" s="68">
        <v>8.9</v>
      </c>
      <c r="S953" s="48">
        <f t="shared" si="259"/>
        <v>10.572000000000003</v>
      </c>
      <c r="T953" s="49">
        <f t="shared" si="260"/>
        <v>792.9000000000002</v>
      </c>
      <c r="U953" s="49" t="b">
        <f t="shared" si="261"/>
        <v>0</v>
      </c>
      <c r="V953" s="49" t="b">
        <f t="shared" si="262"/>
        <v>1</v>
      </c>
      <c r="W953" s="49" t="str">
        <f t="shared" si="263"/>
        <v>High Value</v>
      </c>
      <c r="X953" s="157">
        <f t="shared" si="268"/>
        <v>2.6430000000000002</v>
      </c>
      <c r="Y953" s="158">
        <f t="shared" si="273"/>
        <v>24</v>
      </c>
      <c r="Z953" s="150">
        <f t="shared" si="264"/>
        <v>2</v>
      </c>
      <c r="AA953" s="151">
        <f t="shared" si="272"/>
        <v>2019</v>
      </c>
      <c r="AB953" s="152" t="str">
        <f t="shared" si="269"/>
        <v>2-2019</v>
      </c>
      <c r="AC953" s="152" t="str">
        <f t="shared" si="266"/>
        <v>24-2-2019</v>
      </c>
      <c r="AD953" s="62">
        <f t="shared" si="274"/>
        <v>1</v>
      </c>
      <c r="AE953" s="62">
        <f t="shared" si="270"/>
        <v>8</v>
      </c>
      <c r="AF953" s="152" t="str">
        <f t="shared" si="267"/>
        <v>2019-8</v>
      </c>
      <c r="AG953" s="62">
        <f t="shared" si="265"/>
        <v>7</v>
      </c>
      <c r="AH953" s="152" t="str">
        <f t="shared" si="271"/>
        <v>Weekends</v>
      </c>
      <c r="AI953" s="159">
        <f t="shared" si="275"/>
        <v>1</v>
      </c>
    </row>
    <row r="954" spans="2:35" ht="16.5" x14ac:dyDescent="0.3">
      <c r="B954" s="59" t="s">
        <v>986</v>
      </c>
      <c r="C954" s="60" t="s">
        <v>42</v>
      </c>
      <c r="D954" s="59" t="s">
        <v>43</v>
      </c>
      <c r="E954" s="59" t="s">
        <v>20</v>
      </c>
      <c r="F954" s="59" t="s">
        <v>31</v>
      </c>
      <c r="G954" s="59" t="s">
        <v>22</v>
      </c>
      <c r="H954" s="61">
        <v>39.909999999999997</v>
      </c>
      <c r="I954" s="62">
        <v>3</v>
      </c>
      <c r="J954" s="63">
        <v>5.9865000000000004</v>
      </c>
      <c r="K954" s="63">
        <v>125.7165</v>
      </c>
      <c r="L954" s="64">
        <v>43517</v>
      </c>
      <c r="M954" s="65">
        <v>0.52777777777777779</v>
      </c>
      <c r="N954" s="60" t="s">
        <v>23</v>
      </c>
      <c r="O954" s="63">
        <v>119.73</v>
      </c>
      <c r="P954" s="66">
        <v>4.7619047620000003</v>
      </c>
      <c r="Q954" s="63">
        <v>5.9865000000000004</v>
      </c>
      <c r="R954" s="68">
        <v>9.3000000000000007</v>
      </c>
      <c r="S954" s="48">
        <f t="shared" si="259"/>
        <v>5.9864999999999924</v>
      </c>
      <c r="T954" s="49">
        <f t="shared" si="260"/>
        <v>448.98749999999944</v>
      </c>
      <c r="U954" s="49" t="b">
        <f t="shared" si="261"/>
        <v>0</v>
      </c>
      <c r="V954" s="49" t="b">
        <f t="shared" si="262"/>
        <v>1</v>
      </c>
      <c r="W954" s="49" t="str">
        <f t="shared" si="263"/>
        <v>High Value</v>
      </c>
      <c r="X954" s="157">
        <f t="shared" si="268"/>
        <v>3.9909999999999997</v>
      </c>
      <c r="Y954" s="158">
        <f t="shared" si="273"/>
        <v>21</v>
      </c>
      <c r="Z954" s="150">
        <f t="shared" si="264"/>
        <v>2</v>
      </c>
      <c r="AA954" s="151">
        <f t="shared" si="272"/>
        <v>2019</v>
      </c>
      <c r="AB954" s="152" t="str">
        <f t="shared" si="269"/>
        <v>2-2019</v>
      </c>
      <c r="AC954" s="152" t="str">
        <f t="shared" si="266"/>
        <v>21-2-2019</v>
      </c>
      <c r="AD954" s="62">
        <f t="shared" si="274"/>
        <v>1</v>
      </c>
      <c r="AE954" s="62">
        <f t="shared" si="270"/>
        <v>8</v>
      </c>
      <c r="AF954" s="152" t="str">
        <f t="shared" si="267"/>
        <v>2019-8</v>
      </c>
      <c r="AG954" s="62">
        <f t="shared" si="265"/>
        <v>4</v>
      </c>
      <c r="AH954" s="152" t="str">
        <f t="shared" si="271"/>
        <v>Weekdays</v>
      </c>
      <c r="AI954" s="159">
        <f t="shared" si="275"/>
        <v>5</v>
      </c>
    </row>
    <row r="955" spans="2:35" ht="16.5" x14ac:dyDescent="0.3">
      <c r="B955" s="59" t="s">
        <v>987</v>
      </c>
      <c r="C955" s="60" t="s">
        <v>42</v>
      </c>
      <c r="D955" s="59" t="s">
        <v>43</v>
      </c>
      <c r="E955" s="59" t="s">
        <v>20</v>
      </c>
      <c r="F955" s="59" t="s">
        <v>21</v>
      </c>
      <c r="G955" s="59" t="s">
        <v>32</v>
      </c>
      <c r="H955" s="61">
        <v>21.9</v>
      </c>
      <c r="I955" s="62">
        <v>3</v>
      </c>
      <c r="J955" s="63">
        <v>3.2850000000000001</v>
      </c>
      <c r="K955" s="63">
        <v>68.984999999999999</v>
      </c>
      <c r="L955" s="64">
        <v>43474</v>
      </c>
      <c r="M955" s="65">
        <v>0.77986111111111112</v>
      </c>
      <c r="N955" s="60" t="s">
        <v>23</v>
      </c>
      <c r="O955" s="63">
        <v>65.7</v>
      </c>
      <c r="P955" s="66">
        <v>4.7619047620000003</v>
      </c>
      <c r="Q955" s="63">
        <v>3.2850000000000001</v>
      </c>
      <c r="R955" s="68">
        <v>4.7</v>
      </c>
      <c r="S955" s="48">
        <f t="shared" si="259"/>
        <v>3.2849999999999966</v>
      </c>
      <c r="T955" s="49">
        <f t="shared" si="260"/>
        <v>246.37499999999974</v>
      </c>
      <c r="U955" s="49" t="b">
        <f t="shared" si="261"/>
        <v>0</v>
      </c>
      <c r="V955" s="49" t="b">
        <f t="shared" si="262"/>
        <v>1</v>
      </c>
      <c r="W955" s="49" t="str">
        <f t="shared" si="263"/>
        <v>Low Value</v>
      </c>
      <c r="X955" s="157" t="str">
        <f t="shared" si="268"/>
        <v>Value Not maches</v>
      </c>
      <c r="Y955" s="158">
        <f t="shared" si="273"/>
        <v>9</v>
      </c>
      <c r="Z955" s="150">
        <f t="shared" si="264"/>
        <v>1</v>
      </c>
      <c r="AA955" s="151">
        <f t="shared" si="272"/>
        <v>2019</v>
      </c>
      <c r="AB955" s="152" t="str">
        <f t="shared" si="269"/>
        <v>1-2019</v>
      </c>
      <c r="AC955" s="152" t="str">
        <f t="shared" si="266"/>
        <v>9-1-2019</v>
      </c>
      <c r="AD955" s="62">
        <f t="shared" si="274"/>
        <v>1</v>
      </c>
      <c r="AE955" s="62">
        <f t="shared" si="270"/>
        <v>2</v>
      </c>
      <c r="AF955" s="152" t="str">
        <f t="shared" si="267"/>
        <v>2019-2</v>
      </c>
      <c r="AG955" s="62">
        <f t="shared" si="265"/>
        <v>3</v>
      </c>
      <c r="AH955" s="152" t="str">
        <f t="shared" si="271"/>
        <v>Weekdays</v>
      </c>
      <c r="AI955" s="159">
        <f t="shared" si="275"/>
        <v>4</v>
      </c>
    </row>
    <row r="956" spans="2:35" ht="16.5" x14ac:dyDescent="0.3">
      <c r="B956" s="59" t="s">
        <v>988</v>
      </c>
      <c r="C956" s="60" t="s">
        <v>42</v>
      </c>
      <c r="D956" s="59" t="s">
        <v>43</v>
      </c>
      <c r="E956" s="59" t="s">
        <v>20</v>
      </c>
      <c r="F956" s="59" t="s">
        <v>21</v>
      </c>
      <c r="G956" s="59" t="s">
        <v>44</v>
      </c>
      <c r="H956" s="61">
        <v>62.85</v>
      </c>
      <c r="I956" s="62">
        <v>4</v>
      </c>
      <c r="J956" s="63">
        <v>12.57</v>
      </c>
      <c r="K956" s="63">
        <v>263.97000000000003</v>
      </c>
      <c r="L956" s="64">
        <v>43521</v>
      </c>
      <c r="M956" s="65">
        <v>0.55694444444444446</v>
      </c>
      <c r="N956" s="60" t="s">
        <v>23</v>
      </c>
      <c r="O956" s="63">
        <v>251.4</v>
      </c>
      <c r="P956" s="66">
        <v>4.7619047620000003</v>
      </c>
      <c r="Q956" s="63">
        <v>12.57</v>
      </c>
      <c r="R956" s="68">
        <v>8.6999999999999993</v>
      </c>
      <c r="S956" s="48">
        <f t="shared" si="259"/>
        <v>12.570000000000022</v>
      </c>
      <c r="T956" s="49">
        <f t="shared" si="260"/>
        <v>942.75000000000159</v>
      </c>
      <c r="U956" s="49" t="b">
        <f t="shared" si="261"/>
        <v>0</v>
      </c>
      <c r="V956" s="49" t="b">
        <f t="shared" si="262"/>
        <v>1</v>
      </c>
      <c r="W956" s="49" t="str">
        <f t="shared" si="263"/>
        <v>High Value</v>
      </c>
      <c r="X956" s="157">
        <f t="shared" si="268"/>
        <v>6.2850000000000001</v>
      </c>
      <c r="Y956" s="158">
        <f t="shared" si="273"/>
        <v>25</v>
      </c>
      <c r="Z956" s="150">
        <f t="shared" si="264"/>
        <v>2</v>
      </c>
      <c r="AA956" s="151">
        <f t="shared" si="272"/>
        <v>2019</v>
      </c>
      <c r="AB956" s="152" t="str">
        <f t="shared" si="269"/>
        <v>2-2019</v>
      </c>
      <c r="AC956" s="152" t="str">
        <f t="shared" si="266"/>
        <v>25-2-2019</v>
      </c>
      <c r="AD956" s="62">
        <f t="shared" si="274"/>
        <v>1</v>
      </c>
      <c r="AE956" s="62">
        <f t="shared" si="270"/>
        <v>9</v>
      </c>
      <c r="AF956" s="152" t="str">
        <f t="shared" si="267"/>
        <v>2019-9</v>
      </c>
      <c r="AG956" s="62">
        <f t="shared" si="265"/>
        <v>1</v>
      </c>
      <c r="AH956" s="152" t="str">
        <f t="shared" si="271"/>
        <v>Weekdays</v>
      </c>
      <c r="AI956" s="159">
        <f t="shared" si="275"/>
        <v>2</v>
      </c>
    </row>
    <row r="957" spans="2:35" ht="16.5" x14ac:dyDescent="0.3">
      <c r="B957" s="59" t="s">
        <v>989</v>
      </c>
      <c r="C957" s="60" t="s">
        <v>25</v>
      </c>
      <c r="D957" s="59" t="s">
        <v>26</v>
      </c>
      <c r="E957" s="59" t="s">
        <v>20</v>
      </c>
      <c r="F957" s="59" t="s">
        <v>21</v>
      </c>
      <c r="G957" s="59" t="s">
        <v>44</v>
      </c>
      <c r="H957" s="61">
        <v>21.04</v>
      </c>
      <c r="I957" s="62">
        <v>4</v>
      </c>
      <c r="J957" s="63">
        <v>4.2080000000000002</v>
      </c>
      <c r="K957" s="63">
        <v>88.367999999999995</v>
      </c>
      <c r="L957" s="64">
        <v>43478</v>
      </c>
      <c r="M957" s="65">
        <v>0.58194444444444449</v>
      </c>
      <c r="N957" s="60" t="s">
        <v>29</v>
      </c>
      <c r="O957" s="63">
        <v>84.16</v>
      </c>
      <c r="P957" s="66">
        <v>4.7619047620000003</v>
      </c>
      <c r="Q957" s="63">
        <v>4.2080000000000002</v>
      </c>
      <c r="R957" s="68">
        <v>7.6</v>
      </c>
      <c r="S957" s="48">
        <f t="shared" si="259"/>
        <v>4.2079999999999984</v>
      </c>
      <c r="T957" s="49">
        <f t="shared" si="260"/>
        <v>315.59999999999991</v>
      </c>
      <c r="U957" s="49" t="b">
        <f t="shared" si="261"/>
        <v>0</v>
      </c>
      <c r="V957" s="49" t="b">
        <f t="shared" si="262"/>
        <v>1</v>
      </c>
      <c r="W957" s="49" t="str">
        <f t="shared" si="263"/>
        <v>Low Value</v>
      </c>
      <c r="X957" s="157">
        <f t="shared" si="268"/>
        <v>2.1040000000000001</v>
      </c>
      <c r="Y957" s="158">
        <f t="shared" si="273"/>
        <v>13</v>
      </c>
      <c r="Z957" s="150">
        <f t="shared" si="264"/>
        <v>1</v>
      </c>
      <c r="AA957" s="151">
        <f t="shared" si="272"/>
        <v>2019</v>
      </c>
      <c r="AB957" s="152" t="str">
        <f t="shared" si="269"/>
        <v>1-2019</v>
      </c>
      <c r="AC957" s="152" t="str">
        <f t="shared" si="266"/>
        <v>13-1-2019</v>
      </c>
      <c r="AD957" s="62">
        <f t="shared" si="274"/>
        <v>1</v>
      </c>
      <c r="AE957" s="62">
        <f t="shared" si="270"/>
        <v>2</v>
      </c>
      <c r="AF957" s="152" t="str">
        <f t="shared" si="267"/>
        <v>2019-2</v>
      </c>
      <c r="AG957" s="62">
        <f t="shared" si="265"/>
        <v>7</v>
      </c>
      <c r="AH957" s="152" t="str">
        <f t="shared" si="271"/>
        <v>Weekends</v>
      </c>
      <c r="AI957" s="159">
        <f t="shared" si="275"/>
        <v>1</v>
      </c>
    </row>
    <row r="958" spans="2:35" ht="16.5" x14ac:dyDescent="0.3">
      <c r="B958" s="59" t="s">
        <v>990</v>
      </c>
      <c r="C958" s="60" t="s">
        <v>42</v>
      </c>
      <c r="D958" s="59" t="s">
        <v>43</v>
      </c>
      <c r="E958" s="59" t="s">
        <v>20</v>
      </c>
      <c r="F958" s="59" t="s">
        <v>31</v>
      </c>
      <c r="G958" s="59" t="s">
        <v>32</v>
      </c>
      <c r="H958" s="61">
        <v>65.91</v>
      </c>
      <c r="I958" s="62">
        <v>6</v>
      </c>
      <c r="J958" s="63">
        <v>19.773</v>
      </c>
      <c r="K958" s="63">
        <v>415.233</v>
      </c>
      <c r="L958" s="64">
        <v>43505</v>
      </c>
      <c r="M958" s="65">
        <v>0.48958333333333331</v>
      </c>
      <c r="N958" s="60" t="s">
        <v>29</v>
      </c>
      <c r="O958" s="63">
        <v>395.46</v>
      </c>
      <c r="P958" s="66">
        <v>4.7619047620000003</v>
      </c>
      <c r="Q958" s="63">
        <v>19.773</v>
      </c>
      <c r="R958" s="67">
        <v>5.7</v>
      </c>
      <c r="S958" s="48">
        <f t="shared" si="259"/>
        <v>19.773000000000025</v>
      </c>
      <c r="T958" s="49">
        <f t="shared" si="260"/>
        <v>1482.9750000000017</v>
      </c>
      <c r="U958" s="49" t="b">
        <f t="shared" si="261"/>
        <v>0</v>
      </c>
      <c r="V958" s="49" t="b">
        <f t="shared" si="262"/>
        <v>1</v>
      </c>
      <c r="W958" s="49" t="str">
        <f t="shared" si="263"/>
        <v>Low Value</v>
      </c>
      <c r="X958" s="157" t="str">
        <f t="shared" si="268"/>
        <v>Value Not maches</v>
      </c>
      <c r="Y958" s="158">
        <f t="shared" si="273"/>
        <v>9</v>
      </c>
      <c r="Z958" s="150">
        <f t="shared" si="264"/>
        <v>2</v>
      </c>
      <c r="AA958" s="151">
        <f t="shared" si="272"/>
        <v>2019</v>
      </c>
      <c r="AB958" s="152" t="str">
        <f t="shared" si="269"/>
        <v>2-2019</v>
      </c>
      <c r="AC958" s="152" t="str">
        <f t="shared" si="266"/>
        <v>9-2-2019</v>
      </c>
      <c r="AD958" s="62">
        <f t="shared" si="274"/>
        <v>1</v>
      </c>
      <c r="AE958" s="62">
        <f t="shared" si="270"/>
        <v>6</v>
      </c>
      <c r="AF958" s="152" t="str">
        <f t="shared" si="267"/>
        <v>2019-6</v>
      </c>
      <c r="AG958" s="62">
        <f t="shared" si="265"/>
        <v>6</v>
      </c>
      <c r="AH958" s="152" t="str">
        <f t="shared" si="271"/>
        <v>Weekends</v>
      </c>
      <c r="AI958" s="159">
        <f t="shared" si="275"/>
        <v>7</v>
      </c>
    </row>
    <row r="959" spans="2:35" ht="16.5" x14ac:dyDescent="0.3">
      <c r="B959" s="59" t="s">
        <v>991</v>
      </c>
      <c r="C959" s="60" t="s">
        <v>18</v>
      </c>
      <c r="D959" s="59" t="s">
        <v>19</v>
      </c>
      <c r="E959" s="59" t="s">
        <v>27</v>
      </c>
      <c r="F959" s="59" t="s">
        <v>21</v>
      </c>
      <c r="G959" s="59" t="s">
        <v>46</v>
      </c>
      <c r="H959" s="61">
        <v>42.57</v>
      </c>
      <c r="I959" s="62">
        <v>7</v>
      </c>
      <c r="J959" s="63">
        <v>14.8995</v>
      </c>
      <c r="K959" s="63">
        <v>312.8895</v>
      </c>
      <c r="L959" s="64">
        <v>43471</v>
      </c>
      <c r="M959" s="65">
        <v>0.49375000000000002</v>
      </c>
      <c r="N959" s="60" t="s">
        <v>29</v>
      </c>
      <c r="O959" s="63">
        <v>297.99</v>
      </c>
      <c r="P959" s="66">
        <v>4.7619047620000003</v>
      </c>
      <c r="Q959" s="63">
        <v>14.8995</v>
      </c>
      <c r="R959" s="68">
        <v>6.8</v>
      </c>
      <c r="S959" s="48">
        <f t="shared" si="259"/>
        <v>14.899499999999989</v>
      </c>
      <c r="T959" s="49">
        <f t="shared" si="260"/>
        <v>1117.4624999999992</v>
      </c>
      <c r="U959" s="49" t="b">
        <f t="shared" si="261"/>
        <v>0</v>
      </c>
      <c r="V959" s="49" t="b">
        <f t="shared" si="262"/>
        <v>1</v>
      </c>
      <c r="W959" s="49" t="str">
        <f t="shared" si="263"/>
        <v>Low Value</v>
      </c>
      <c r="X959" s="157">
        <f t="shared" si="268"/>
        <v>4.2570000000000006</v>
      </c>
      <c r="Y959" s="158">
        <f t="shared" si="273"/>
        <v>6</v>
      </c>
      <c r="Z959" s="150">
        <f t="shared" si="264"/>
        <v>1</v>
      </c>
      <c r="AA959" s="151">
        <f t="shared" si="272"/>
        <v>2019</v>
      </c>
      <c r="AB959" s="152" t="str">
        <f t="shared" si="269"/>
        <v>1-2019</v>
      </c>
      <c r="AC959" s="152" t="str">
        <f t="shared" si="266"/>
        <v>6-1-2019</v>
      </c>
      <c r="AD959" s="62">
        <f t="shared" si="274"/>
        <v>1</v>
      </c>
      <c r="AE959" s="62">
        <f t="shared" si="270"/>
        <v>1</v>
      </c>
      <c r="AF959" s="152" t="str">
        <f t="shared" si="267"/>
        <v>2019-1</v>
      </c>
      <c r="AG959" s="62">
        <f t="shared" si="265"/>
        <v>7</v>
      </c>
      <c r="AH959" s="152" t="str">
        <f t="shared" si="271"/>
        <v>Weekends</v>
      </c>
      <c r="AI959" s="159">
        <f t="shared" si="275"/>
        <v>1</v>
      </c>
    </row>
    <row r="960" spans="2:35" ht="16.5" x14ac:dyDescent="0.3">
      <c r="B960" s="59" t="s">
        <v>992</v>
      </c>
      <c r="C960" s="60" t="s">
        <v>25</v>
      </c>
      <c r="D960" s="59" t="s">
        <v>26</v>
      </c>
      <c r="E960" s="59" t="s">
        <v>20</v>
      </c>
      <c r="F960" s="59" t="s">
        <v>31</v>
      </c>
      <c r="G960" s="59" t="s">
        <v>44</v>
      </c>
      <c r="H960" s="61">
        <v>50.49</v>
      </c>
      <c r="I960" s="62">
        <v>9</v>
      </c>
      <c r="J960" s="63">
        <v>22.720500000000001</v>
      </c>
      <c r="K960" s="63">
        <v>477.13049999999998</v>
      </c>
      <c r="L960" s="64">
        <v>43475</v>
      </c>
      <c r="M960" s="65">
        <v>0.71944444444444444</v>
      </c>
      <c r="N960" s="60" t="s">
        <v>29</v>
      </c>
      <c r="O960" s="63">
        <v>454.41</v>
      </c>
      <c r="P960" s="66">
        <v>4.7619047620000003</v>
      </c>
      <c r="Q960" s="63">
        <v>22.720500000000001</v>
      </c>
      <c r="R960" s="67">
        <v>5.4</v>
      </c>
      <c r="S960" s="48">
        <f t="shared" si="259"/>
        <v>22.720499999999959</v>
      </c>
      <c r="T960" s="49">
        <f t="shared" si="260"/>
        <v>1704.037499999997</v>
      </c>
      <c r="U960" s="49" t="b">
        <f t="shared" si="261"/>
        <v>0</v>
      </c>
      <c r="V960" s="49" t="b">
        <f t="shared" si="262"/>
        <v>1</v>
      </c>
      <c r="W960" s="49" t="str">
        <f t="shared" si="263"/>
        <v>Low Value</v>
      </c>
      <c r="X960" s="157" t="str">
        <f t="shared" si="268"/>
        <v>Value Not maches</v>
      </c>
      <c r="Y960" s="158">
        <f t="shared" si="273"/>
        <v>10</v>
      </c>
      <c r="Z960" s="150">
        <f t="shared" si="264"/>
        <v>1</v>
      </c>
      <c r="AA960" s="151">
        <f t="shared" si="272"/>
        <v>2019</v>
      </c>
      <c r="AB960" s="152" t="str">
        <f t="shared" si="269"/>
        <v>1-2019</v>
      </c>
      <c r="AC960" s="152" t="str">
        <f t="shared" si="266"/>
        <v>10-1-2019</v>
      </c>
      <c r="AD960" s="62">
        <f t="shared" si="274"/>
        <v>1</v>
      </c>
      <c r="AE960" s="62">
        <f t="shared" si="270"/>
        <v>2</v>
      </c>
      <c r="AF960" s="152" t="str">
        <f t="shared" si="267"/>
        <v>2019-2</v>
      </c>
      <c r="AG960" s="62">
        <f t="shared" si="265"/>
        <v>4</v>
      </c>
      <c r="AH960" s="152" t="str">
        <f t="shared" si="271"/>
        <v>Weekdays</v>
      </c>
      <c r="AI960" s="159">
        <f t="shared" si="275"/>
        <v>5</v>
      </c>
    </row>
    <row r="961" spans="2:35" ht="16.5" x14ac:dyDescent="0.3">
      <c r="B961" s="59" t="s">
        <v>993</v>
      </c>
      <c r="C961" s="60" t="s">
        <v>42</v>
      </c>
      <c r="D961" s="59" t="s">
        <v>43</v>
      </c>
      <c r="E961" s="59" t="s">
        <v>27</v>
      </c>
      <c r="F961" s="59" t="s">
        <v>31</v>
      </c>
      <c r="G961" s="59" t="s">
        <v>28</v>
      </c>
      <c r="H961" s="61">
        <v>46.02</v>
      </c>
      <c r="I961" s="62">
        <v>6</v>
      </c>
      <c r="J961" s="63">
        <v>13.805999999999999</v>
      </c>
      <c r="K961" s="63">
        <v>289.92599999999999</v>
      </c>
      <c r="L961" s="64">
        <v>43503</v>
      </c>
      <c r="M961" s="65">
        <v>0.66319444444444442</v>
      </c>
      <c r="N961" s="60" t="s">
        <v>29</v>
      </c>
      <c r="O961" s="63">
        <v>276.12</v>
      </c>
      <c r="P961" s="66">
        <v>4.7619047620000003</v>
      </c>
      <c r="Q961" s="63">
        <v>13.805999999999999</v>
      </c>
      <c r="R961" s="68">
        <v>7.1</v>
      </c>
      <c r="S961" s="48">
        <f t="shared" si="259"/>
        <v>13.805999999999983</v>
      </c>
      <c r="T961" s="49">
        <f t="shared" si="260"/>
        <v>1035.4499999999987</v>
      </c>
      <c r="U961" s="49" t="b">
        <f t="shared" si="261"/>
        <v>0</v>
      </c>
      <c r="V961" s="49" t="b">
        <f t="shared" si="262"/>
        <v>1</v>
      </c>
      <c r="W961" s="49" t="str">
        <f t="shared" si="263"/>
        <v>Low Value</v>
      </c>
      <c r="X961" s="157">
        <f t="shared" si="268"/>
        <v>4.6020000000000003</v>
      </c>
      <c r="Y961" s="158">
        <f t="shared" si="273"/>
        <v>7</v>
      </c>
      <c r="Z961" s="150">
        <f t="shared" si="264"/>
        <v>2</v>
      </c>
      <c r="AA961" s="151">
        <f t="shared" si="272"/>
        <v>2019</v>
      </c>
      <c r="AB961" s="152" t="str">
        <f t="shared" si="269"/>
        <v>2-2019</v>
      </c>
      <c r="AC961" s="152" t="str">
        <f t="shared" si="266"/>
        <v>7-2-2019</v>
      </c>
      <c r="AD961" s="62">
        <f t="shared" si="274"/>
        <v>1</v>
      </c>
      <c r="AE961" s="62">
        <f t="shared" si="270"/>
        <v>6</v>
      </c>
      <c r="AF961" s="152" t="str">
        <f t="shared" si="267"/>
        <v>2019-6</v>
      </c>
      <c r="AG961" s="62">
        <f t="shared" si="265"/>
        <v>4</v>
      </c>
      <c r="AH961" s="152" t="str">
        <f t="shared" si="271"/>
        <v>Weekdays</v>
      </c>
      <c r="AI961" s="159">
        <f t="shared" si="275"/>
        <v>5</v>
      </c>
    </row>
    <row r="962" spans="2:35" ht="16.5" x14ac:dyDescent="0.3">
      <c r="B962" s="59" t="s">
        <v>994</v>
      </c>
      <c r="C962" s="60" t="s">
        <v>25</v>
      </c>
      <c r="D962" s="59" t="s">
        <v>26</v>
      </c>
      <c r="E962" s="59" t="s">
        <v>27</v>
      </c>
      <c r="F962" s="59" t="s">
        <v>21</v>
      </c>
      <c r="G962" s="59" t="s">
        <v>32</v>
      </c>
      <c r="H962" s="61">
        <v>15.8</v>
      </c>
      <c r="I962" s="62">
        <v>10</v>
      </c>
      <c r="J962" s="63">
        <v>7.9</v>
      </c>
      <c r="K962" s="63">
        <v>165.9</v>
      </c>
      <c r="L962" s="64">
        <v>43474</v>
      </c>
      <c r="M962" s="65">
        <v>0.50486111111111109</v>
      </c>
      <c r="N962" s="60" t="s">
        <v>29</v>
      </c>
      <c r="O962" s="63">
        <v>158</v>
      </c>
      <c r="P962" s="66">
        <v>4.7619047620000003</v>
      </c>
      <c r="Q962" s="63">
        <v>7.9</v>
      </c>
      <c r="R962" s="68">
        <v>7.8</v>
      </c>
      <c r="S962" s="48">
        <f t="shared" si="259"/>
        <v>7.9000000000000057</v>
      </c>
      <c r="T962" s="49">
        <f t="shared" si="260"/>
        <v>592.50000000000045</v>
      </c>
      <c r="U962" s="49" t="b">
        <f t="shared" si="261"/>
        <v>0</v>
      </c>
      <c r="V962" s="49" t="b">
        <f t="shared" si="262"/>
        <v>1</v>
      </c>
      <c r="W962" s="49" t="str">
        <f t="shared" si="263"/>
        <v>Low Value</v>
      </c>
      <c r="X962" s="157">
        <f t="shared" si="268"/>
        <v>1.58</v>
      </c>
      <c r="Y962" s="158">
        <f t="shared" si="273"/>
        <v>9</v>
      </c>
      <c r="Z962" s="150">
        <f t="shared" si="264"/>
        <v>1</v>
      </c>
      <c r="AA962" s="151">
        <f t="shared" si="272"/>
        <v>2019</v>
      </c>
      <c r="AB962" s="152" t="str">
        <f t="shared" si="269"/>
        <v>1-2019</v>
      </c>
      <c r="AC962" s="152" t="str">
        <f t="shared" si="266"/>
        <v>9-1-2019</v>
      </c>
      <c r="AD962" s="62">
        <f t="shared" si="274"/>
        <v>1</v>
      </c>
      <c r="AE962" s="62">
        <f t="shared" si="270"/>
        <v>2</v>
      </c>
      <c r="AF962" s="152" t="str">
        <f t="shared" si="267"/>
        <v>2019-2</v>
      </c>
      <c r="AG962" s="62">
        <f t="shared" si="265"/>
        <v>3</v>
      </c>
      <c r="AH962" s="152" t="str">
        <f t="shared" si="271"/>
        <v>Weekdays</v>
      </c>
      <c r="AI962" s="159">
        <f t="shared" si="275"/>
        <v>4</v>
      </c>
    </row>
    <row r="963" spans="2:35" ht="16.5" x14ac:dyDescent="0.3">
      <c r="B963" s="59" t="s">
        <v>995</v>
      </c>
      <c r="C963" s="60" t="s">
        <v>18</v>
      </c>
      <c r="D963" s="59" t="s">
        <v>19</v>
      </c>
      <c r="E963" s="59" t="s">
        <v>20</v>
      </c>
      <c r="F963" s="59" t="s">
        <v>21</v>
      </c>
      <c r="G963" s="59" t="s">
        <v>44</v>
      </c>
      <c r="H963" s="61">
        <v>98.66</v>
      </c>
      <c r="I963" s="62">
        <v>9</v>
      </c>
      <c r="J963" s="63">
        <v>44.396999999999998</v>
      </c>
      <c r="K963" s="63">
        <v>932.33699999999999</v>
      </c>
      <c r="L963" s="64">
        <v>43515</v>
      </c>
      <c r="M963" s="65">
        <v>0.62986111111111109</v>
      </c>
      <c r="N963" s="60" t="s">
        <v>29</v>
      </c>
      <c r="O963" s="63">
        <v>887.94</v>
      </c>
      <c r="P963" s="66">
        <v>4.7619047620000003</v>
      </c>
      <c r="Q963" s="63">
        <v>44.396999999999998</v>
      </c>
      <c r="R963" s="67">
        <v>8.4</v>
      </c>
      <c r="S963" s="48">
        <f t="shared" si="259"/>
        <v>44.396999999999935</v>
      </c>
      <c r="T963" s="49">
        <f t="shared" si="260"/>
        <v>3329.7749999999951</v>
      </c>
      <c r="U963" s="49" t="b">
        <f t="shared" si="261"/>
        <v>1</v>
      </c>
      <c r="V963" s="49" t="b">
        <f t="shared" si="262"/>
        <v>1</v>
      </c>
      <c r="W963" s="49" t="str">
        <f t="shared" si="263"/>
        <v>Low Value</v>
      </c>
      <c r="X963" s="157">
        <f t="shared" si="268"/>
        <v>9.8659999999999997</v>
      </c>
      <c r="Y963" s="158">
        <f t="shared" si="273"/>
        <v>19</v>
      </c>
      <c r="Z963" s="150">
        <f t="shared" si="264"/>
        <v>2</v>
      </c>
      <c r="AA963" s="151">
        <f t="shared" si="272"/>
        <v>2019</v>
      </c>
      <c r="AB963" s="152" t="str">
        <f t="shared" si="269"/>
        <v>2-2019</v>
      </c>
      <c r="AC963" s="152" t="str">
        <f t="shared" si="266"/>
        <v>19-2-2019</v>
      </c>
      <c r="AD963" s="62">
        <f t="shared" si="274"/>
        <v>1</v>
      </c>
      <c r="AE963" s="62">
        <f t="shared" si="270"/>
        <v>8</v>
      </c>
      <c r="AF963" s="152" t="str">
        <f t="shared" si="267"/>
        <v>2019-8</v>
      </c>
      <c r="AG963" s="62">
        <f t="shared" si="265"/>
        <v>2</v>
      </c>
      <c r="AH963" s="152" t="str">
        <f t="shared" si="271"/>
        <v>Weekdays</v>
      </c>
      <c r="AI963" s="159">
        <f t="shared" si="275"/>
        <v>3</v>
      </c>
    </row>
    <row r="964" spans="2:35" ht="16.5" x14ac:dyDescent="0.3">
      <c r="B964" s="59" t="s">
        <v>996</v>
      </c>
      <c r="C964" s="60" t="s">
        <v>25</v>
      </c>
      <c r="D964" s="59" t="s">
        <v>26</v>
      </c>
      <c r="E964" s="59" t="s">
        <v>20</v>
      </c>
      <c r="F964" s="59" t="s">
        <v>31</v>
      </c>
      <c r="G964" s="59" t="s">
        <v>46</v>
      </c>
      <c r="H964" s="61">
        <v>91.98</v>
      </c>
      <c r="I964" s="62">
        <v>1</v>
      </c>
      <c r="J964" s="63">
        <v>4.5990000000000002</v>
      </c>
      <c r="K964" s="63">
        <v>96.578999999999994</v>
      </c>
      <c r="L964" s="64">
        <v>43542</v>
      </c>
      <c r="M964" s="65">
        <v>0.64513888888888893</v>
      </c>
      <c r="N964" s="60" t="s">
        <v>29</v>
      </c>
      <c r="O964" s="63">
        <v>91.98</v>
      </c>
      <c r="P964" s="66">
        <v>4.7619047620000003</v>
      </c>
      <c r="Q964" s="63">
        <v>4.5990000000000002</v>
      </c>
      <c r="R964" s="68">
        <v>9.8000000000000007</v>
      </c>
      <c r="S964" s="48">
        <f t="shared" ref="S964:S1003" si="276">K964-O964</f>
        <v>4.5989999999999895</v>
      </c>
      <c r="T964" s="49">
        <f t="shared" ref="T964:T1003" si="277">$S964*$S$2</f>
        <v>344.92499999999922</v>
      </c>
      <c r="U964" s="49" t="b">
        <f t="shared" si="261"/>
        <v>0</v>
      </c>
      <c r="V964" s="49" t="b">
        <f t="shared" si="262"/>
        <v>1</v>
      </c>
      <c r="W964" s="49" t="str">
        <f t="shared" si="263"/>
        <v>High Value</v>
      </c>
      <c r="X964" s="157">
        <f t="shared" si="268"/>
        <v>9.1980000000000004</v>
      </c>
      <c r="Y964" s="158">
        <f t="shared" si="273"/>
        <v>18</v>
      </c>
      <c r="Z964" s="150">
        <f t="shared" si="264"/>
        <v>3</v>
      </c>
      <c r="AA964" s="151">
        <f t="shared" si="272"/>
        <v>2019</v>
      </c>
      <c r="AB964" s="152" t="str">
        <f t="shared" si="269"/>
        <v>3-2019</v>
      </c>
      <c r="AC964" s="152" t="str">
        <f t="shared" si="266"/>
        <v>18-3-2019</v>
      </c>
      <c r="AD964" s="62">
        <f t="shared" si="274"/>
        <v>1</v>
      </c>
      <c r="AE964" s="62">
        <f t="shared" si="270"/>
        <v>12</v>
      </c>
      <c r="AF964" s="152" t="str">
        <f t="shared" si="267"/>
        <v>2019-12</v>
      </c>
      <c r="AG964" s="62">
        <f t="shared" si="265"/>
        <v>1</v>
      </c>
      <c r="AH964" s="152" t="str">
        <f t="shared" si="271"/>
        <v>Weekdays</v>
      </c>
      <c r="AI964" s="159">
        <f t="shared" si="275"/>
        <v>2</v>
      </c>
    </row>
    <row r="965" spans="2:35" ht="16.5" x14ac:dyDescent="0.3">
      <c r="B965" s="59" t="s">
        <v>997</v>
      </c>
      <c r="C965" s="60" t="s">
        <v>18</v>
      </c>
      <c r="D965" s="59" t="s">
        <v>19</v>
      </c>
      <c r="E965" s="59" t="s">
        <v>20</v>
      </c>
      <c r="F965" s="59" t="s">
        <v>31</v>
      </c>
      <c r="G965" s="59" t="s">
        <v>28</v>
      </c>
      <c r="H965" s="61">
        <v>20.89</v>
      </c>
      <c r="I965" s="62">
        <v>2</v>
      </c>
      <c r="J965" s="63">
        <v>2.089</v>
      </c>
      <c r="K965" s="63">
        <v>43.869</v>
      </c>
      <c r="L965" s="64">
        <v>43501</v>
      </c>
      <c r="M965" s="65">
        <v>0.78125</v>
      </c>
      <c r="N965" s="60" t="s">
        <v>29</v>
      </c>
      <c r="O965" s="63">
        <v>41.78</v>
      </c>
      <c r="P965" s="66">
        <v>4.7619047620000003</v>
      </c>
      <c r="Q965" s="63">
        <v>2.089</v>
      </c>
      <c r="R965" s="68">
        <v>9.8000000000000007</v>
      </c>
      <c r="S965" s="48">
        <f t="shared" si="276"/>
        <v>2.0889999999999986</v>
      </c>
      <c r="T965" s="49">
        <f t="shared" si="277"/>
        <v>156.6749999999999</v>
      </c>
      <c r="U965" s="49" t="b">
        <f t="shared" ref="U965:U1003" si="278">AND(S965&gt;8,O965&gt;480)</f>
        <v>0</v>
      </c>
      <c r="V965" s="49" t="b">
        <f t="shared" ref="V965:V1003" si="279">OR(R$4&gt;8.4,$Q965&gt;67)</f>
        <v>1</v>
      </c>
      <c r="W965" s="49" t="str">
        <f t="shared" ref="W965:W1003" si="280">IF(R965&gt;8.6,"High Value", "Low Value")</f>
        <v>High Value</v>
      </c>
      <c r="X965" s="157">
        <f t="shared" si="268"/>
        <v>2.089</v>
      </c>
      <c r="Y965" s="158">
        <f t="shared" si="273"/>
        <v>5</v>
      </c>
      <c r="Z965" s="150">
        <f t="shared" ref="Z965:Z1003" si="281">MONTH(L965)</f>
        <v>2</v>
      </c>
      <c r="AA965" s="151">
        <f t="shared" si="272"/>
        <v>2019</v>
      </c>
      <c r="AB965" s="152" t="str">
        <f t="shared" si="269"/>
        <v>2-2019</v>
      </c>
      <c r="AC965" s="152" t="str">
        <f t="shared" si="266"/>
        <v>5-2-2019</v>
      </c>
      <c r="AD965" s="62">
        <f t="shared" si="274"/>
        <v>1</v>
      </c>
      <c r="AE965" s="62">
        <f t="shared" si="270"/>
        <v>6</v>
      </c>
      <c r="AF965" s="152" t="str">
        <f t="shared" si="267"/>
        <v>2019-6</v>
      </c>
      <c r="AG965" s="62">
        <f t="shared" si="265"/>
        <v>2</v>
      </c>
      <c r="AH965" s="152" t="str">
        <f t="shared" si="271"/>
        <v>Weekdays</v>
      </c>
      <c r="AI965" s="159">
        <f t="shared" si="275"/>
        <v>3</v>
      </c>
    </row>
    <row r="966" spans="2:35" ht="16.5" x14ac:dyDescent="0.3">
      <c r="B966" s="59" t="s">
        <v>998</v>
      </c>
      <c r="C966" s="60" t="s">
        <v>18</v>
      </c>
      <c r="D966" s="59" t="s">
        <v>19</v>
      </c>
      <c r="E966" s="59" t="s">
        <v>27</v>
      </c>
      <c r="F966" s="59" t="s">
        <v>21</v>
      </c>
      <c r="G966" s="59" t="s">
        <v>46</v>
      </c>
      <c r="H966" s="61">
        <v>15.5</v>
      </c>
      <c r="I966" s="62">
        <v>1</v>
      </c>
      <c r="J966" s="63">
        <v>0.77500000000000002</v>
      </c>
      <c r="K966" s="63">
        <v>16.274999999999999</v>
      </c>
      <c r="L966" s="64">
        <v>43543</v>
      </c>
      <c r="M966" s="65">
        <v>0.64097222222222228</v>
      </c>
      <c r="N966" s="60" t="s">
        <v>33</v>
      </c>
      <c r="O966" s="63">
        <v>15.5</v>
      </c>
      <c r="P966" s="66">
        <v>4.7619047620000003</v>
      </c>
      <c r="Q966" s="63">
        <v>0.77500000000000002</v>
      </c>
      <c r="R966" s="68">
        <v>7.4</v>
      </c>
      <c r="S966" s="48">
        <f t="shared" si="276"/>
        <v>0.77499999999999858</v>
      </c>
      <c r="T966" s="49">
        <f t="shared" si="277"/>
        <v>58.124999999999893</v>
      </c>
      <c r="U966" s="49" t="b">
        <f t="shared" si="278"/>
        <v>0</v>
      </c>
      <c r="V966" s="49" t="b">
        <f t="shared" si="279"/>
        <v>1</v>
      </c>
      <c r="W966" s="49" t="str">
        <f t="shared" si="280"/>
        <v>Low Value</v>
      </c>
      <c r="X966" s="157">
        <f t="shared" si="268"/>
        <v>1.55</v>
      </c>
      <c r="Y966" s="158">
        <f t="shared" si="273"/>
        <v>19</v>
      </c>
      <c r="Z966" s="150">
        <f t="shared" si="281"/>
        <v>3</v>
      </c>
      <c r="AA966" s="151">
        <f t="shared" si="272"/>
        <v>2019</v>
      </c>
      <c r="AB966" s="152" t="str">
        <f t="shared" si="269"/>
        <v>3-2019</v>
      </c>
      <c r="AC966" s="152" t="str">
        <f t="shared" si="266"/>
        <v>19-3-2019</v>
      </c>
      <c r="AD966" s="62">
        <f t="shared" si="274"/>
        <v>1</v>
      </c>
      <c r="AE966" s="62">
        <f t="shared" si="270"/>
        <v>12</v>
      </c>
      <c r="AF966" s="152" t="str">
        <f t="shared" si="267"/>
        <v>2019-12</v>
      </c>
      <c r="AG966" s="62">
        <f t="shared" ref="AG966:AG1003" si="282">WEEKDAY(L966,2)</f>
        <v>2</v>
      </c>
      <c r="AH966" s="152" t="str">
        <f t="shared" si="271"/>
        <v>Weekdays</v>
      </c>
      <c r="AI966" s="159">
        <f t="shared" si="275"/>
        <v>3</v>
      </c>
    </row>
    <row r="967" spans="2:35" ht="16.5" x14ac:dyDescent="0.3">
      <c r="B967" s="59" t="s">
        <v>999</v>
      </c>
      <c r="C967" s="60" t="s">
        <v>25</v>
      </c>
      <c r="D967" s="59" t="s">
        <v>26</v>
      </c>
      <c r="E967" s="59" t="s">
        <v>20</v>
      </c>
      <c r="F967" s="59" t="s">
        <v>31</v>
      </c>
      <c r="G967" s="59" t="s">
        <v>28</v>
      </c>
      <c r="H967" s="61">
        <v>96.82</v>
      </c>
      <c r="I967" s="62">
        <v>3</v>
      </c>
      <c r="J967" s="63">
        <v>14.523</v>
      </c>
      <c r="K967" s="63">
        <v>304.983</v>
      </c>
      <c r="L967" s="64">
        <v>43554</v>
      </c>
      <c r="M967" s="65">
        <v>0.85902777777777772</v>
      </c>
      <c r="N967" s="60" t="s">
        <v>29</v>
      </c>
      <c r="O967" s="63">
        <v>290.45999999999998</v>
      </c>
      <c r="P967" s="66">
        <v>4.7619047620000003</v>
      </c>
      <c r="Q967" s="63">
        <v>14.523</v>
      </c>
      <c r="R967" s="68">
        <v>6.7</v>
      </c>
      <c r="S967" s="48">
        <f t="shared" si="276"/>
        <v>14.523000000000025</v>
      </c>
      <c r="T967" s="49">
        <f t="shared" si="277"/>
        <v>1089.2250000000017</v>
      </c>
      <c r="U967" s="49" t="b">
        <f t="shared" si="278"/>
        <v>0</v>
      </c>
      <c r="V967" s="49" t="b">
        <f t="shared" si="279"/>
        <v>1</v>
      </c>
      <c r="W967" s="49" t="str">
        <f t="shared" si="280"/>
        <v>Low Value</v>
      </c>
      <c r="X967" s="157">
        <f t="shared" si="268"/>
        <v>9.6820000000000004</v>
      </c>
      <c r="Y967" s="158">
        <f t="shared" si="273"/>
        <v>30</v>
      </c>
      <c r="Z967" s="150">
        <f t="shared" si="281"/>
        <v>3</v>
      </c>
      <c r="AA967" s="151">
        <f t="shared" si="272"/>
        <v>2019</v>
      </c>
      <c r="AB967" s="152" t="str">
        <f t="shared" si="269"/>
        <v>3-2019</v>
      </c>
      <c r="AC967" s="152" t="str">
        <f t="shared" si="266"/>
        <v>30-3-2019</v>
      </c>
      <c r="AD967" s="62">
        <f t="shared" si="274"/>
        <v>1</v>
      </c>
      <c r="AE967" s="62">
        <f t="shared" si="270"/>
        <v>13</v>
      </c>
      <c r="AF967" s="152" t="str">
        <f t="shared" si="267"/>
        <v>2019-13</v>
      </c>
      <c r="AG967" s="62">
        <f t="shared" si="282"/>
        <v>6</v>
      </c>
      <c r="AH967" s="152" t="str">
        <f t="shared" si="271"/>
        <v>Weekends</v>
      </c>
      <c r="AI967" s="159">
        <f t="shared" si="275"/>
        <v>7</v>
      </c>
    </row>
    <row r="968" spans="2:35" ht="16.5" x14ac:dyDescent="0.3">
      <c r="B968" s="59" t="s">
        <v>1000</v>
      </c>
      <c r="C968" s="60" t="s">
        <v>42</v>
      </c>
      <c r="D968" s="59" t="s">
        <v>43</v>
      </c>
      <c r="E968" s="59" t="s">
        <v>27</v>
      </c>
      <c r="F968" s="59" t="s">
        <v>31</v>
      </c>
      <c r="G968" s="59" t="s">
        <v>44</v>
      </c>
      <c r="H968" s="61">
        <v>33.33</v>
      </c>
      <c r="I968" s="62">
        <v>2</v>
      </c>
      <c r="J968" s="63">
        <v>3.3330000000000002</v>
      </c>
      <c r="K968" s="63">
        <v>69.992999999999995</v>
      </c>
      <c r="L968" s="64">
        <v>43491</v>
      </c>
      <c r="M968" s="65">
        <v>0.6118055555555556</v>
      </c>
      <c r="N968" s="60" t="s">
        <v>33</v>
      </c>
      <c r="O968" s="63">
        <v>66.66</v>
      </c>
      <c r="P968" s="66">
        <v>4.7619047620000003</v>
      </c>
      <c r="Q968" s="63">
        <v>3.3330000000000002</v>
      </c>
      <c r="R968" s="68">
        <v>6.4</v>
      </c>
      <c r="S968" s="48">
        <f t="shared" si="276"/>
        <v>3.3329999999999984</v>
      </c>
      <c r="T968" s="49">
        <f t="shared" si="277"/>
        <v>249.97499999999988</v>
      </c>
      <c r="U968" s="49" t="b">
        <f t="shared" si="278"/>
        <v>0</v>
      </c>
      <c r="V968" s="49" t="b">
        <f t="shared" si="279"/>
        <v>1</v>
      </c>
      <c r="W968" s="49" t="str">
        <f t="shared" si="280"/>
        <v>Low Value</v>
      </c>
      <c r="X968" s="157">
        <f t="shared" si="268"/>
        <v>3.3330000000000002</v>
      </c>
      <c r="Y968" s="158">
        <f t="shared" si="273"/>
        <v>26</v>
      </c>
      <c r="Z968" s="150">
        <f t="shared" si="281"/>
        <v>1</v>
      </c>
      <c r="AA968" s="151">
        <f t="shared" si="272"/>
        <v>2019</v>
      </c>
      <c r="AB968" s="152" t="str">
        <f t="shared" si="269"/>
        <v>1-2019</v>
      </c>
      <c r="AC968" s="152" t="str">
        <f t="shared" si="266"/>
        <v>26-1-2019</v>
      </c>
      <c r="AD968" s="62">
        <f t="shared" si="274"/>
        <v>1</v>
      </c>
      <c r="AE968" s="62">
        <f t="shared" si="270"/>
        <v>4</v>
      </c>
      <c r="AF968" s="152" t="str">
        <f t="shared" si="267"/>
        <v>2019-4</v>
      </c>
      <c r="AG968" s="62">
        <f t="shared" si="282"/>
        <v>6</v>
      </c>
      <c r="AH968" s="152" t="str">
        <f t="shared" si="271"/>
        <v>Weekends</v>
      </c>
      <c r="AI968" s="159">
        <f t="shared" si="275"/>
        <v>7</v>
      </c>
    </row>
    <row r="969" spans="2:35" ht="16.5" x14ac:dyDescent="0.3">
      <c r="B969" s="59" t="s">
        <v>1001</v>
      </c>
      <c r="C969" s="60" t="s">
        <v>42</v>
      </c>
      <c r="D969" s="59" t="s">
        <v>43</v>
      </c>
      <c r="E969" s="59" t="s">
        <v>27</v>
      </c>
      <c r="F969" s="59" t="s">
        <v>21</v>
      </c>
      <c r="G969" s="59" t="s">
        <v>28</v>
      </c>
      <c r="H969" s="61">
        <v>38.270000000000003</v>
      </c>
      <c r="I969" s="62">
        <v>2</v>
      </c>
      <c r="J969" s="63">
        <v>3.827</v>
      </c>
      <c r="K969" s="63">
        <v>80.367000000000004</v>
      </c>
      <c r="L969" s="64">
        <v>43526</v>
      </c>
      <c r="M969" s="65">
        <v>0.76249999999999996</v>
      </c>
      <c r="N969" s="60" t="s">
        <v>33</v>
      </c>
      <c r="O969" s="63">
        <v>76.540000000000006</v>
      </c>
      <c r="P969" s="66">
        <v>4.7619047620000003</v>
      </c>
      <c r="Q969" s="63">
        <v>3.827</v>
      </c>
      <c r="R969" s="68">
        <v>5.8</v>
      </c>
      <c r="S969" s="48">
        <f t="shared" si="276"/>
        <v>3.8269999999999982</v>
      </c>
      <c r="T969" s="49">
        <f t="shared" si="277"/>
        <v>287.02499999999986</v>
      </c>
      <c r="U969" s="49" t="b">
        <f t="shared" si="278"/>
        <v>0</v>
      </c>
      <c r="V969" s="49" t="b">
        <f t="shared" si="279"/>
        <v>1</v>
      </c>
      <c r="W969" s="49" t="str">
        <f t="shared" si="280"/>
        <v>Low Value</v>
      </c>
      <c r="X969" s="157" t="str">
        <f t="shared" si="268"/>
        <v>Value Not maches</v>
      </c>
      <c r="Y969" s="158">
        <f t="shared" si="273"/>
        <v>2</v>
      </c>
      <c r="Z969" s="150">
        <f t="shared" si="281"/>
        <v>3</v>
      </c>
      <c r="AA969" s="151">
        <f t="shared" si="272"/>
        <v>2019</v>
      </c>
      <c r="AB969" s="152" t="str">
        <f t="shared" si="269"/>
        <v>3-2019</v>
      </c>
      <c r="AC969" s="152" t="str">
        <f t="shared" si="266"/>
        <v>2-3-2019</v>
      </c>
      <c r="AD969" s="62">
        <f t="shared" si="274"/>
        <v>1</v>
      </c>
      <c r="AE969" s="62">
        <f t="shared" si="270"/>
        <v>9</v>
      </c>
      <c r="AF969" s="152" t="str">
        <f t="shared" si="267"/>
        <v>2019-9</v>
      </c>
      <c r="AG969" s="62">
        <f t="shared" si="282"/>
        <v>6</v>
      </c>
      <c r="AH969" s="152" t="str">
        <f t="shared" si="271"/>
        <v>Weekends</v>
      </c>
      <c r="AI969" s="159">
        <f t="shared" si="275"/>
        <v>7</v>
      </c>
    </row>
    <row r="970" spans="2:35" ht="16.5" x14ac:dyDescent="0.3">
      <c r="B970" s="59" t="s">
        <v>1002</v>
      </c>
      <c r="C970" s="60" t="s">
        <v>18</v>
      </c>
      <c r="D970" s="59" t="s">
        <v>19</v>
      </c>
      <c r="E970" s="59" t="s">
        <v>27</v>
      </c>
      <c r="F970" s="59" t="s">
        <v>21</v>
      </c>
      <c r="G970" s="59" t="s">
        <v>32</v>
      </c>
      <c r="H970" s="61">
        <v>33.299999999999997</v>
      </c>
      <c r="I970" s="62">
        <v>9</v>
      </c>
      <c r="J970" s="63">
        <v>14.984999999999999</v>
      </c>
      <c r="K970" s="63">
        <v>314.685</v>
      </c>
      <c r="L970" s="64">
        <v>43528</v>
      </c>
      <c r="M970" s="65">
        <v>0.64375000000000004</v>
      </c>
      <c r="N970" s="60" t="s">
        <v>23</v>
      </c>
      <c r="O970" s="63">
        <v>299.7</v>
      </c>
      <c r="P970" s="66">
        <v>4.7619047620000003</v>
      </c>
      <c r="Q970" s="63">
        <v>14.984999999999999</v>
      </c>
      <c r="R970" s="68">
        <v>7.2</v>
      </c>
      <c r="S970" s="48">
        <f t="shared" si="276"/>
        <v>14.985000000000014</v>
      </c>
      <c r="T970" s="49">
        <f t="shared" si="277"/>
        <v>1123.8750000000009</v>
      </c>
      <c r="U970" s="49" t="b">
        <f t="shared" si="278"/>
        <v>0</v>
      </c>
      <c r="V970" s="49" t="b">
        <f t="shared" si="279"/>
        <v>1</v>
      </c>
      <c r="W970" s="49" t="str">
        <f t="shared" si="280"/>
        <v>Low Value</v>
      </c>
      <c r="X970" s="157">
        <f t="shared" si="268"/>
        <v>3.33</v>
      </c>
      <c r="Y970" s="158">
        <f t="shared" si="273"/>
        <v>4</v>
      </c>
      <c r="Z970" s="150">
        <f t="shared" si="281"/>
        <v>3</v>
      </c>
      <c r="AA970" s="151">
        <f t="shared" si="272"/>
        <v>2019</v>
      </c>
      <c r="AB970" s="152" t="str">
        <f t="shared" si="269"/>
        <v>3-2019</v>
      </c>
      <c r="AC970" s="152" t="str">
        <f t="shared" si="266"/>
        <v>4-3-2019</v>
      </c>
      <c r="AD970" s="62">
        <f t="shared" si="274"/>
        <v>1</v>
      </c>
      <c r="AE970" s="62">
        <f t="shared" si="270"/>
        <v>10</v>
      </c>
      <c r="AF970" s="152" t="str">
        <f t="shared" si="267"/>
        <v>2019-10</v>
      </c>
      <c r="AG970" s="62">
        <f t="shared" si="282"/>
        <v>1</v>
      </c>
      <c r="AH970" s="152" t="str">
        <f t="shared" si="271"/>
        <v>Weekdays</v>
      </c>
      <c r="AI970" s="159">
        <f t="shared" si="275"/>
        <v>2</v>
      </c>
    </row>
    <row r="971" spans="2:35" ht="16.5" x14ac:dyDescent="0.3">
      <c r="B971" s="59" t="s">
        <v>1003</v>
      </c>
      <c r="C971" s="60" t="s">
        <v>18</v>
      </c>
      <c r="D971" s="59" t="s">
        <v>19</v>
      </c>
      <c r="E971" s="59" t="s">
        <v>20</v>
      </c>
      <c r="F971" s="59" t="s">
        <v>31</v>
      </c>
      <c r="G971" s="59" t="s">
        <v>32</v>
      </c>
      <c r="H971" s="61">
        <v>81.010000000000005</v>
      </c>
      <c r="I971" s="62">
        <v>3</v>
      </c>
      <c r="J971" s="63">
        <v>12.1515</v>
      </c>
      <c r="K971" s="63">
        <v>255.1815</v>
      </c>
      <c r="L971" s="64">
        <v>43478</v>
      </c>
      <c r="M971" s="65">
        <v>0.53819444444444442</v>
      </c>
      <c r="N971" s="60" t="s">
        <v>33</v>
      </c>
      <c r="O971" s="63">
        <v>243.03</v>
      </c>
      <c r="P971" s="66">
        <v>4.7619047620000003</v>
      </c>
      <c r="Q971" s="63">
        <v>12.1515</v>
      </c>
      <c r="R971" s="68">
        <v>9.3000000000000007</v>
      </c>
      <c r="S971" s="48">
        <f t="shared" si="276"/>
        <v>12.151499999999999</v>
      </c>
      <c r="T971" s="49">
        <f t="shared" si="277"/>
        <v>911.36249999999995</v>
      </c>
      <c r="U971" s="49" t="b">
        <f t="shared" si="278"/>
        <v>0</v>
      </c>
      <c r="V971" s="49" t="b">
        <f t="shared" si="279"/>
        <v>1</v>
      </c>
      <c r="W971" s="49" t="str">
        <f t="shared" si="280"/>
        <v>High Value</v>
      </c>
      <c r="X971" s="157">
        <f t="shared" si="268"/>
        <v>8.1010000000000009</v>
      </c>
      <c r="Y971" s="158">
        <f t="shared" si="273"/>
        <v>13</v>
      </c>
      <c r="Z971" s="150">
        <f t="shared" si="281"/>
        <v>1</v>
      </c>
      <c r="AA971" s="151">
        <f t="shared" si="272"/>
        <v>2019</v>
      </c>
      <c r="AB971" s="152" t="str">
        <f t="shared" si="269"/>
        <v>1-2019</v>
      </c>
      <c r="AC971" s="152" t="str">
        <f t="shared" si="266"/>
        <v>13-1-2019</v>
      </c>
      <c r="AD971" s="62">
        <f t="shared" si="274"/>
        <v>1</v>
      </c>
      <c r="AE971" s="62">
        <f t="shared" si="270"/>
        <v>2</v>
      </c>
      <c r="AF971" s="152" t="str">
        <f t="shared" si="267"/>
        <v>2019-2</v>
      </c>
      <c r="AG971" s="62">
        <f t="shared" si="282"/>
        <v>7</v>
      </c>
      <c r="AH971" s="152" t="str">
        <f t="shared" si="271"/>
        <v>Weekends</v>
      </c>
      <c r="AI971" s="159">
        <f t="shared" si="275"/>
        <v>1</v>
      </c>
    </row>
    <row r="972" spans="2:35" ht="16.5" x14ac:dyDescent="0.3">
      <c r="B972" s="59" t="s">
        <v>1004</v>
      </c>
      <c r="C972" s="60" t="s">
        <v>18</v>
      </c>
      <c r="D972" s="59" t="s">
        <v>19</v>
      </c>
      <c r="E972" s="59" t="s">
        <v>27</v>
      </c>
      <c r="F972" s="59" t="s">
        <v>21</v>
      </c>
      <c r="G972" s="59" t="s">
        <v>22</v>
      </c>
      <c r="H972" s="61">
        <v>15.8</v>
      </c>
      <c r="I972" s="62">
        <v>3</v>
      </c>
      <c r="J972" s="63">
        <v>2.37</v>
      </c>
      <c r="K972" s="63">
        <v>49.77</v>
      </c>
      <c r="L972" s="64">
        <v>43549</v>
      </c>
      <c r="M972" s="65">
        <v>0.75138888888888888</v>
      </c>
      <c r="N972" s="60" t="s">
        <v>29</v>
      </c>
      <c r="O972" s="63">
        <v>47.4</v>
      </c>
      <c r="P972" s="66">
        <v>4.7619047620000003</v>
      </c>
      <c r="Q972" s="63">
        <v>2.37</v>
      </c>
      <c r="R972" s="68">
        <v>9.5</v>
      </c>
      <c r="S972" s="48">
        <f t="shared" si="276"/>
        <v>2.3700000000000045</v>
      </c>
      <c r="T972" s="49">
        <f t="shared" si="277"/>
        <v>177.75000000000034</v>
      </c>
      <c r="U972" s="49" t="b">
        <f t="shared" si="278"/>
        <v>0</v>
      </c>
      <c r="V972" s="49" t="b">
        <f t="shared" si="279"/>
        <v>1</v>
      </c>
      <c r="W972" s="49" t="str">
        <f t="shared" si="280"/>
        <v>High Value</v>
      </c>
      <c r="X972" s="157">
        <f t="shared" si="268"/>
        <v>1.58</v>
      </c>
      <c r="Y972" s="158">
        <f t="shared" si="273"/>
        <v>25</v>
      </c>
      <c r="Z972" s="150">
        <f t="shared" si="281"/>
        <v>3</v>
      </c>
      <c r="AA972" s="151">
        <f t="shared" si="272"/>
        <v>2019</v>
      </c>
      <c r="AB972" s="152" t="str">
        <f t="shared" si="269"/>
        <v>3-2019</v>
      </c>
      <c r="AC972" s="152" t="str">
        <f t="shared" si="266"/>
        <v>25-3-2019</v>
      </c>
      <c r="AD972" s="62">
        <f t="shared" si="274"/>
        <v>1</v>
      </c>
      <c r="AE972" s="62">
        <f t="shared" si="270"/>
        <v>13</v>
      </c>
      <c r="AF972" s="152" t="str">
        <f t="shared" si="267"/>
        <v>2019-13</v>
      </c>
      <c r="AG972" s="62">
        <f t="shared" si="282"/>
        <v>1</v>
      </c>
      <c r="AH972" s="152" t="str">
        <f t="shared" si="271"/>
        <v>Weekdays</v>
      </c>
      <c r="AI972" s="159">
        <f t="shared" si="275"/>
        <v>2</v>
      </c>
    </row>
    <row r="973" spans="2:35" ht="16.5" x14ac:dyDescent="0.3">
      <c r="B973" s="59" t="s">
        <v>1005</v>
      </c>
      <c r="C973" s="60" t="s">
        <v>42</v>
      </c>
      <c r="D973" s="59" t="s">
        <v>43</v>
      </c>
      <c r="E973" s="59" t="s">
        <v>20</v>
      </c>
      <c r="F973" s="59" t="s">
        <v>21</v>
      </c>
      <c r="G973" s="59" t="s">
        <v>28</v>
      </c>
      <c r="H973" s="61">
        <v>34.49</v>
      </c>
      <c r="I973" s="62">
        <v>5</v>
      </c>
      <c r="J973" s="63">
        <v>8.6225000000000005</v>
      </c>
      <c r="K973" s="63">
        <v>181.07249999999999</v>
      </c>
      <c r="L973" s="64">
        <v>43535</v>
      </c>
      <c r="M973" s="65">
        <v>0.82222222222222219</v>
      </c>
      <c r="N973" s="60" t="s">
        <v>33</v>
      </c>
      <c r="O973" s="63">
        <v>172.45</v>
      </c>
      <c r="P973" s="66">
        <v>4.7619047620000003</v>
      </c>
      <c r="Q973" s="63">
        <v>8.6225000000000005</v>
      </c>
      <c r="R973" s="68">
        <v>9</v>
      </c>
      <c r="S973" s="48">
        <f t="shared" si="276"/>
        <v>8.6225000000000023</v>
      </c>
      <c r="T973" s="49">
        <f t="shared" si="277"/>
        <v>646.68750000000023</v>
      </c>
      <c r="U973" s="49" t="b">
        <f t="shared" si="278"/>
        <v>0</v>
      </c>
      <c r="V973" s="49" t="b">
        <f t="shared" si="279"/>
        <v>1</v>
      </c>
      <c r="W973" s="49" t="str">
        <f t="shared" si="280"/>
        <v>High Value</v>
      </c>
      <c r="X973" s="157">
        <f t="shared" si="268"/>
        <v>3.4490000000000003</v>
      </c>
      <c r="Y973" s="158">
        <f t="shared" si="273"/>
        <v>11</v>
      </c>
      <c r="Z973" s="150">
        <f t="shared" si="281"/>
        <v>3</v>
      </c>
      <c r="AA973" s="151">
        <f t="shared" si="272"/>
        <v>2019</v>
      </c>
      <c r="AB973" s="152" t="str">
        <f t="shared" si="269"/>
        <v>3-2019</v>
      </c>
      <c r="AC973" s="152" t="str">
        <f t="shared" si="266"/>
        <v>11-3-2019</v>
      </c>
      <c r="AD973" s="62">
        <f t="shared" si="274"/>
        <v>1</v>
      </c>
      <c r="AE973" s="62">
        <f t="shared" si="270"/>
        <v>11</v>
      </c>
      <c r="AF973" s="152" t="str">
        <f t="shared" si="267"/>
        <v>2019-11</v>
      </c>
      <c r="AG973" s="62">
        <f t="shared" si="282"/>
        <v>1</v>
      </c>
      <c r="AH973" s="152" t="str">
        <f t="shared" si="271"/>
        <v>Weekdays</v>
      </c>
      <c r="AI973" s="159">
        <f t="shared" si="275"/>
        <v>2</v>
      </c>
    </row>
    <row r="974" spans="2:35" ht="16.5" x14ac:dyDescent="0.3">
      <c r="B974" s="59" t="s">
        <v>1006</v>
      </c>
      <c r="C974" s="60" t="s">
        <v>42</v>
      </c>
      <c r="D974" s="59" t="s">
        <v>43</v>
      </c>
      <c r="E974" s="59" t="s">
        <v>20</v>
      </c>
      <c r="F974" s="59" t="s">
        <v>21</v>
      </c>
      <c r="G974" s="59" t="s">
        <v>44</v>
      </c>
      <c r="H974" s="61">
        <v>84.63</v>
      </c>
      <c r="I974" s="62">
        <v>10</v>
      </c>
      <c r="J974" s="63">
        <v>42.314999999999998</v>
      </c>
      <c r="K974" s="63">
        <v>888.61500000000001</v>
      </c>
      <c r="L974" s="64">
        <v>43466</v>
      </c>
      <c r="M974" s="65">
        <v>0.48333333333333334</v>
      </c>
      <c r="N974" s="60" t="s">
        <v>33</v>
      </c>
      <c r="O974" s="63">
        <v>846.3</v>
      </c>
      <c r="P974" s="66">
        <v>4.7619047620000003</v>
      </c>
      <c r="Q974" s="63">
        <v>42.314999999999998</v>
      </c>
      <c r="R974" s="67">
        <v>9</v>
      </c>
      <c r="S974" s="48">
        <f t="shared" si="276"/>
        <v>42.315000000000055</v>
      </c>
      <c r="T974" s="49">
        <f t="shared" si="277"/>
        <v>3173.6250000000041</v>
      </c>
      <c r="U974" s="49" t="b">
        <f t="shared" si="278"/>
        <v>1</v>
      </c>
      <c r="V974" s="49" t="b">
        <f t="shared" si="279"/>
        <v>1</v>
      </c>
      <c r="W974" s="49" t="str">
        <f t="shared" si="280"/>
        <v>High Value</v>
      </c>
      <c r="X974" s="157">
        <f t="shared" si="268"/>
        <v>8.4629999999999992</v>
      </c>
      <c r="Y974" s="158">
        <f t="shared" si="273"/>
        <v>1</v>
      </c>
      <c r="Z974" s="150">
        <f t="shared" si="281"/>
        <v>1</v>
      </c>
      <c r="AA974" s="151">
        <f t="shared" si="272"/>
        <v>2019</v>
      </c>
      <c r="AB974" s="152" t="str">
        <f t="shared" si="269"/>
        <v>1-2019</v>
      </c>
      <c r="AC974" s="152" t="str">
        <f t="shared" si="266"/>
        <v>1-1-2019</v>
      </c>
      <c r="AD974" s="62">
        <f t="shared" si="274"/>
        <v>1</v>
      </c>
      <c r="AE974" s="62">
        <f t="shared" si="270"/>
        <v>1</v>
      </c>
      <c r="AF974" s="152" t="str">
        <f t="shared" si="267"/>
        <v>2019-1</v>
      </c>
      <c r="AG974" s="62">
        <f t="shared" si="282"/>
        <v>2</v>
      </c>
      <c r="AH974" s="152" t="str">
        <f t="shared" si="271"/>
        <v>Weekdays</v>
      </c>
      <c r="AI974" s="159">
        <f t="shared" si="275"/>
        <v>3</v>
      </c>
    </row>
    <row r="975" spans="2:35" ht="16.5" x14ac:dyDescent="0.3">
      <c r="B975" s="59" t="s">
        <v>1007</v>
      </c>
      <c r="C975" s="60" t="s">
        <v>42</v>
      </c>
      <c r="D975" s="59" t="s">
        <v>43</v>
      </c>
      <c r="E975" s="59" t="s">
        <v>20</v>
      </c>
      <c r="F975" s="59" t="s">
        <v>31</v>
      </c>
      <c r="G975" s="59" t="s">
        <v>32</v>
      </c>
      <c r="H975" s="61">
        <v>36.909999999999997</v>
      </c>
      <c r="I975" s="62">
        <v>7</v>
      </c>
      <c r="J975" s="63">
        <v>12.9185</v>
      </c>
      <c r="K975" s="63">
        <v>271.2885</v>
      </c>
      <c r="L975" s="64">
        <v>43506</v>
      </c>
      <c r="M975" s="65">
        <v>0.57708333333333328</v>
      </c>
      <c r="N975" s="60" t="s">
        <v>23</v>
      </c>
      <c r="O975" s="63">
        <v>258.37</v>
      </c>
      <c r="P975" s="66">
        <v>4.7619047620000003</v>
      </c>
      <c r="Q975" s="63">
        <v>12.9185</v>
      </c>
      <c r="R975" s="68">
        <v>6.7</v>
      </c>
      <c r="S975" s="48">
        <f t="shared" si="276"/>
        <v>12.918499999999995</v>
      </c>
      <c r="T975" s="49">
        <f t="shared" si="277"/>
        <v>968.88749999999959</v>
      </c>
      <c r="U975" s="49" t="b">
        <f t="shared" si="278"/>
        <v>0</v>
      </c>
      <c r="V975" s="49" t="b">
        <f t="shared" si="279"/>
        <v>1</v>
      </c>
      <c r="W975" s="49" t="str">
        <f t="shared" si="280"/>
        <v>Low Value</v>
      </c>
      <c r="X975" s="157">
        <f t="shared" si="268"/>
        <v>3.6909999999999998</v>
      </c>
      <c r="Y975" s="158">
        <f t="shared" si="273"/>
        <v>10</v>
      </c>
      <c r="Z975" s="150">
        <f t="shared" si="281"/>
        <v>2</v>
      </c>
      <c r="AA975" s="151">
        <f t="shared" si="272"/>
        <v>2019</v>
      </c>
      <c r="AB975" s="152" t="str">
        <f t="shared" si="269"/>
        <v>2-2019</v>
      </c>
      <c r="AC975" s="152" t="str">
        <f t="shared" si="266"/>
        <v>10-2-2019</v>
      </c>
      <c r="AD975" s="62">
        <f t="shared" si="274"/>
        <v>1</v>
      </c>
      <c r="AE975" s="62">
        <f t="shared" si="270"/>
        <v>6</v>
      </c>
      <c r="AF975" s="152" t="str">
        <f t="shared" si="267"/>
        <v>2019-6</v>
      </c>
      <c r="AG975" s="62">
        <f t="shared" si="282"/>
        <v>7</v>
      </c>
      <c r="AH975" s="152" t="str">
        <f t="shared" si="271"/>
        <v>Weekends</v>
      </c>
      <c r="AI975" s="159">
        <f t="shared" si="275"/>
        <v>1</v>
      </c>
    </row>
    <row r="976" spans="2:35" ht="16.5" x14ac:dyDescent="0.3">
      <c r="B976" s="59" t="s">
        <v>1008</v>
      </c>
      <c r="C976" s="60" t="s">
        <v>42</v>
      </c>
      <c r="D976" s="59" t="s">
        <v>43</v>
      </c>
      <c r="E976" s="59" t="s">
        <v>27</v>
      </c>
      <c r="F976" s="59" t="s">
        <v>31</v>
      </c>
      <c r="G976" s="59" t="s">
        <v>28</v>
      </c>
      <c r="H976" s="61">
        <v>87.08</v>
      </c>
      <c r="I976" s="62">
        <v>7</v>
      </c>
      <c r="J976" s="63">
        <v>30.478000000000002</v>
      </c>
      <c r="K976" s="63">
        <v>640.03800000000001</v>
      </c>
      <c r="L976" s="64">
        <v>43491</v>
      </c>
      <c r="M976" s="65">
        <v>0.63680555555555551</v>
      </c>
      <c r="N976" s="60" t="s">
        <v>29</v>
      </c>
      <c r="O976" s="63">
        <v>609.55999999999995</v>
      </c>
      <c r="P976" s="66">
        <v>4.7619047620000003</v>
      </c>
      <c r="Q976" s="63">
        <v>30.478000000000002</v>
      </c>
      <c r="R976" s="67">
        <v>5.5</v>
      </c>
      <c r="S976" s="48">
        <f t="shared" si="276"/>
        <v>30.478000000000065</v>
      </c>
      <c r="T976" s="49">
        <f t="shared" si="277"/>
        <v>2285.8500000000049</v>
      </c>
      <c r="U976" s="49" t="b">
        <f t="shared" si="278"/>
        <v>1</v>
      </c>
      <c r="V976" s="49" t="b">
        <f t="shared" si="279"/>
        <v>1</v>
      </c>
      <c r="W976" s="49" t="str">
        <f t="shared" si="280"/>
        <v>Low Value</v>
      </c>
      <c r="X976" s="157" t="str">
        <f t="shared" si="268"/>
        <v>Value Not maches</v>
      </c>
      <c r="Y976" s="158">
        <f t="shared" si="273"/>
        <v>26</v>
      </c>
      <c r="Z976" s="150">
        <f t="shared" si="281"/>
        <v>1</v>
      </c>
      <c r="AA976" s="151">
        <f t="shared" si="272"/>
        <v>2019</v>
      </c>
      <c r="AB976" s="152" t="str">
        <f t="shared" si="269"/>
        <v>1-2019</v>
      </c>
      <c r="AC976" s="152" t="str">
        <f t="shared" si="266"/>
        <v>26-1-2019</v>
      </c>
      <c r="AD976" s="62">
        <f t="shared" si="274"/>
        <v>1</v>
      </c>
      <c r="AE976" s="62">
        <f t="shared" si="270"/>
        <v>4</v>
      </c>
      <c r="AF976" s="152" t="str">
        <f t="shared" si="267"/>
        <v>2019-4</v>
      </c>
      <c r="AG976" s="62">
        <f t="shared" si="282"/>
        <v>6</v>
      </c>
      <c r="AH976" s="152" t="str">
        <f t="shared" si="271"/>
        <v>Weekends</v>
      </c>
      <c r="AI976" s="159">
        <f t="shared" si="275"/>
        <v>7</v>
      </c>
    </row>
    <row r="977" spans="2:35" ht="16.5" x14ac:dyDescent="0.3">
      <c r="B977" s="59" t="s">
        <v>1009</v>
      </c>
      <c r="C977" s="60" t="s">
        <v>18</v>
      </c>
      <c r="D977" s="59" t="s">
        <v>19</v>
      </c>
      <c r="E977" s="59" t="s">
        <v>27</v>
      </c>
      <c r="F977" s="59" t="s">
        <v>31</v>
      </c>
      <c r="G977" s="59" t="s">
        <v>32</v>
      </c>
      <c r="H977" s="61">
        <v>80.08</v>
      </c>
      <c r="I977" s="62">
        <v>3</v>
      </c>
      <c r="J977" s="63">
        <v>12.012</v>
      </c>
      <c r="K977" s="63">
        <v>252.25200000000001</v>
      </c>
      <c r="L977" s="64">
        <v>43507</v>
      </c>
      <c r="M977" s="65">
        <v>0.64513888888888893</v>
      </c>
      <c r="N977" s="60" t="s">
        <v>29</v>
      </c>
      <c r="O977" s="63">
        <v>240.24</v>
      </c>
      <c r="P977" s="66">
        <v>4.7619047620000003</v>
      </c>
      <c r="Q977" s="63">
        <v>12.012</v>
      </c>
      <c r="R977" s="68">
        <v>5.4</v>
      </c>
      <c r="S977" s="48">
        <f t="shared" si="276"/>
        <v>12.012</v>
      </c>
      <c r="T977" s="49">
        <f t="shared" si="277"/>
        <v>900.90000000000009</v>
      </c>
      <c r="U977" s="49" t="b">
        <f t="shared" si="278"/>
        <v>0</v>
      </c>
      <c r="V977" s="49" t="b">
        <f t="shared" si="279"/>
        <v>1</v>
      </c>
      <c r="W977" s="49" t="str">
        <f t="shared" si="280"/>
        <v>Low Value</v>
      </c>
      <c r="X977" s="157" t="str">
        <f t="shared" si="268"/>
        <v>Value Not maches</v>
      </c>
      <c r="Y977" s="158">
        <f t="shared" si="273"/>
        <v>11</v>
      </c>
      <c r="Z977" s="150">
        <f t="shared" si="281"/>
        <v>2</v>
      </c>
      <c r="AA977" s="151">
        <f t="shared" si="272"/>
        <v>2019</v>
      </c>
      <c r="AB977" s="152" t="str">
        <f t="shared" si="269"/>
        <v>2-2019</v>
      </c>
      <c r="AC977" s="152" t="str">
        <f t="shared" si="266"/>
        <v>11-2-2019</v>
      </c>
      <c r="AD977" s="62">
        <f t="shared" si="274"/>
        <v>1</v>
      </c>
      <c r="AE977" s="62">
        <f t="shared" si="270"/>
        <v>7</v>
      </c>
      <c r="AF977" s="152" t="str">
        <f t="shared" si="267"/>
        <v>2019-7</v>
      </c>
      <c r="AG977" s="62">
        <f t="shared" si="282"/>
        <v>1</v>
      </c>
      <c r="AH977" s="152" t="str">
        <f t="shared" si="271"/>
        <v>Weekdays</v>
      </c>
      <c r="AI977" s="159">
        <f t="shared" si="275"/>
        <v>2</v>
      </c>
    </row>
    <row r="978" spans="2:35" ht="16.5" x14ac:dyDescent="0.3">
      <c r="B978" s="59" t="s">
        <v>1010</v>
      </c>
      <c r="C978" s="60" t="s">
        <v>25</v>
      </c>
      <c r="D978" s="59" t="s">
        <v>26</v>
      </c>
      <c r="E978" s="59" t="s">
        <v>27</v>
      </c>
      <c r="F978" s="59" t="s">
        <v>31</v>
      </c>
      <c r="G978" s="59" t="s">
        <v>46</v>
      </c>
      <c r="H978" s="61">
        <v>86.13</v>
      </c>
      <c r="I978" s="62">
        <v>2</v>
      </c>
      <c r="J978" s="63">
        <v>8.6129999999999995</v>
      </c>
      <c r="K978" s="63">
        <v>180.87299999999999</v>
      </c>
      <c r="L978" s="64">
        <v>43503</v>
      </c>
      <c r="M978" s="65">
        <v>0.74930555555555556</v>
      </c>
      <c r="N978" s="60" t="s">
        <v>29</v>
      </c>
      <c r="O978" s="63">
        <v>172.26</v>
      </c>
      <c r="P978" s="66">
        <v>4.7619047620000003</v>
      </c>
      <c r="Q978" s="63">
        <v>8.6129999999999995</v>
      </c>
      <c r="R978" s="68">
        <v>8.1999999999999993</v>
      </c>
      <c r="S978" s="48">
        <f t="shared" si="276"/>
        <v>8.6129999999999995</v>
      </c>
      <c r="T978" s="49">
        <f t="shared" si="277"/>
        <v>645.97499999999991</v>
      </c>
      <c r="U978" s="49" t="b">
        <f t="shared" si="278"/>
        <v>0</v>
      </c>
      <c r="V978" s="49" t="b">
        <f t="shared" si="279"/>
        <v>1</v>
      </c>
      <c r="W978" s="49" t="str">
        <f t="shared" si="280"/>
        <v>Low Value</v>
      </c>
      <c r="X978" s="157">
        <f t="shared" si="268"/>
        <v>8.6129999999999995</v>
      </c>
      <c r="Y978" s="158">
        <f t="shared" si="273"/>
        <v>7</v>
      </c>
      <c r="Z978" s="150">
        <f t="shared" si="281"/>
        <v>2</v>
      </c>
      <c r="AA978" s="151">
        <f t="shared" si="272"/>
        <v>2019</v>
      </c>
      <c r="AB978" s="152" t="str">
        <f t="shared" si="269"/>
        <v>2-2019</v>
      </c>
      <c r="AC978" s="152" t="str">
        <f t="shared" si="266"/>
        <v>7-2-2019</v>
      </c>
      <c r="AD978" s="62">
        <f t="shared" si="274"/>
        <v>1</v>
      </c>
      <c r="AE978" s="62">
        <f t="shared" si="270"/>
        <v>6</v>
      </c>
      <c r="AF978" s="152" t="str">
        <f t="shared" si="267"/>
        <v>2019-6</v>
      </c>
      <c r="AG978" s="62">
        <f t="shared" si="282"/>
        <v>4</v>
      </c>
      <c r="AH978" s="152" t="str">
        <f t="shared" si="271"/>
        <v>Weekdays</v>
      </c>
      <c r="AI978" s="159">
        <f t="shared" si="275"/>
        <v>5</v>
      </c>
    </row>
    <row r="979" spans="2:35" ht="16.5" x14ac:dyDescent="0.3">
      <c r="B979" s="59" t="s">
        <v>1011</v>
      </c>
      <c r="C979" s="60" t="s">
        <v>42</v>
      </c>
      <c r="D979" s="59" t="s">
        <v>43</v>
      </c>
      <c r="E979" s="59" t="s">
        <v>20</v>
      </c>
      <c r="F979" s="59" t="s">
        <v>31</v>
      </c>
      <c r="G979" s="59" t="s">
        <v>46</v>
      </c>
      <c r="H979" s="61">
        <v>49.92</v>
      </c>
      <c r="I979" s="62">
        <v>2</v>
      </c>
      <c r="J979" s="63">
        <v>4.992</v>
      </c>
      <c r="K979" s="63">
        <v>104.83199999999999</v>
      </c>
      <c r="L979" s="64">
        <v>43530</v>
      </c>
      <c r="M979" s="65">
        <v>0.49652777777777779</v>
      </c>
      <c r="N979" s="60" t="s">
        <v>33</v>
      </c>
      <c r="O979" s="63">
        <v>99.84</v>
      </c>
      <c r="P979" s="66">
        <v>4.7619047620000003</v>
      </c>
      <c r="Q979" s="63">
        <v>4.992</v>
      </c>
      <c r="R979" s="68">
        <v>7</v>
      </c>
      <c r="S979" s="48">
        <f t="shared" si="276"/>
        <v>4.9919999999999902</v>
      </c>
      <c r="T979" s="49">
        <f t="shared" si="277"/>
        <v>374.3999999999993</v>
      </c>
      <c r="U979" s="49" t="b">
        <f t="shared" si="278"/>
        <v>0</v>
      </c>
      <c r="V979" s="49" t="b">
        <f t="shared" si="279"/>
        <v>1</v>
      </c>
      <c r="W979" s="49" t="str">
        <f t="shared" si="280"/>
        <v>Low Value</v>
      </c>
      <c r="X979" s="157">
        <f t="shared" si="268"/>
        <v>4.9920000000000009</v>
      </c>
      <c r="Y979" s="158">
        <f t="shared" si="273"/>
        <v>6</v>
      </c>
      <c r="Z979" s="150">
        <f t="shared" si="281"/>
        <v>3</v>
      </c>
      <c r="AA979" s="151">
        <f t="shared" si="272"/>
        <v>2019</v>
      </c>
      <c r="AB979" s="152" t="str">
        <f t="shared" si="269"/>
        <v>3-2019</v>
      </c>
      <c r="AC979" s="152" t="str">
        <f t="shared" si="266"/>
        <v>6-3-2019</v>
      </c>
      <c r="AD979" s="62">
        <f t="shared" si="274"/>
        <v>1</v>
      </c>
      <c r="AE979" s="62">
        <f t="shared" si="270"/>
        <v>10</v>
      </c>
      <c r="AF979" s="152" t="str">
        <f t="shared" si="267"/>
        <v>2019-10</v>
      </c>
      <c r="AG979" s="62">
        <f t="shared" si="282"/>
        <v>3</v>
      </c>
      <c r="AH979" s="152" t="str">
        <f t="shared" si="271"/>
        <v>Weekdays</v>
      </c>
      <c r="AI979" s="159">
        <f t="shared" si="275"/>
        <v>4</v>
      </c>
    </row>
    <row r="980" spans="2:35" ht="16.5" x14ac:dyDescent="0.3">
      <c r="B980" s="59" t="s">
        <v>1012</v>
      </c>
      <c r="C980" s="60" t="s">
        <v>18</v>
      </c>
      <c r="D980" s="59" t="s">
        <v>19</v>
      </c>
      <c r="E980" s="59" t="s">
        <v>27</v>
      </c>
      <c r="F980" s="59" t="s">
        <v>21</v>
      </c>
      <c r="G980" s="59" t="s">
        <v>44</v>
      </c>
      <c r="H980" s="61">
        <v>74.66</v>
      </c>
      <c r="I980" s="62">
        <v>4</v>
      </c>
      <c r="J980" s="63">
        <v>14.932</v>
      </c>
      <c r="K980" s="63">
        <v>313.572</v>
      </c>
      <c r="L980" s="64">
        <v>43528</v>
      </c>
      <c r="M980" s="65">
        <v>0.44374999999999998</v>
      </c>
      <c r="N980" s="60" t="s">
        <v>29</v>
      </c>
      <c r="O980" s="63">
        <v>298.64</v>
      </c>
      <c r="P980" s="66">
        <v>4.7619047620000003</v>
      </c>
      <c r="Q980" s="63">
        <v>14.932</v>
      </c>
      <c r="R980" s="68">
        <v>8.5</v>
      </c>
      <c r="S980" s="48">
        <f t="shared" si="276"/>
        <v>14.932000000000016</v>
      </c>
      <c r="T980" s="49">
        <f t="shared" si="277"/>
        <v>1119.9000000000012</v>
      </c>
      <c r="U980" s="49" t="b">
        <f t="shared" si="278"/>
        <v>0</v>
      </c>
      <c r="V980" s="49" t="b">
        <f t="shared" si="279"/>
        <v>1</v>
      </c>
      <c r="W980" s="49" t="str">
        <f t="shared" si="280"/>
        <v>Low Value</v>
      </c>
      <c r="X980" s="157">
        <f t="shared" si="268"/>
        <v>7.4660000000000002</v>
      </c>
      <c r="Y980" s="158">
        <f t="shared" si="273"/>
        <v>4</v>
      </c>
      <c r="Z980" s="150">
        <f t="shared" si="281"/>
        <v>3</v>
      </c>
      <c r="AA980" s="151">
        <f t="shared" si="272"/>
        <v>2019</v>
      </c>
      <c r="AB980" s="152" t="str">
        <f t="shared" si="269"/>
        <v>3-2019</v>
      </c>
      <c r="AC980" s="152" t="str">
        <f t="shared" ref="AC980:AC1003" si="283">CONCATENATE(Y980,"-",Z980,"-",AA980)</f>
        <v>4-3-2019</v>
      </c>
      <c r="AD980" s="62">
        <f t="shared" si="274"/>
        <v>1</v>
      </c>
      <c r="AE980" s="62">
        <f t="shared" si="270"/>
        <v>10</v>
      </c>
      <c r="AF980" s="152" t="str">
        <f t="shared" ref="AF980:AF1003" si="284">_xlfn.CONCAT(AA980,"-",AE980)</f>
        <v>2019-10</v>
      </c>
      <c r="AG980" s="62">
        <f t="shared" si="282"/>
        <v>1</v>
      </c>
      <c r="AH980" s="152" t="str">
        <f t="shared" si="271"/>
        <v>Weekdays</v>
      </c>
      <c r="AI980" s="159">
        <f t="shared" si="275"/>
        <v>2</v>
      </c>
    </row>
    <row r="981" spans="2:35" ht="16.5" x14ac:dyDescent="0.3">
      <c r="B981" s="59" t="s">
        <v>1013</v>
      </c>
      <c r="C981" s="60" t="s">
        <v>42</v>
      </c>
      <c r="D981" s="59" t="s">
        <v>43</v>
      </c>
      <c r="E981" s="59" t="s">
        <v>20</v>
      </c>
      <c r="F981" s="59" t="s">
        <v>31</v>
      </c>
      <c r="G981" s="59" t="s">
        <v>44</v>
      </c>
      <c r="H981" s="61">
        <v>26.6</v>
      </c>
      <c r="I981" s="62">
        <v>6</v>
      </c>
      <c r="J981" s="63">
        <v>7.98</v>
      </c>
      <c r="K981" s="63">
        <v>167.58</v>
      </c>
      <c r="L981" s="64">
        <v>43522</v>
      </c>
      <c r="M981" s="65">
        <v>0.63194444444444442</v>
      </c>
      <c r="N981" s="60" t="s">
        <v>23</v>
      </c>
      <c r="O981" s="63">
        <v>159.6</v>
      </c>
      <c r="P981" s="66">
        <v>4.7619047620000003</v>
      </c>
      <c r="Q981" s="63">
        <v>7.98</v>
      </c>
      <c r="R981" s="68">
        <v>4.9000000000000004</v>
      </c>
      <c r="S981" s="48">
        <f t="shared" si="276"/>
        <v>7.9800000000000182</v>
      </c>
      <c r="T981" s="49">
        <f t="shared" si="277"/>
        <v>598.50000000000136</v>
      </c>
      <c r="U981" s="49" t="b">
        <f t="shared" si="278"/>
        <v>0</v>
      </c>
      <c r="V981" s="49" t="b">
        <f t="shared" si="279"/>
        <v>1</v>
      </c>
      <c r="W981" s="49" t="str">
        <f t="shared" si="280"/>
        <v>Low Value</v>
      </c>
      <c r="X981" s="157" t="str">
        <f t="shared" ref="X981:X1003" si="285">IF(R981&gt;6.1,H981*0.1,"Value Not maches")</f>
        <v>Value Not maches</v>
      </c>
      <c r="Y981" s="158">
        <f t="shared" si="273"/>
        <v>26</v>
      </c>
      <c r="Z981" s="150">
        <f t="shared" si="281"/>
        <v>2</v>
      </c>
      <c r="AA981" s="151">
        <f t="shared" si="272"/>
        <v>2019</v>
      </c>
      <c r="AB981" s="152" t="str">
        <f t="shared" si="269"/>
        <v>2-2019</v>
      </c>
      <c r="AC981" s="152" t="str">
        <f t="shared" si="283"/>
        <v>26-2-2019</v>
      </c>
      <c r="AD981" s="62">
        <f t="shared" si="274"/>
        <v>1</v>
      </c>
      <c r="AE981" s="62">
        <f t="shared" si="270"/>
        <v>9</v>
      </c>
      <c r="AF981" s="152" t="str">
        <f t="shared" si="284"/>
        <v>2019-9</v>
      </c>
      <c r="AG981" s="62">
        <f t="shared" si="282"/>
        <v>2</v>
      </c>
      <c r="AH981" s="152" t="str">
        <f t="shared" si="271"/>
        <v>Weekdays</v>
      </c>
      <c r="AI981" s="159">
        <f t="shared" si="275"/>
        <v>3</v>
      </c>
    </row>
    <row r="982" spans="2:35" ht="16.5" x14ac:dyDescent="0.3">
      <c r="B982" s="59" t="s">
        <v>1014</v>
      </c>
      <c r="C982" s="60" t="s">
        <v>42</v>
      </c>
      <c r="D982" s="59" t="s">
        <v>43</v>
      </c>
      <c r="E982" s="59" t="s">
        <v>27</v>
      </c>
      <c r="F982" s="59" t="s">
        <v>21</v>
      </c>
      <c r="G982" s="59" t="s">
        <v>28</v>
      </c>
      <c r="H982" s="61">
        <v>25.45</v>
      </c>
      <c r="I982" s="62">
        <v>1</v>
      </c>
      <c r="J982" s="63">
        <v>1.2725</v>
      </c>
      <c r="K982" s="63">
        <v>26.7225</v>
      </c>
      <c r="L982" s="64">
        <v>43534</v>
      </c>
      <c r="M982" s="65">
        <v>0.75694444444444442</v>
      </c>
      <c r="N982" s="60" t="s">
        <v>33</v>
      </c>
      <c r="O982" s="63">
        <v>25.45</v>
      </c>
      <c r="P982" s="66">
        <v>4.7619047620000003</v>
      </c>
      <c r="Q982" s="63">
        <v>1.2725</v>
      </c>
      <c r="R982" s="68">
        <v>5.0999999999999996</v>
      </c>
      <c r="S982" s="48">
        <f t="shared" si="276"/>
        <v>1.2725000000000009</v>
      </c>
      <c r="T982" s="49">
        <f t="shared" si="277"/>
        <v>95.437500000000057</v>
      </c>
      <c r="U982" s="49" t="b">
        <f t="shared" si="278"/>
        <v>0</v>
      </c>
      <c r="V982" s="49" t="b">
        <f t="shared" si="279"/>
        <v>1</v>
      </c>
      <c r="W982" s="49" t="str">
        <f t="shared" si="280"/>
        <v>Low Value</v>
      </c>
      <c r="X982" s="157" t="str">
        <f t="shared" si="285"/>
        <v>Value Not maches</v>
      </c>
      <c r="Y982" s="158">
        <f t="shared" si="273"/>
        <v>10</v>
      </c>
      <c r="Z982" s="150">
        <f t="shared" si="281"/>
        <v>3</v>
      </c>
      <c r="AA982" s="151">
        <f t="shared" si="272"/>
        <v>2019</v>
      </c>
      <c r="AB982" s="152" t="str">
        <f t="shared" ref="AB982:AB1003" si="286">CONCATENATE(Z982,"-",AA982)</f>
        <v>3-2019</v>
      </c>
      <c r="AC982" s="152" t="str">
        <f t="shared" si="283"/>
        <v>10-3-2019</v>
      </c>
      <c r="AD982" s="62">
        <f t="shared" si="274"/>
        <v>1</v>
      </c>
      <c r="AE982" s="62">
        <f t="shared" si="270"/>
        <v>10</v>
      </c>
      <c r="AF982" s="152" t="str">
        <f t="shared" si="284"/>
        <v>2019-10</v>
      </c>
      <c r="AG982" s="62">
        <f t="shared" si="282"/>
        <v>7</v>
      </c>
      <c r="AH982" s="152" t="str">
        <f t="shared" si="271"/>
        <v>Weekends</v>
      </c>
      <c r="AI982" s="159">
        <f t="shared" si="275"/>
        <v>1</v>
      </c>
    </row>
    <row r="983" spans="2:35" ht="16.5" x14ac:dyDescent="0.3">
      <c r="B983" s="59" t="s">
        <v>1015</v>
      </c>
      <c r="C983" s="60" t="s">
        <v>42</v>
      </c>
      <c r="D983" s="59" t="s">
        <v>43</v>
      </c>
      <c r="E983" s="59" t="s">
        <v>27</v>
      </c>
      <c r="F983" s="59" t="s">
        <v>21</v>
      </c>
      <c r="G983" s="59" t="s">
        <v>44</v>
      </c>
      <c r="H983" s="61">
        <v>67.77</v>
      </c>
      <c r="I983" s="62">
        <v>1</v>
      </c>
      <c r="J983" s="63">
        <v>3.3885000000000001</v>
      </c>
      <c r="K983" s="63">
        <v>71.158500000000004</v>
      </c>
      <c r="L983" s="64">
        <v>43500</v>
      </c>
      <c r="M983" s="65">
        <v>0.86319444444444449</v>
      </c>
      <c r="N983" s="60" t="s">
        <v>33</v>
      </c>
      <c r="O983" s="63">
        <v>67.77</v>
      </c>
      <c r="P983" s="66">
        <v>4.7619047620000003</v>
      </c>
      <c r="Q983" s="63">
        <v>3.3885000000000001</v>
      </c>
      <c r="R983" s="68">
        <v>6.5</v>
      </c>
      <c r="S983" s="48">
        <f t="shared" si="276"/>
        <v>3.3885000000000076</v>
      </c>
      <c r="T983" s="49">
        <f t="shared" si="277"/>
        <v>254.13750000000056</v>
      </c>
      <c r="U983" s="49" t="b">
        <f t="shared" si="278"/>
        <v>0</v>
      </c>
      <c r="V983" s="49" t="b">
        <f t="shared" si="279"/>
        <v>1</v>
      </c>
      <c r="W983" s="49" t="str">
        <f t="shared" si="280"/>
        <v>Low Value</v>
      </c>
      <c r="X983" s="157">
        <f t="shared" si="285"/>
        <v>6.7770000000000001</v>
      </c>
      <c r="Y983" s="158">
        <f t="shared" si="273"/>
        <v>4</v>
      </c>
      <c r="Z983" s="150">
        <f t="shared" si="281"/>
        <v>2</v>
      </c>
      <c r="AA983" s="151">
        <f t="shared" si="272"/>
        <v>2019</v>
      </c>
      <c r="AB983" s="152" t="str">
        <f t="shared" si="286"/>
        <v>2-2019</v>
      </c>
      <c r="AC983" s="152" t="str">
        <f t="shared" si="283"/>
        <v>4-2-2019</v>
      </c>
      <c r="AD983" s="62">
        <f t="shared" si="274"/>
        <v>1</v>
      </c>
      <c r="AE983" s="62">
        <f t="shared" ref="AE983:AE1003" si="287">WEEKNUM(L983,2)</f>
        <v>6</v>
      </c>
      <c r="AF983" s="152" t="str">
        <f t="shared" si="284"/>
        <v>2019-6</v>
      </c>
      <c r="AG983" s="62">
        <f t="shared" si="282"/>
        <v>1</v>
      </c>
      <c r="AH983" s="152" t="str">
        <f t="shared" ref="AH983:AH1003" si="288">IF(AG983&gt;=6,"Weekends","Weekdays")</f>
        <v>Weekdays</v>
      </c>
      <c r="AI983" s="159">
        <f t="shared" si="275"/>
        <v>2</v>
      </c>
    </row>
    <row r="984" spans="2:35" ht="16.5" x14ac:dyDescent="0.3">
      <c r="B984" s="59" t="s">
        <v>1016</v>
      </c>
      <c r="C984" s="60" t="s">
        <v>25</v>
      </c>
      <c r="D984" s="59" t="s">
        <v>26</v>
      </c>
      <c r="E984" s="59" t="s">
        <v>20</v>
      </c>
      <c r="F984" s="59" t="s">
        <v>31</v>
      </c>
      <c r="G984" s="59" t="s">
        <v>44</v>
      </c>
      <c r="H984" s="61">
        <v>59.59</v>
      </c>
      <c r="I984" s="62">
        <v>4</v>
      </c>
      <c r="J984" s="63">
        <v>11.917999999999999</v>
      </c>
      <c r="K984" s="63">
        <v>250.27799999999999</v>
      </c>
      <c r="L984" s="64">
        <v>43484</v>
      </c>
      <c r="M984" s="65">
        <v>0.53194444444444444</v>
      </c>
      <c r="N984" s="60" t="s">
        <v>29</v>
      </c>
      <c r="O984" s="63">
        <v>238.36</v>
      </c>
      <c r="P984" s="66">
        <v>4.7619047620000003</v>
      </c>
      <c r="Q984" s="63">
        <v>11.917999999999999</v>
      </c>
      <c r="R984" s="68">
        <v>9.8000000000000007</v>
      </c>
      <c r="S984" s="48">
        <f t="shared" si="276"/>
        <v>11.917999999999978</v>
      </c>
      <c r="T984" s="49">
        <f t="shared" si="277"/>
        <v>893.84999999999832</v>
      </c>
      <c r="U984" s="49" t="b">
        <f t="shared" si="278"/>
        <v>0</v>
      </c>
      <c r="V984" s="49" t="b">
        <f t="shared" si="279"/>
        <v>1</v>
      </c>
      <c r="W984" s="49" t="str">
        <f t="shared" si="280"/>
        <v>High Value</v>
      </c>
      <c r="X984" s="157">
        <f t="shared" si="285"/>
        <v>5.9590000000000005</v>
      </c>
      <c r="Y984" s="158">
        <f t="shared" si="273"/>
        <v>19</v>
      </c>
      <c r="Z984" s="150">
        <f t="shared" si="281"/>
        <v>1</v>
      </c>
      <c r="AA984" s="151">
        <f t="shared" si="272"/>
        <v>2019</v>
      </c>
      <c r="AB984" s="152" t="str">
        <f t="shared" si="286"/>
        <v>1-2019</v>
      </c>
      <c r="AC984" s="152" t="str">
        <f t="shared" si="283"/>
        <v>19-1-2019</v>
      </c>
      <c r="AD984" s="62">
        <f t="shared" si="274"/>
        <v>1</v>
      </c>
      <c r="AE984" s="62">
        <f t="shared" si="287"/>
        <v>3</v>
      </c>
      <c r="AF984" s="152" t="str">
        <f t="shared" si="284"/>
        <v>2019-3</v>
      </c>
      <c r="AG984" s="62">
        <f t="shared" si="282"/>
        <v>6</v>
      </c>
      <c r="AH984" s="152" t="str">
        <f t="shared" si="288"/>
        <v>Weekends</v>
      </c>
      <c r="AI984" s="159">
        <f t="shared" si="275"/>
        <v>7</v>
      </c>
    </row>
    <row r="985" spans="2:35" ht="16.5" x14ac:dyDescent="0.3">
      <c r="B985" s="59" t="s">
        <v>1017</v>
      </c>
      <c r="C985" s="60" t="s">
        <v>18</v>
      </c>
      <c r="D985" s="59" t="s">
        <v>19</v>
      </c>
      <c r="E985" s="59" t="s">
        <v>27</v>
      </c>
      <c r="F985" s="59" t="s">
        <v>31</v>
      </c>
      <c r="G985" s="59" t="s">
        <v>22</v>
      </c>
      <c r="H985" s="61">
        <v>58.15</v>
      </c>
      <c r="I985" s="62">
        <v>4</v>
      </c>
      <c r="J985" s="63">
        <v>11.63</v>
      </c>
      <c r="K985" s="63">
        <v>244.23</v>
      </c>
      <c r="L985" s="64">
        <v>43488</v>
      </c>
      <c r="M985" s="65">
        <v>0.73888888888888893</v>
      </c>
      <c r="N985" s="60" t="s">
        <v>29</v>
      </c>
      <c r="O985" s="63">
        <v>232.6</v>
      </c>
      <c r="P985" s="66">
        <v>4.7619047620000003</v>
      </c>
      <c r="Q985" s="63">
        <v>11.63</v>
      </c>
      <c r="R985" s="68">
        <v>8.4</v>
      </c>
      <c r="S985" s="48">
        <f t="shared" si="276"/>
        <v>11.629999999999995</v>
      </c>
      <c r="T985" s="49">
        <f t="shared" si="277"/>
        <v>872.24999999999966</v>
      </c>
      <c r="U985" s="49" t="b">
        <f t="shared" si="278"/>
        <v>0</v>
      </c>
      <c r="V985" s="49" t="b">
        <f t="shared" si="279"/>
        <v>1</v>
      </c>
      <c r="W985" s="49" t="str">
        <f t="shared" si="280"/>
        <v>Low Value</v>
      </c>
      <c r="X985" s="157">
        <f t="shared" si="285"/>
        <v>5.8150000000000004</v>
      </c>
      <c r="Y985" s="158">
        <f t="shared" si="273"/>
        <v>23</v>
      </c>
      <c r="Z985" s="150">
        <f t="shared" si="281"/>
        <v>1</v>
      </c>
      <c r="AA985" s="151">
        <f t="shared" si="272"/>
        <v>2019</v>
      </c>
      <c r="AB985" s="152" t="str">
        <f t="shared" si="286"/>
        <v>1-2019</v>
      </c>
      <c r="AC985" s="152" t="str">
        <f t="shared" si="283"/>
        <v>23-1-2019</v>
      </c>
      <c r="AD985" s="62">
        <f t="shared" si="274"/>
        <v>1</v>
      </c>
      <c r="AE985" s="62">
        <f t="shared" si="287"/>
        <v>4</v>
      </c>
      <c r="AF985" s="152" t="str">
        <f t="shared" si="284"/>
        <v>2019-4</v>
      </c>
      <c r="AG985" s="62">
        <f t="shared" si="282"/>
        <v>3</v>
      </c>
      <c r="AH985" s="152" t="str">
        <f t="shared" si="288"/>
        <v>Weekdays</v>
      </c>
      <c r="AI985" s="159">
        <f t="shared" si="275"/>
        <v>4</v>
      </c>
    </row>
    <row r="986" spans="2:35" ht="16.5" x14ac:dyDescent="0.3">
      <c r="B986" s="59" t="s">
        <v>1018</v>
      </c>
      <c r="C986" s="60" t="s">
        <v>18</v>
      </c>
      <c r="D986" s="59" t="s">
        <v>19</v>
      </c>
      <c r="E986" s="59" t="s">
        <v>20</v>
      </c>
      <c r="F986" s="59" t="s">
        <v>21</v>
      </c>
      <c r="G986" s="59" t="s">
        <v>36</v>
      </c>
      <c r="H986" s="61">
        <v>97.48</v>
      </c>
      <c r="I986" s="62">
        <v>9</v>
      </c>
      <c r="J986" s="63">
        <v>43.866</v>
      </c>
      <c r="K986" s="63">
        <v>921.18600000000004</v>
      </c>
      <c r="L986" s="64">
        <v>43538</v>
      </c>
      <c r="M986" s="65">
        <v>0.59652777777777777</v>
      </c>
      <c r="N986" s="60" t="s">
        <v>23</v>
      </c>
      <c r="O986" s="63">
        <v>877.32</v>
      </c>
      <c r="P986" s="66">
        <v>4.7619047620000003</v>
      </c>
      <c r="Q986" s="63">
        <v>43.866</v>
      </c>
      <c r="R986" s="67">
        <v>7.4</v>
      </c>
      <c r="S986" s="48">
        <f t="shared" si="276"/>
        <v>43.865999999999985</v>
      </c>
      <c r="T986" s="49">
        <f t="shared" si="277"/>
        <v>3289.9499999999989</v>
      </c>
      <c r="U986" s="49" t="b">
        <f t="shared" si="278"/>
        <v>1</v>
      </c>
      <c r="V986" s="49" t="b">
        <f t="shared" si="279"/>
        <v>1</v>
      </c>
      <c r="W986" s="49" t="str">
        <f t="shared" si="280"/>
        <v>Low Value</v>
      </c>
      <c r="X986" s="157">
        <f t="shared" si="285"/>
        <v>9.7480000000000011</v>
      </c>
      <c r="Y986" s="158">
        <f t="shared" si="273"/>
        <v>14</v>
      </c>
      <c r="Z986" s="150">
        <f t="shared" si="281"/>
        <v>3</v>
      </c>
      <c r="AA986" s="151">
        <f t="shared" si="272"/>
        <v>2019</v>
      </c>
      <c r="AB986" s="152" t="str">
        <f t="shared" si="286"/>
        <v>3-2019</v>
      </c>
      <c r="AC986" s="152" t="str">
        <f t="shared" si="283"/>
        <v>14-3-2019</v>
      </c>
      <c r="AD986" s="62">
        <f t="shared" si="274"/>
        <v>1</v>
      </c>
      <c r="AE986" s="62">
        <f t="shared" si="287"/>
        <v>11</v>
      </c>
      <c r="AF986" s="152" t="str">
        <f t="shared" si="284"/>
        <v>2019-11</v>
      </c>
      <c r="AG986" s="62">
        <f t="shared" si="282"/>
        <v>4</v>
      </c>
      <c r="AH986" s="152" t="str">
        <f t="shared" si="288"/>
        <v>Weekdays</v>
      </c>
      <c r="AI986" s="159">
        <f t="shared" si="275"/>
        <v>5</v>
      </c>
    </row>
    <row r="987" spans="2:35" ht="16.5" x14ac:dyDescent="0.3">
      <c r="B987" s="59" t="s">
        <v>1019</v>
      </c>
      <c r="C987" s="60" t="s">
        <v>25</v>
      </c>
      <c r="D987" s="59" t="s">
        <v>26</v>
      </c>
      <c r="E987" s="59" t="s">
        <v>27</v>
      </c>
      <c r="F987" s="59" t="s">
        <v>31</v>
      </c>
      <c r="G987" s="59" t="s">
        <v>22</v>
      </c>
      <c r="H987" s="61">
        <v>99.96</v>
      </c>
      <c r="I987" s="62">
        <v>7</v>
      </c>
      <c r="J987" s="63">
        <v>34.985999999999997</v>
      </c>
      <c r="K987" s="63">
        <v>734.70600000000002</v>
      </c>
      <c r="L987" s="64">
        <v>43488</v>
      </c>
      <c r="M987" s="65">
        <v>0.43958333333333333</v>
      </c>
      <c r="N987" s="60" t="s">
        <v>29</v>
      </c>
      <c r="O987" s="63">
        <v>699.72</v>
      </c>
      <c r="P987" s="66">
        <v>4.7619047620000003</v>
      </c>
      <c r="Q987" s="63">
        <v>34.985999999999997</v>
      </c>
      <c r="R987" s="67">
        <v>6.1</v>
      </c>
      <c r="S987" s="48">
        <f t="shared" si="276"/>
        <v>34.98599999999999</v>
      </c>
      <c r="T987" s="49">
        <f t="shared" si="277"/>
        <v>2623.9499999999994</v>
      </c>
      <c r="U987" s="49" t="b">
        <f t="shared" si="278"/>
        <v>1</v>
      </c>
      <c r="V987" s="49" t="b">
        <f t="shared" si="279"/>
        <v>1</v>
      </c>
      <c r="W987" s="49" t="str">
        <f t="shared" si="280"/>
        <v>Low Value</v>
      </c>
      <c r="X987" s="157" t="str">
        <f t="shared" si="285"/>
        <v>Value Not maches</v>
      </c>
      <c r="Y987" s="158">
        <f t="shared" si="273"/>
        <v>23</v>
      </c>
      <c r="Z987" s="150">
        <f t="shared" si="281"/>
        <v>1</v>
      </c>
      <c r="AA987" s="151">
        <f t="shared" ref="AA987:AA1003" si="289">YEAR(L987)</f>
        <v>2019</v>
      </c>
      <c r="AB987" s="152" t="str">
        <f t="shared" si="286"/>
        <v>1-2019</v>
      </c>
      <c r="AC987" s="152" t="str">
        <f t="shared" si="283"/>
        <v>23-1-2019</v>
      </c>
      <c r="AD987" s="62">
        <f t="shared" si="274"/>
        <v>1</v>
      </c>
      <c r="AE987" s="62">
        <f t="shared" si="287"/>
        <v>4</v>
      </c>
      <c r="AF987" s="152" t="str">
        <f t="shared" si="284"/>
        <v>2019-4</v>
      </c>
      <c r="AG987" s="62">
        <f t="shared" si="282"/>
        <v>3</v>
      </c>
      <c r="AH987" s="152" t="str">
        <f t="shared" si="288"/>
        <v>Weekdays</v>
      </c>
      <c r="AI987" s="159">
        <f t="shared" si="275"/>
        <v>4</v>
      </c>
    </row>
    <row r="988" spans="2:35" ht="16.5" x14ac:dyDescent="0.3">
      <c r="B988" s="59" t="s">
        <v>1020</v>
      </c>
      <c r="C988" s="60" t="s">
        <v>25</v>
      </c>
      <c r="D988" s="59" t="s">
        <v>26</v>
      </c>
      <c r="E988" s="59" t="s">
        <v>27</v>
      </c>
      <c r="F988" s="59" t="s">
        <v>31</v>
      </c>
      <c r="G988" s="59" t="s">
        <v>28</v>
      </c>
      <c r="H988" s="61">
        <v>96.37</v>
      </c>
      <c r="I988" s="62">
        <v>7</v>
      </c>
      <c r="J988" s="63">
        <v>33.729500000000002</v>
      </c>
      <c r="K988" s="63">
        <v>708.31949999999995</v>
      </c>
      <c r="L988" s="64">
        <v>43474</v>
      </c>
      <c r="M988" s="65">
        <v>0.4861111111111111</v>
      </c>
      <c r="N988" s="60" t="s">
        <v>29</v>
      </c>
      <c r="O988" s="63">
        <v>674.59</v>
      </c>
      <c r="P988" s="66">
        <v>4.7619047620000003</v>
      </c>
      <c r="Q988" s="63">
        <v>33.729500000000002</v>
      </c>
      <c r="R988" s="67">
        <v>6</v>
      </c>
      <c r="S988" s="48">
        <f t="shared" si="276"/>
        <v>33.729499999999916</v>
      </c>
      <c r="T988" s="49">
        <f t="shared" si="277"/>
        <v>2529.7124999999937</v>
      </c>
      <c r="U988" s="49" t="b">
        <f t="shared" si="278"/>
        <v>1</v>
      </c>
      <c r="V988" s="49" t="b">
        <f t="shared" si="279"/>
        <v>1</v>
      </c>
      <c r="W988" s="49" t="str">
        <f t="shared" si="280"/>
        <v>Low Value</v>
      </c>
      <c r="X988" s="157" t="str">
        <f t="shared" si="285"/>
        <v>Value Not maches</v>
      </c>
      <c r="Y988" s="158">
        <f t="shared" si="273"/>
        <v>9</v>
      </c>
      <c r="Z988" s="150">
        <f t="shared" si="281"/>
        <v>1</v>
      </c>
      <c r="AA988" s="151">
        <f t="shared" si="289"/>
        <v>2019</v>
      </c>
      <c r="AB988" s="152" t="str">
        <f t="shared" si="286"/>
        <v>1-2019</v>
      </c>
      <c r="AC988" s="152" t="str">
        <f t="shared" si="283"/>
        <v>9-1-2019</v>
      </c>
      <c r="AD988" s="62">
        <f t="shared" si="274"/>
        <v>1</v>
      </c>
      <c r="AE988" s="62">
        <f t="shared" si="287"/>
        <v>2</v>
      </c>
      <c r="AF988" s="152" t="str">
        <f t="shared" si="284"/>
        <v>2019-2</v>
      </c>
      <c r="AG988" s="62">
        <f t="shared" si="282"/>
        <v>3</v>
      </c>
      <c r="AH988" s="152" t="str">
        <f t="shared" si="288"/>
        <v>Weekdays</v>
      </c>
      <c r="AI988" s="159">
        <f t="shared" si="275"/>
        <v>4</v>
      </c>
    </row>
    <row r="989" spans="2:35" ht="16.5" x14ac:dyDescent="0.3">
      <c r="B989" s="59" t="s">
        <v>1021</v>
      </c>
      <c r="C989" s="60" t="s">
        <v>42</v>
      </c>
      <c r="D989" s="59" t="s">
        <v>43</v>
      </c>
      <c r="E989" s="59" t="s">
        <v>27</v>
      </c>
      <c r="F989" s="59" t="s">
        <v>21</v>
      </c>
      <c r="G989" s="59" t="s">
        <v>46</v>
      </c>
      <c r="H989" s="61">
        <v>63.71</v>
      </c>
      <c r="I989" s="62">
        <v>5</v>
      </c>
      <c r="J989" s="63">
        <v>15.9275</v>
      </c>
      <c r="K989" s="63">
        <v>334.47750000000002</v>
      </c>
      <c r="L989" s="64">
        <v>43503</v>
      </c>
      <c r="M989" s="65">
        <v>0.8125</v>
      </c>
      <c r="N989" s="60" t="s">
        <v>23</v>
      </c>
      <c r="O989" s="63">
        <v>318.55</v>
      </c>
      <c r="P989" s="66">
        <v>4.7619047620000003</v>
      </c>
      <c r="Q989" s="63">
        <v>15.9275</v>
      </c>
      <c r="R989" s="67">
        <v>8.5</v>
      </c>
      <c r="S989" s="48">
        <f t="shared" si="276"/>
        <v>15.927500000000009</v>
      </c>
      <c r="T989" s="49">
        <f t="shared" si="277"/>
        <v>1194.5625000000007</v>
      </c>
      <c r="U989" s="49" t="b">
        <f t="shared" si="278"/>
        <v>0</v>
      </c>
      <c r="V989" s="49" t="b">
        <f t="shared" si="279"/>
        <v>1</v>
      </c>
      <c r="W989" s="49" t="str">
        <f t="shared" si="280"/>
        <v>Low Value</v>
      </c>
      <c r="X989" s="157">
        <f t="shared" si="285"/>
        <v>6.3710000000000004</v>
      </c>
      <c r="Y989" s="158">
        <f t="shared" si="273"/>
        <v>7</v>
      </c>
      <c r="Z989" s="150">
        <f t="shared" si="281"/>
        <v>2</v>
      </c>
      <c r="AA989" s="151">
        <f t="shared" si="289"/>
        <v>2019</v>
      </c>
      <c r="AB989" s="152" t="str">
        <f t="shared" si="286"/>
        <v>2-2019</v>
      </c>
      <c r="AC989" s="152" t="str">
        <f t="shared" si="283"/>
        <v>7-2-2019</v>
      </c>
      <c r="AD989" s="62">
        <f t="shared" si="274"/>
        <v>1</v>
      </c>
      <c r="AE989" s="62">
        <f t="shared" si="287"/>
        <v>6</v>
      </c>
      <c r="AF989" s="152" t="str">
        <f t="shared" si="284"/>
        <v>2019-6</v>
      </c>
      <c r="AG989" s="62">
        <f t="shared" si="282"/>
        <v>4</v>
      </c>
      <c r="AH989" s="152" t="str">
        <f t="shared" si="288"/>
        <v>Weekdays</v>
      </c>
      <c r="AI989" s="159">
        <f t="shared" si="275"/>
        <v>5</v>
      </c>
    </row>
    <row r="990" spans="2:35" ht="16.5" x14ac:dyDescent="0.3">
      <c r="B990" s="59" t="s">
        <v>1022</v>
      </c>
      <c r="C990" s="60" t="s">
        <v>42</v>
      </c>
      <c r="D990" s="59" t="s">
        <v>43</v>
      </c>
      <c r="E990" s="59" t="s">
        <v>27</v>
      </c>
      <c r="F990" s="59" t="s">
        <v>21</v>
      </c>
      <c r="G990" s="59" t="s">
        <v>22</v>
      </c>
      <c r="H990" s="61">
        <v>14.76</v>
      </c>
      <c r="I990" s="62">
        <v>2</v>
      </c>
      <c r="J990" s="63">
        <v>1.476</v>
      </c>
      <c r="K990" s="63">
        <v>30.995999999999999</v>
      </c>
      <c r="L990" s="64">
        <v>43514</v>
      </c>
      <c r="M990" s="65">
        <v>0.61250000000000004</v>
      </c>
      <c r="N990" s="60" t="s">
        <v>23</v>
      </c>
      <c r="O990" s="63">
        <v>29.52</v>
      </c>
      <c r="P990" s="66">
        <v>4.7619047620000003</v>
      </c>
      <c r="Q990" s="63">
        <v>1.476</v>
      </c>
      <c r="R990" s="68">
        <v>4.3</v>
      </c>
      <c r="S990" s="48">
        <f t="shared" si="276"/>
        <v>1.4759999999999991</v>
      </c>
      <c r="T990" s="49">
        <f t="shared" si="277"/>
        <v>110.69999999999993</v>
      </c>
      <c r="U990" s="49" t="b">
        <f t="shared" si="278"/>
        <v>0</v>
      </c>
      <c r="V990" s="49" t="b">
        <f t="shared" si="279"/>
        <v>1</v>
      </c>
      <c r="W990" s="49" t="str">
        <f t="shared" si="280"/>
        <v>Low Value</v>
      </c>
      <c r="X990" s="157" t="str">
        <f t="shared" si="285"/>
        <v>Value Not maches</v>
      </c>
      <c r="Y990" s="158">
        <f t="shared" si="273"/>
        <v>18</v>
      </c>
      <c r="Z990" s="150">
        <f t="shared" si="281"/>
        <v>2</v>
      </c>
      <c r="AA990" s="151">
        <f t="shared" si="289"/>
        <v>2019</v>
      </c>
      <c r="AB990" s="152" t="str">
        <f t="shared" si="286"/>
        <v>2-2019</v>
      </c>
      <c r="AC990" s="152" t="str">
        <f t="shared" si="283"/>
        <v>18-2-2019</v>
      </c>
      <c r="AD990" s="62">
        <f t="shared" si="274"/>
        <v>1</v>
      </c>
      <c r="AE990" s="62">
        <f t="shared" si="287"/>
        <v>8</v>
      </c>
      <c r="AF990" s="152" t="str">
        <f t="shared" si="284"/>
        <v>2019-8</v>
      </c>
      <c r="AG990" s="62">
        <f t="shared" si="282"/>
        <v>1</v>
      </c>
      <c r="AH990" s="152" t="str">
        <f t="shared" si="288"/>
        <v>Weekdays</v>
      </c>
      <c r="AI990" s="159">
        <f t="shared" si="275"/>
        <v>2</v>
      </c>
    </row>
    <row r="991" spans="2:35" ht="16.5" x14ac:dyDescent="0.3">
      <c r="B991" s="59" t="s">
        <v>1023</v>
      </c>
      <c r="C991" s="60" t="s">
        <v>42</v>
      </c>
      <c r="D991" s="59" t="s">
        <v>43</v>
      </c>
      <c r="E991" s="59" t="s">
        <v>20</v>
      </c>
      <c r="F991" s="59" t="s">
        <v>31</v>
      </c>
      <c r="G991" s="59" t="s">
        <v>22</v>
      </c>
      <c r="H991" s="61">
        <v>62</v>
      </c>
      <c r="I991" s="62">
        <v>8</v>
      </c>
      <c r="J991" s="63">
        <v>24.8</v>
      </c>
      <c r="K991" s="63">
        <v>520.79999999999995</v>
      </c>
      <c r="L991" s="64">
        <v>43468</v>
      </c>
      <c r="M991" s="65">
        <v>0.79722222222222228</v>
      </c>
      <c r="N991" s="60" t="s">
        <v>33</v>
      </c>
      <c r="O991" s="63">
        <v>496</v>
      </c>
      <c r="P991" s="66">
        <v>4.7619047620000003</v>
      </c>
      <c r="Q991" s="63">
        <v>24.8</v>
      </c>
      <c r="R991" s="67">
        <v>6.2</v>
      </c>
      <c r="S991" s="48">
        <f t="shared" si="276"/>
        <v>24.799999999999955</v>
      </c>
      <c r="T991" s="49">
        <f t="shared" si="277"/>
        <v>1859.9999999999966</v>
      </c>
      <c r="U991" s="49" t="b">
        <f t="shared" si="278"/>
        <v>1</v>
      </c>
      <c r="V991" s="49" t="b">
        <f t="shared" si="279"/>
        <v>1</v>
      </c>
      <c r="W991" s="49" t="str">
        <f t="shared" si="280"/>
        <v>Low Value</v>
      </c>
      <c r="X991" s="157">
        <f t="shared" si="285"/>
        <v>6.2</v>
      </c>
      <c r="Y991" s="158">
        <f t="shared" si="273"/>
        <v>3</v>
      </c>
      <c r="Z991" s="150">
        <f t="shared" si="281"/>
        <v>1</v>
      </c>
      <c r="AA991" s="151">
        <f t="shared" si="289"/>
        <v>2019</v>
      </c>
      <c r="AB991" s="152" t="str">
        <f t="shared" si="286"/>
        <v>1-2019</v>
      </c>
      <c r="AC991" s="152" t="str">
        <f t="shared" si="283"/>
        <v>3-1-2019</v>
      </c>
      <c r="AD991" s="62">
        <f t="shared" si="274"/>
        <v>1</v>
      </c>
      <c r="AE991" s="62">
        <f t="shared" si="287"/>
        <v>1</v>
      </c>
      <c r="AF991" s="152" t="str">
        <f t="shared" si="284"/>
        <v>2019-1</v>
      </c>
      <c r="AG991" s="62">
        <f t="shared" si="282"/>
        <v>4</v>
      </c>
      <c r="AH991" s="152" t="str">
        <f t="shared" si="288"/>
        <v>Weekdays</v>
      </c>
      <c r="AI991" s="159">
        <f t="shared" si="275"/>
        <v>5</v>
      </c>
    </row>
    <row r="992" spans="2:35" ht="16.5" x14ac:dyDescent="0.3">
      <c r="B992" s="59" t="s">
        <v>1024</v>
      </c>
      <c r="C992" s="60" t="s">
        <v>25</v>
      </c>
      <c r="D992" s="59" t="s">
        <v>26</v>
      </c>
      <c r="E992" s="59" t="s">
        <v>20</v>
      </c>
      <c r="F992" s="59" t="s">
        <v>31</v>
      </c>
      <c r="G992" s="59" t="s">
        <v>28</v>
      </c>
      <c r="H992" s="61">
        <v>82.34</v>
      </c>
      <c r="I992" s="62">
        <v>10</v>
      </c>
      <c r="J992" s="63">
        <v>41.17</v>
      </c>
      <c r="K992" s="63">
        <v>864.57</v>
      </c>
      <c r="L992" s="64">
        <v>43553</v>
      </c>
      <c r="M992" s="65">
        <v>0.8</v>
      </c>
      <c r="N992" s="60" t="s">
        <v>23</v>
      </c>
      <c r="O992" s="63">
        <v>823.4</v>
      </c>
      <c r="P992" s="66">
        <v>4.7619047620000003</v>
      </c>
      <c r="Q992" s="63">
        <v>41.17</v>
      </c>
      <c r="R992" s="67">
        <v>4.3</v>
      </c>
      <c r="S992" s="48">
        <f t="shared" si="276"/>
        <v>41.170000000000073</v>
      </c>
      <c r="T992" s="49">
        <f t="shared" si="277"/>
        <v>3087.7500000000055</v>
      </c>
      <c r="U992" s="49" t="b">
        <f t="shared" si="278"/>
        <v>1</v>
      </c>
      <c r="V992" s="49" t="b">
        <f t="shared" si="279"/>
        <v>1</v>
      </c>
      <c r="W992" s="49" t="str">
        <f t="shared" si="280"/>
        <v>Low Value</v>
      </c>
      <c r="X992" s="157" t="str">
        <f t="shared" si="285"/>
        <v>Value Not maches</v>
      </c>
      <c r="Y992" s="158">
        <f t="shared" si="273"/>
        <v>29</v>
      </c>
      <c r="Z992" s="150">
        <f t="shared" si="281"/>
        <v>3</v>
      </c>
      <c r="AA992" s="151">
        <f t="shared" si="289"/>
        <v>2019</v>
      </c>
      <c r="AB992" s="152" t="str">
        <f t="shared" si="286"/>
        <v>3-2019</v>
      </c>
      <c r="AC992" s="152" t="str">
        <f t="shared" si="283"/>
        <v>29-3-2019</v>
      </c>
      <c r="AD992" s="62">
        <f t="shared" si="274"/>
        <v>1</v>
      </c>
      <c r="AE992" s="62">
        <f t="shared" si="287"/>
        <v>13</v>
      </c>
      <c r="AF992" s="152" t="str">
        <f t="shared" si="284"/>
        <v>2019-13</v>
      </c>
      <c r="AG992" s="62">
        <f t="shared" si="282"/>
        <v>5</v>
      </c>
      <c r="AH992" s="152" t="str">
        <f t="shared" si="288"/>
        <v>Weekdays</v>
      </c>
      <c r="AI992" s="159">
        <f t="shared" si="275"/>
        <v>6</v>
      </c>
    </row>
    <row r="993" spans="2:35" ht="16.5" x14ac:dyDescent="0.3">
      <c r="B993" s="59" t="s">
        <v>1025</v>
      </c>
      <c r="C993" s="60" t="s">
        <v>42</v>
      </c>
      <c r="D993" s="59" t="s">
        <v>43</v>
      </c>
      <c r="E993" s="59" t="s">
        <v>20</v>
      </c>
      <c r="F993" s="59" t="s">
        <v>31</v>
      </c>
      <c r="G993" s="59" t="s">
        <v>22</v>
      </c>
      <c r="H993" s="61">
        <v>75.37</v>
      </c>
      <c r="I993" s="62">
        <v>8</v>
      </c>
      <c r="J993" s="63">
        <v>30.148</v>
      </c>
      <c r="K993" s="63">
        <v>633.10799999999995</v>
      </c>
      <c r="L993" s="64">
        <v>43493</v>
      </c>
      <c r="M993" s="65">
        <v>0.65694444444444444</v>
      </c>
      <c r="N993" s="60" t="s">
        <v>33</v>
      </c>
      <c r="O993" s="63">
        <v>602.96</v>
      </c>
      <c r="P993" s="66">
        <v>4.7619047620000003</v>
      </c>
      <c r="Q993" s="63">
        <v>30.148</v>
      </c>
      <c r="R993" s="67">
        <v>8.4</v>
      </c>
      <c r="S993" s="48">
        <f t="shared" si="276"/>
        <v>30.147999999999911</v>
      </c>
      <c r="T993" s="49">
        <f t="shared" si="277"/>
        <v>2261.0999999999931</v>
      </c>
      <c r="U993" s="49" t="b">
        <f t="shared" si="278"/>
        <v>1</v>
      </c>
      <c r="V993" s="49" t="b">
        <f t="shared" si="279"/>
        <v>1</v>
      </c>
      <c r="W993" s="49" t="str">
        <f t="shared" si="280"/>
        <v>Low Value</v>
      </c>
      <c r="X993" s="157">
        <f t="shared" si="285"/>
        <v>7.5370000000000008</v>
      </c>
      <c r="Y993" s="158">
        <f t="shared" ref="Y993:Y1003" si="290">DAY(L993)</f>
        <v>28</v>
      </c>
      <c r="Z993" s="150">
        <f t="shared" si="281"/>
        <v>1</v>
      </c>
      <c r="AA993" s="151">
        <f t="shared" si="289"/>
        <v>2019</v>
      </c>
      <c r="AB993" s="152" t="str">
        <f t="shared" si="286"/>
        <v>1-2019</v>
      </c>
      <c r="AC993" s="152" t="str">
        <f t="shared" si="283"/>
        <v>28-1-2019</v>
      </c>
      <c r="AD993" s="62">
        <f t="shared" si="274"/>
        <v>1</v>
      </c>
      <c r="AE993" s="62">
        <f t="shared" si="287"/>
        <v>5</v>
      </c>
      <c r="AF993" s="152" t="str">
        <f t="shared" si="284"/>
        <v>2019-5</v>
      </c>
      <c r="AG993" s="62">
        <f t="shared" si="282"/>
        <v>1</v>
      </c>
      <c r="AH993" s="152" t="str">
        <f t="shared" si="288"/>
        <v>Weekdays</v>
      </c>
      <c r="AI993" s="159">
        <f t="shared" si="275"/>
        <v>2</v>
      </c>
    </row>
    <row r="994" spans="2:35" ht="16.5" x14ac:dyDescent="0.3">
      <c r="B994" s="59" t="s">
        <v>1026</v>
      </c>
      <c r="C994" s="60" t="s">
        <v>18</v>
      </c>
      <c r="D994" s="59" t="s">
        <v>19</v>
      </c>
      <c r="E994" s="59" t="s">
        <v>27</v>
      </c>
      <c r="F994" s="59" t="s">
        <v>21</v>
      </c>
      <c r="G994" s="59" t="s">
        <v>44</v>
      </c>
      <c r="H994" s="61">
        <v>56.56</v>
      </c>
      <c r="I994" s="62">
        <v>5</v>
      </c>
      <c r="J994" s="63">
        <v>14.14</v>
      </c>
      <c r="K994" s="63">
        <v>296.94</v>
      </c>
      <c r="L994" s="64">
        <v>43546</v>
      </c>
      <c r="M994" s="65">
        <v>0.79583333333333328</v>
      </c>
      <c r="N994" s="60" t="s">
        <v>33</v>
      </c>
      <c r="O994" s="63">
        <v>282.8</v>
      </c>
      <c r="P994" s="66">
        <v>4.7619047620000003</v>
      </c>
      <c r="Q994" s="63">
        <v>14.14</v>
      </c>
      <c r="R994" s="68">
        <v>4.5</v>
      </c>
      <c r="S994" s="48">
        <f t="shared" si="276"/>
        <v>14.139999999999986</v>
      </c>
      <c r="T994" s="49">
        <f t="shared" si="277"/>
        <v>1060.4999999999991</v>
      </c>
      <c r="U994" s="49" t="b">
        <f t="shared" si="278"/>
        <v>0</v>
      </c>
      <c r="V994" s="49" t="b">
        <f t="shared" si="279"/>
        <v>1</v>
      </c>
      <c r="W994" s="49" t="str">
        <f t="shared" si="280"/>
        <v>Low Value</v>
      </c>
      <c r="X994" s="157" t="str">
        <f t="shared" si="285"/>
        <v>Value Not maches</v>
      </c>
      <c r="Y994" s="158">
        <f t="shared" si="290"/>
        <v>22</v>
      </c>
      <c r="Z994" s="150">
        <f t="shared" si="281"/>
        <v>3</v>
      </c>
      <c r="AA994" s="151">
        <f t="shared" si="289"/>
        <v>2019</v>
      </c>
      <c r="AB994" s="152" t="str">
        <f t="shared" si="286"/>
        <v>3-2019</v>
      </c>
      <c r="AC994" s="152" t="str">
        <f t="shared" si="283"/>
        <v>22-3-2019</v>
      </c>
      <c r="AD994" s="62">
        <f t="shared" si="274"/>
        <v>1</v>
      </c>
      <c r="AE994" s="62">
        <f t="shared" si="287"/>
        <v>12</v>
      </c>
      <c r="AF994" s="152" t="str">
        <f t="shared" si="284"/>
        <v>2019-12</v>
      </c>
      <c r="AG994" s="62">
        <f t="shared" si="282"/>
        <v>5</v>
      </c>
      <c r="AH994" s="152" t="str">
        <f t="shared" si="288"/>
        <v>Weekdays</v>
      </c>
      <c r="AI994" s="159">
        <f t="shared" si="275"/>
        <v>6</v>
      </c>
    </row>
    <row r="995" spans="2:35" ht="16.5" x14ac:dyDescent="0.3">
      <c r="B995" s="59" t="s">
        <v>1027</v>
      </c>
      <c r="C995" s="60" t="s">
        <v>42</v>
      </c>
      <c r="D995" s="59" t="s">
        <v>43</v>
      </c>
      <c r="E995" s="59" t="s">
        <v>27</v>
      </c>
      <c r="F995" s="59" t="s">
        <v>21</v>
      </c>
      <c r="G995" s="59" t="s">
        <v>36</v>
      </c>
      <c r="H995" s="61">
        <v>76.599999999999994</v>
      </c>
      <c r="I995" s="62">
        <v>10</v>
      </c>
      <c r="J995" s="63">
        <v>38.299999999999997</v>
      </c>
      <c r="K995" s="63">
        <v>804.3</v>
      </c>
      <c r="L995" s="64">
        <v>43489</v>
      </c>
      <c r="M995" s="65">
        <v>0.75694444444444442</v>
      </c>
      <c r="N995" s="60" t="s">
        <v>23</v>
      </c>
      <c r="O995" s="63">
        <v>766</v>
      </c>
      <c r="P995" s="66">
        <v>4.7619047620000003</v>
      </c>
      <c r="Q995" s="63">
        <v>38.299999999999997</v>
      </c>
      <c r="R995" s="67">
        <v>6</v>
      </c>
      <c r="S995" s="48">
        <f t="shared" si="276"/>
        <v>38.299999999999955</v>
      </c>
      <c r="T995" s="49">
        <f t="shared" si="277"/>
        <v>2872.4999999999964</v>
      </c>
      <c r="U995" s="49" t="b">
        <f t="shared" si="278"/>
        <v>1</v>
      </c>
      <c r="V995" s="49" t="b">
        <f t="shared" si="279"/>
        <v>1</v>
      </c>
      <c r="W995" s="49" t="str">
        <f t="shared" si="280"/>
        <v>Low Value</v>
      </c>
      <c r="X995" s="157" t="str">
        <f t="shared" si="285"/>
        <v>Value Not maches</v>
      </c>
      <c r="Y995" s="158">
        <f t="shared" si="290"/>
        <v>24</v>
      </c>
      <c r="Z995" s="150">
        <f t="shared" si="281"/>
        <v>1</v>
      </c>
      <c r="AA995" s="151">
        <f t="shared" si="289"/>
        <v>2019</v>
      </c>
      <c r="AB995" s="152" t="str">
        <f t="shared" si="286"/>
        <v>1-2019</v>
      </c>
      <c r="AC995" s="152" t="str">
        <f t="shared" si="283"/>
        <v>24-1-2019</v>
      </c>
      <c r="AD995" s="62">
        <f t="shared" si="274"/>
        <v>1</v>
      </c>
      <c r="AE995" s="62">
        <f t="shared" si="287"/>
        <v>4</v>
      </c>
      <c r="AF995" s="152" t="str">
        <f t="shared" si="284"/>
        <v>2019-4</v>
      </c>
      <c r="AG995" s="62">
        <f t="shared" si="282"/>
        <v>4</v>
      </c>
      <c r="AH995" s="152" t="str">
        <f t="shared" si="288"/>
        <v>Weekdays</v>
      </c>
      <c r="AI995" s="159">
        <f t="shared" si="275"/>
        <v>5</v>
      </c>
    </row>
    <row r="996" spans="2:35" ht="16.5" x14ac:dyDescent="0.3">
      <c r="B996" s="59" t="s">
        <v>1028</v>
      </c>
      <c r="C996" s="60" t="s">
        <v>18</v>
      </c>
      <c r="D996" s="59" t="s">
        <v>19</v>
      </c>
      <c r="E996" s="59" t="s">
        <v>27</v>
      </c>
      <c r="F996" s="59" t="s">
        <v>31</v>
      </c>
      <c r="G996" s="59" t="s">
        <v>28</v>
      </c>
      <c r="H996" s="61">
        <v>58.03</v>
      </c>
      <c r="I996" s="62">
        <v>2</v>
      </c>
      <c r="J996" s="63">
        <v>5.8029999999999999</v>
      </c>
      <c r="K996" s="63">
        <v>121.863</v>
      </c>
      <c r="L996" s="64">
        <v>43534</v>
      </c>
      <c r="M996" s="65">
        <v>0.86527777777777781</v>
      </c>
      <c r="N996" s="60" t="s">
        <v>23</v>
      </c>
      <c r="O996" s="63">
        <v>116.06</v>
      </c>
      <c r="P996" s="66">
        <v>4.7619047620000003</v>
      </c>
      <c r="Q996" s="63">
        <v>5.8029999999999999</v>
      </c>
      <c r="R996" s="68">
        <v>8.8000000000000007</v>
      </c>
      <c r="S996" s="48">
        <f t="shared" si="276"/>
        <v>5.8029999999999973</v>
      </c>
      <c r="T996" s="49">
        <f t="shared" si="277"/>
        <v>435.2249999999998</v>
      </c>
      <c r="U996" s="49" t="b">
        <f t="shared" si="278"/>
        <v>0</v>
      </c>
      <c r="V996" s="49" t="b">
        <f t="shared" si="279"/>
        <v>1</v>
      </c>
      <c r="W996" s="49" t="str">
        <f t="shared" si="280"/>
        <v>High Value</v>
      </c>
      <c r="X996" s="157">
        <f t="shared" si="285"/>
        <v>5.8030000000000008</v>
      </c>
      <c r="Y996" s="158">
        <f t="shared" si="290"/>
        <v>10</v>
      </c>
      <c r="Z996" s="150">
        <f t="shared" si="281"/>
        <v>3</v>
      </c>
      <c r="AA996" s="151">
        <f t="shared" si="289"/>
        <v>2019</v>
      </c>
      <c r="AB996" s="152" t="str">
        <f t="shared" si="286"/>
        <v>3-2019</v>
      </c>
      <c r="AC996" s="152" t="str">
        <f t="shared" si="283"/>
        <v>10-3-2019</v>
      </c>
      <c r="AD996" s="62">
        <f t="shared" si="274"/>
        <v>1</v>
      </c>
      <c r="AE996" s="62">
        <f t="shared" si="287"/>
        <v>10</v>
      </c>
      <c r="AF996" s="152" t="str">
        <f t="shared" si="284"/>
        <v>2019-10</v>
      </c>
      <c r="AG996" s="62">
        <f t="shared" si="282"/>
        <v>7</v>
      </c>
      <c r="AH996" s="152" t="str">
        <f t="shared" si="288"/>
        <v>Weekends</v>
      </c>
      <c r="AI996" s="159">
        <f t="shared" si="275"/>
        <v>1</v>
      </c>
    </row>
    <row r="997" spans="2:35" ht="16.5" x14ac:dyDescent="0.3">
      <c r="B997" s="59" t="s">
        <v>1029</v>
      </c>
      <c r="C997" s="60" t="s">
        <v>42</v>
      </c>
      <c r="D997" s="59" t="s">
        <v>43</v>
      </c>
      <c r="E997" s="59" t="s">
        <v>27</v>
      </c>
      <c r="F997" s="59" t="s">
        <v>31</v>
      </c>
      <c r="G997" s="59" t="s">
        <v>46</v>
      </c>
      <c r="H997" s="61">
        <v>17.489999999999998</v>
      </c>
      <c r="I997" s="62">
        <v>10</v>
      </c>
      <c r="J997" s="63">
        <v>8.7449999999999992</v>
      </c>
      <c r="K997" s="63">
        <v>183.64500000000001</v>
      </c>
      <c r="L997" s="64">
        <v>43518</v>
      </c>
      <c r="M997" s="65">
        <v>0.77430555555555558</v>
      </c>
      <c r="N997" s="60" t="s">
        <v>23</v>
      </c>
      <c r="O997" s="63">
        <v>174.9</v>
      </c>
      <c r="P997" s="66">
        <v>4.7619047620000003</v>
      </c>
      <c r="Q997" s="63">
        <v>8.7449999999999992</v>
      </c>
      <c r="R997" s="68">
        <v>6.6</v>
      </c>
      <c r="S997" s="48">
        <f t="shared" si="276"/>
        <v>8.7450000000000045</v>
      </c>
      <c r="T997" s="49">
        <f t="shared" si="277"/>
        <v>655.87500000000034</v>
      </c>
      <c r="U997" s="49" t="b">
        <f t="shared" si="278"/>
        <v>0</v>
      </c>
      <c r="V997" s="49" t="b">
        <f t="shared" si="279"/>
        <v>1</v>
      </c>
      <c r="W997" s="49" t="str">
        <f t="shared" si="280"/>
        <v>Low Value</v>
      </c>
      <c r="X997" s="157">
        <f t="shared" si="285"/>
        <v>1.7489999999999999</v>
      </c>
      <c r="Y997" s="158">
        <f t="shared" si="290"/>
        <v>22</v>
      </c>
      <c r="Z997" s="150">
        <f t="shared" si="281"/>
        <v>2</v>
      </c>
      <c r="AA997" s="151">
        <f t="shared" si="289"/>
        <v>2019</v>
      </c>
      <c r="AB997" s="152" t="str">
        <f t="shared" si="286"/>
        <v>2-2019</v>
      </c>
      <c r="AC997" s="152" t="str">
        <f t="shared" si="283"/>
        <v>22-2-2019</v>
      </c>
      <c r="AD997" s="62">
        <f t="shared" ref="AD997:AD1003" si="291">ROUNDUP(Z997/3,0)</f>
        <v>1</v>
      </c>
      <c r="AE997" s="62">
        <f t="shared" si="287"/>
        <v>8</v>
      </c>
      <c r="AF997" s="152" t="str">
        <f t="shared" si="284"/>
        <v>2019-8</v>
      </c>
      <c r="AG997" s="62">
        <f t="shared" si="282"/>
        <v>5</v>
      </c>
      <c r="AH997" s="152" t="str">
        <f t="shared" si="288"/>
        <v>Weekdays</v>
      </c>
      <c r="AI997" s="159">
        <f t="shared" si="275"/>
        <v>6</v>
      </c>
    </row>
    <row r="998" spans="2:35" ht="16.5" x14ac:dyDescent="0.3">
      <c r="B998" s="59" t="s">
        <v>1030</v>
      </c>
      <c r="C998" s="60" t="s">
        <v>25</v>
      </c>
      <c r="D998" s="59" t="s">
        <v>26</v>
      </c>
      <c r="E998" s="59" t="s">
        <v>20</v>
      </c>
      <c r="F998" s="59" t="s">
        <v>21</v>
      </c>
      <c r="G998" s="59" t="s">
        <v>28</v>
      </c>
      <c r="H998" s="61">
        <v>60.95</v>
      </c>
      <c r="I998" s="62">
        <v>1</v>
      </c>
      <c r="J998" s="63">
        <v>3.0474999999999999</v>
      </c>
      <c r="K998" s="63">
        <v>63.997500000000002</v>
      </c>
      <c r="L998" s="64">
        <v>43514</v>
      </c>
      <c r="M998" s="65">
        <v>0.4861111111111111</v>
      </c>
      <c r="N998" s="60" t="s">
        <v>23</v>
      </c>
      <c r="O998" s="63">
        <v>60.95</v>
      </c>
      <c r="P998" s="66">
        <v>4.7619047620000003</v>
      </c>
      <c r="Q998" s="63">
        <v>3.0474999999999999</v>
      </c>
      <c r="R998" s="68">
        <v>5.9</v>
      </c>
      <c r="S998" s="48">
        <f t="shared" si="276"/>
        <v>3.0474999999999994</v>
      </c>
      <c r="T998" s="49">
        <f t="shared" si="277"/>
        <v>228.56249999999994</v>
      </c>
      <c r="U998" s="49" t="b">
        <f t="shared" si="278"/>
        <v>0</v>
      </c>
      <c r="V998" s="49" t="b">
        <f t="shared" si="279"/>
        <v>1</v>
      </c>
      <c r="W998" s="49" t="str">
        <f t="shared" si="280"/>
        <v>Low Value</v>
      </c>
      <c r="X998" s="157" t="str">
        <f t="shared" si="285"/>
        <v>Value Not maches</v>
      </c>
      <c r="Y998" s="158">
        <f t="shared" si="290"/>
        <v>18</v>
      </c>
      <c r="Z998" s="150">
        <f t="shared" si="281"/>
        <v>2</v>
      </c>
      <c r="AA998" s="151">
        <f t="shared" si="289"/>
        <v>2019</v>
      </c>
      <c r="AB998" s="152" t="str">
        <f t="shared" si="286"/>
        <v>2-2019</v>
      </c>
      <c r="AC998" s="152" t="str">
        <f t="shared" si="283"/>
        <v>18-2-2019</v>
      </c>
      <c r="AD998" s="62">
        <f t="shared" si="291"/>
        <v>1</v>
      </c>
      <c r="AE998" s="62">
        <f t="shared" si="287"/>
        <v>8</v>
      </c>
      <c r="AF998" s="152" t="str">
        <f t="shared" si="284"/>
        <v>2019-8</v>
      </c>
      <c r="AG998" s="62">
        <f t="shared" si="282"/>
        <v>1</v>
      </c>
      <c r="AH998" s="152" t="str">
        <f t="shared" si="288"/>
        <v>Weekdays</v>
      </c>
      <c r="AI998" s="159">
        <f t="shared" ref="AI998:AI1003" si="292">WEEKDAY(L998,1)</f>
        <v>2</v>
      </c>
    </row>
    <row r="999" spans="2:35" ht="16.5" x14ac:dyDescent="0.3">
      <c r="B999" s="59" t="s">
        <v>1031</v>
      </c>
      <c r="C999" s="60" t="s">
        <v>25</v>
      </c>
      <c r="D999" s="59" t="s">
        <v>26</v>
      </c>
      <c r="E999" s="59" t="s">
        <v>27</v>
      </c>
      <c r="F999" s="59" t="s">
        <v>31</v>
      </c>
      <c r="G999" s="59" t="s">
        <v>22</v>
      </c>
      <c r="H999" s="61">
        <v>40.35</v>
      </c>
      <c r="I999" s="62">
        <v>1</v>
      </c>
      <c r="J999" s="63">
        <v>2.0175000000000001</v>
      </c>
      <c r="K999" s="63">
        <v>42.3675</v>
      </c>
      <c r="L999" s="64">
        <v>43494</v>
      </c>
      <c r="M999" s="65">
        <v>0.57361111111111107</v>
      </c>
      <c r="N999" s="60" t="s">
        <v>23</v>
      </c>
      <c r="O999" s="63">
        <v>40.35</v>
      </c>
      <c r="P999" s="66">
        <v>4.7619047620000003</v>
      </c>
      <c r="Q999" s="63">
        <v>2.0175000000000001</v>
      </c>
      <c r="R999" s="68">
        <v>6.2</v>
      </c>
      <c r="S999" s="48">
        <f t="shared" si="276"/>
        <v>2.0174999999999983</v>
      </c>
      <c r="T999" s="49">
        <f t="shared" si="277"/>
        <v>151.31249999999989</v>
      </c>
      <c r="U999" s="49" t="b">
        <f t="shared" si="278"/>
        <v>0</v>
      </c>
      <c r="V999" s="49" t="b">
        <f t="shared" si="279"/>
        <v>1</v>
      </c>
      <c r="W999" s="49" t="str">
        <f t="shared" si="280"/>
        <v>Low Value</v>
      </c>
      <c r="X999" s="157">
        <f t="shared" si="285"/>
        <v>4.0350000000000001</v>
      </c>
      <c r="Y999" s="158">
        <f t="shared" si="290"/>
        <v>29</v>
      </c>
      <c r="Z999" s="150">
        <f t="shared" si="281"/>
        <v>1</v>
      </c>
      <c r="AA999" s="151">
        <f t="shared" si="289"/>
        <v>2019</v>
      </c>
      <c r="AB999" s="152" t="str">
        <f t="shared" si="286"/>
        <v>1-2019</v>
      </c>
      <c r="AC999" s="152" t="str">
        <f t="shared" si="283"/>
        <v>29-1-2019</v>
      </c>
      <c r="AD999" s="62">
        <f t="shared" si="291"/>
        <v>1</v>
      </c>
      <c r="AE999" s="62">
        <f t="shared" si="287"/>
        <v>5</v>
      </c>
      <c r="AF999" s="152" t="str">
        <f t="shared" si="284"/>
        <v>2019-5</v>
      </c>
      <c r="AG999" s="62">
        <f t="shared" si="282"/>
        <v>2</v>
      </c>
      <c r="AH999" s="152" t="str">
        <f t="shared" si="288"/>
        <v>Weekdays</v>
      </c>
      <c r="AI999" s="159">
        <f t="shared" si="292"/>
        <v>3</v>
      </c>
    </row>
    <row r="1000" spans="2:35" ht="16.5" x14ac:dyDescent="0.3">
      <c r="B1000" s="59" t="s">
        <v>1032</v>
      </c>
      <c r="C1000" s="60" t="s">
        <v>42</v>
      </c>
      <c r="D1000" s="59" t="s">
        <v>43</v>
      </c>
      <c r="E1000" s="59" t="s">
        <v>27</v>
      </c>
      <c r="F1000" s="59" t="s">
        <v>21</v>
      </c>
      <c r="G1000" s="59" t="s">
        <v>32</v>
      </c>
      <c r="H1000" s="61">
        <v>97.38</v>
      </c>
      <c r="I1000" s="62">
        <v>10</v>
      </c>
      <c r="J1000" s="63">
        <v>48.69</v>
      </c>
      <c r="K1000" s="63">
        <v>1022.49</v>
      </c>
      <c r="L1000" s="64">
        <v>43526</v>
      </c>
      <c r="M1000" s="65">
        <v>0.71944444444444444</v>
      </c>
      <c r="N1000" s="60" t="s">
        <v>23</v>
      </c>
      <c r="O1000" s="63">
        <v>973.8</v>
      </c>
      <c r="P1000" s="66">
        <v>4.7619047620000003</v>
      </c>
      <c r="Q1000" s="63">
        <v>48.69</v>
      </c>
      <c r="R1000" s="67">
        <v>4.4000000000000004</v>
      </c>
      <c r="S1000" s="48">
        <f t="shared" si="276"/>
        <v>48.690000000000055</v>
      </c>
      <c r="T1000" s="49">
        <f t="shared" si="277"/>
        <v>3651.7500000000041</v>
      </c>
      <c r="U1000" s="49" t="b">
        <f t="shared" si="278"/>
        <v>1</v>
      </c>
      <c r="V1000" s="49" t="b">
        <f t="shared" si="279"/>
        <v>1</v>
      </c>
      <c r="W1000" s="49" t="str">
        <f t="shared" si="280"/>
        <v>Low Value</v>
      </c>
      <c r="X1000" s="157" t="str">
        <f t="shared" si="285"/>
        <v>Value Not maches</v>
      </c>
      <c r="Y1000" s="158">
        <f t="shared" si="290"/>
        <v>2</v>
      </c>
      <c r="Z1000" s="150">
        <f t="shared" si="281"/>
        <v>3</v>
      </c>
      <c r="AA1000" s="151">
        <f t="shared" si="289"/>
        <v>2019</v>
      </c>
      <c r="AB1000" s="152" t="str">
        <f t="shared" si="286"/>
        <v>3-2019</v>
      </c>
      <c r="AC1000" s="152" t="str">
        <f t="shared" si="283"/>
        <v>2-3-2019</v>
      </c>
      <c r="AD1000" s="62">
        <f t="shared" si="291"/>
        <v>1</v>
      </c>
      <c r="AE1000" s="62">
        <f t="shared" si="287"/>
        <v>9</v>
      </c>
      <c r="AF1000" s="152" t="str">
        <f t="shared" si="284"/>
        <v>2019-9</v>
      </c>
      <c r="AG1000" s="62">
        <f t="shared" si="282"/>
        <v>6</v>
      </c>
      <c r="AH1000" s="152" t="str">
        <f t="shared" si="288"/>
        <v>Weekends</v>
      </c>
      <c r="AI1000" s="159">
        <f t="shared" si="292"/>
        <v>7</v>
      </c>
    </row>
    <row r="1001" spans="2:35" ht="16.5" x14ac:dyDescent="0.3">
      <c r="B1001" s="59" t="s">
        <v>1033</v>
      </c>
      <c r="C1001" s="60" t="s">
        <v>18</v>
      </c>
      <c r="D1001" s="59" t="s">
        <v>19</v>
      </c>
      <c r="E1001" s="59" t="s">
        <v>20</v>
      </c>
      <c r="F1001" s="59" t="s">
        <v>31</v>
      </c>
      <c r="G1001" s="59" t="s">
        <v>44</v>
      </c>
      <c r="H1001" s="61">
        <v>31.84</v>
      </c>
      <c r="I1001" s="62">
        <v>1</v>
      </c>
      <c r="J1001" s="63">
        <v>1.5920000000000001</v>
      </c>
      <c r="K1001" s="63">
        <v>33.432000000000002</v>
      </c>
      <c r="L1001" s="64">
        <v>43505</v>
      </c>
      <c r="M1001" s="65">
        <v>0.55694444444444446</v>
      </c>
      <c r="N1001" s="60" t="s">
        <v>29</v>
      </c>
      <c r="O1001" s="63">
        <v>31.84</v>
      </c>
      <c r="P1001" s="66">
        <v>4.7619047620000003</v>
      </c>
      <c r="Q1001" s="63">
        <v>1.5920000000000001</v>
      </c>
      <c r="R1001" s="68">
        <v>7.7</v>
      </c>
      <c r="S1001" s="48">
        <f t="shared" si="276"/>
        <v>1.5920000000000023</v>
      </c>
      <c r="T1001" s="49">
        <f t="shared" si="277"/>
        <v>119.40000000000018</v>
      </c>
      <c r="U1001" s="49" t="b">
        <f t="shared" si="278"/>
        <v>0</v>
      </c>
      <c r="V1001" s="49" t="b">
        <f t="shared" si="279"/>
        <v>1</v>
      </c>
      <c r="W1001" s="49" t="str">
        <f t="shared" si="280"/>
        <v>Low Value</v>
      </c>
      <c r="X1001" s="157">
        <f t="shared" si="285"/>
        <v>3.1840000000000002</v>
      </c>
      <c r="Y1001" s="158">
        <f t="shared" si="290"/>
        <v>9</v>
      </c>
      <c r="Z1001" s="150">
        <f t="shared" si="281"/>
        <v>2</v>
      </c>
      <c r="AA1001" s="151">
        <f t="shared" si="289"/>
        <v>2019</v>
      </c>
      <c r="AB1001" s="152" t="str">
        <f t="shared" si="286"/>
        <v>2-2019</v>
      </c>
      <c r="AC1001" s="152" t="str">
        <f t="shared" si="283"/>
        <v>9-2-2019</v>
      </c>
      <c r="AD1001" s="62">
        <f>ROUNDUP(Z1001/3,0)</f>
        <v>1</v>
      </c>
      <c r="AE1001" s="62">
        <f t="shared" si="287"/>
        <v>6</v>
      </c>
      <c r="AF1001" s="152" t="str">
        <f t="shared" si="284"/>
        <v>2019-6</v>
      </c>
      <c r="AG1001" s="62">
        <f t="shared" si="282"/>
        <v>6</v>
      </c>
      <c r="AH1001" s="152" t="str">
        <f t="shared" si="288"/>
        <v>Weekends</v>
      </c>
      <c r="AI1001" s="159">
        <f t="shared" si="292"/>
        <v>7</v>
      </c>
    </row>
    <row r="1002" spans="2:35" ht="16.5" x14ac:dyDescent="0.3">
      <c r="B1002" s="59" t="s">
        <v>1034</v>
      </c>
      <c r="C1002" s="60" t="s">
        <v>18</v>
      </c>
      <c r="D1002" s="59" t="s">
        <v>19</v>
      </c>
      <c r="E1002" s="59" t="s">
        <v>27</v>
      </c>
      <c r="F1002" s="59" t="s">
        <v>31</v>
      </c>
      <c r="G1002" s="59" t="s">
        <v>32</v>
      </c>
      <c r="H1002" s="61">
        <v>65.819999999999993</v>
      </c>
      <c r="I1002" s="62">
        <v>1</v>
      </c>
      <c r="J1002" s="63">
        <v>3.2909999999999999</v>
      </c>
      <c r="K1002" s="63">
        <v>69.111000000000004</v>
      </c>
      <c r="L1002" s="64">
        <v>43518</v>
      </c>
      <c r="M1002" s="65">
        <v>0.6479166666666667</v>
      </c>
      <c r="N1002" s="60" t="s">
        <v>29</v>
      </c>
      <c r="O1002" s="63">
        <v>65.819999999999993</v>
      </c>
      <c r="P1002" s="66">
        <v>4.7619047620000003</v>
      </c>
      <c r="Q1002" s="63">
        <v>3.2909999999999999</v>
      </c>
      <c r="R1002" s="68">
        <v>4.0999999999999996</v>
      </c>
      <c r="S1002" s="48">
        <f t="shared" si="276"/>
        <v>3.291000000000011</v>
      </c>
      <c r="T1002" s="49">
        <f t="shared" si="277"/>
        <v>246.82500000000084</v>
      </c>
      <c r="U1002" s="49" t="b">
        <f t="shared" si="278"/>
        <v>0</v>
      </c>
      <c r="V1002" s="49" t="b">
        <f t="shared" si="279"/>
        <v>1</v>
      </c>
      <c r="W1002" s="49" t="str">
        <f t="shared" si="280"/>
        <v>Low Value</v>
      </c>
      <c r="X1002" s="157" t="str">
        <f t="shared" si="285"/>
        <v>Value Not maches</v>
      </c>
      <c r="Y1002" s="158">
        <f t="shared" si="290"/>
        <v>22</v>
      </c>
      <c r="Z1002" s="150">
        <f t="shared" si="281"/>
        <v>2</v>
      </c>
      <c r="AA1002" s="151">
        <f t="shared" si="289"/>
        <v>2019</v>
      </c>
      <c r="AB1002" s="152" t="str">
        <f t="shared" si="286"/>
        <v>2-2019</v>
      </c>
      <c r="AC1002" s="152" t="str">
        <f t="shared" si="283"/>
        <v>22-2-2019</v>
      </c>
      <c r="AD1002" s="62">
        <f t="shared" si="291"/>
        <v>1</v>
      </c>
      <c r="AE1002" s="62">
        <f t="shared" si="287"/>
        <v>8</v>
      </c>
      <c r="AF1002" s="152" t="str">
        <f t="shared" si="284"/>
        <v>2019-8</v>
      </c>
      <c r="AG1002" s="62">
        <f t="shared" si="282"/>
        <v>5</v>
      </c>
      <c r="AH1002" s="152" t="str">
        <f t="shared" si="288"/>
        <v>Weekdays</v>
      </c>
      <c r="AI1002" s="159">
        <f t="shared" si="292"/>
        <v>6</v>
      </c>
    </row>
    <row r="1003" spans="2:35" ht="16.5" x14ac:dyDescent="0.3">
      <c r="B1003" s="59" t="s">
        <v>1035</v>
      </c>
      <c r="C1003" s="60" t="s">
        <v>18</v>
      </c>
      <c r="D1003" s="59" t="s">
        <v>19</v>
      </c>
      <c r="E1003" s="59" t="s">
        <v>20</v>
      </c>
      <c r="F1003" s="59" t="s">
        <v>21</v>
      </c>
      <c r="G1003" s="59" t="s">
        <v>46</v>
      </c>
      <c r="H1003" s="61">
        <v>88.34</v>
      </c>
      <c r="I1003" s="62">
        <v>7</v>
      </c>
      <c r="J1003" s="63">
        <v>30.919</v>
      </c>
      <c r="K1003" s="63">
        <v>649.29899999999998</v>
      </c>
      <c r="L1003" s="64">
        <v>43514</v>
      </c>
      <c r="M1003" s="65">
        <v>0.56111111111111112</v>
      </c>
      <c r="N1003" s="60" t="s">
        <v>29</v>
      </c>
      <c r="O1003" s="63">
        <v>618.38</v>
      </c>
      <c r="P1003" s="66">
        <v>4.7619047620000003</v>
      </c>
      <c r="Q1003" s="63">
        <v>30.919</v>
      </c>
      <c r="R1003" s="67">
        <v>6.6</v>
      </c>
      <c r="S1003" s="48">
        <f t="shared" si="276"/>
        <v>30.918999999999983</v>
      </c>
      <c r="T1003" s="49">
        <f t="shared" si="277"/>
        <v>2318.9249999999988</v>
      </c>
      <c r="U1003" s="49" t="b">
        <f t="shared" si="278"/>
        <v>1</v>
      </c>
      <c r="V1003" s="49" t="b">
        <f t="shared" si="279"/>
        <v>1</v>
      </c>
      <c r="W1003" s="49" t="str">
        <f t="shared" si="280"/>
        <v>Low Value</v>
      </c>
      <c r="X1003" s="157">
        <f t="shared" si="285"/>
        <v>8.8340000000000014</v>
      </c>
      <c r="Y1003" s="158">
        <f t="shared" si="290"/>
        <v>18</v>
      </c>
      <c r="Z1003" s="150">
        <f t="shared" si="281"/>
        <v>2</v>
      </c>
      <c r="AA1003" s="151">
        <f t="shared" si="289"/>
        <v>2019</v>
      </c>
      <c r="AB1003" s="152" t="str">
        <f t="shared" si="286"/>
        <v>2-2019</v>
      </c>
      <c r="AC1003" s="152" t="str">
        <f t="shared" si="283"/>
        <v>18-2-2019</v>
      </c>
      <c r="AD1003" s="62">
        <f t="shared" si="291"/>
        <v>1</v>
      </c>
      <c r="AE1003" s="62">
        <f t="shared" si="287"/>
        <v>8</v>
      </c>
      <c r="AF1003" s="152" t="str">
        <f t="shared" si="284"/>
        <v>2019-8</v>
      </c>
      <c r="AG1003" s="62">
        <f t="shared" si="282"/>
        <v>1</v>
      </c>
      <c r="AH1003" s="152" t="str">
        <f t="shared" si="288"/>
        <v>Weekdays</v>
      </c>
      <c r="AI1003" s="159">
        <f t="shared" si="292"/>
        <v>2</v>
      </c>
    </row>
  </sheetData>
  <autoFilter ref="B3:S1003" xr:uid="{82807E64-AD60-41D5-9592-77C79DFBBFCB}"/>
  <conditionalFormatting sqref="B3:B1003">
    <cfRule type="duplicateValues" dxfId="42" priority="14"/>
  </conditionalFormatting>
  <conditionalFormatting sqref="H4:H1003">
    <cfRule type="dataBar" priority="2">
      <dataBar>
        <cfvo type="min"/>
        <cfvo type="max"/>
        <color rgb="FF98C5F6"/>
      </dataBar>
      <extLst>
        <ext xmlns:x14="http://schemas.microsoft.com/office/spreadsheetml/2009/9/main" uri="{B025F937-C7B1-47D3-B67F-A62EFF666E3E}">
          <x14:id>{0C47A5AE-305E-4B6E-8FD4-8951BE5EA12D}</x14:id>
        </ext>
      </extLst>
    </cfRule>
  </conditionalFormatting>
  <conditionalFormatting sqref="J3:J1003">
    <cfRule type="duplicateValues" dxfId="39" priority="13"/>
  </conditionalFormatting>
  <conditionalFormatting sqref="K4:K1003">
    <cfRule type="top10" dxfId="38" priority="18" percent="1" rank="33"/>
    <cfRule type="dataBar" priority="19">
      <dataBar>
        <cfvo type="min"/>
        <cfvo type="max"/>
        <color rgb="FF008AEF"/>
      </dataBar>
      <extLst>
        <ext xmlns:x14="http://schemas.microsoft.com/office/spreadsheetml/2009/9/main" uri="{B025F937-C7B1-47D3-B67F-A62EFF666E3E}">
          <x14:id>{394A0C14-DC01-4649-9FD7-77E7B0A27A77}</x14:id>
        </ext>
      </extLst>
    </cfRule>
  </conditionalFormatting>
  <conditionalFormatting sqref="O4:O1003">
    <cfRule type="dataBar" priority="20">
      <dataBar>
        <cfvo type="min"/>
        <cfvo type="max"/>
        <color rgb="FF63C384"/>
      </dataBar>
      <extLst>
        <ext xmlns:x14="http://schemas.microsoft.com/office/spreadsheetml/2009/9/main" uri="{B025F937-C7B1-47D3-B67F-A62EFF666E3E}">
          <x14:id>{86144831-7F8F-4BFB-A3C9-397E73D61785}</x14:id>
        </ext>
      </extLst>
    </cfRule>
  </conditionalFormatting>
  <conditionalFormatting sqref="R4:R1003">
    <cfRule type="iconSet" priority="10">
      <iconSet iconSet="4Rating">
        <cfvo type="percent" val="0"/>
        <cfvo type="percent" val="25"/>
        <cfvo type="percent" val="50"/>
        <cfvo type="percent" val="75"/>
      </iconSet>
    </cfRule>
    <cfRule type="colorScale" priority="21">
      <colorScale>
        <cfvo type="min"/>
        <cfvo type="percentile" val="50"/>
        <cfvo type="max"/>
        <color rgb="FFFF0000"/>
        <color rgb="FFFFEB84"/>
        <color rgb="FF00B050"/>
      </colorScale>
    </cfRule>
  </conditionalFormatting>
  <conditionalFormatting sqref="S4:S1003">
    <cfRule type="dataBar" priority="12">
      <dataBar>
        <cfvo type="min"/>
        <cfvo type="max"/>
        <color rgb="FF35F52B"/>
      </dataBar>
      <extLst>
        <ext xmlns:x14="http://schemas.microsoft.com/office/spreadsheetml/2009/9/main" uri="{B025F937-C7B1-47D3-B67F-A62EFF666E3E}">
          <x14:id>{E67E993B-CFA9-4846-8E61-C6C5B1C75FA6}</x14:id>
        </ext>
      </extLst>
    </cfRule>
  </conditionalFormatting>
  <conditionalFormatting sqref="AB11">
    <cfRule type="expression" dxfId="37" priority="1">
      <formula>A2&lt;&gt;""</formula>
    </cfRule>
  </conditionalFormatting>
  <conditionalFormatting sqref="AB10:AF10">
    <cfRule type="expression" dxfId="36" priority="8">
      <formula>A1&lt;&gt;""</formula>
    </cfRule>
  </conditionalFormatting>
  <conditionalFormatting sqref="AG10">
    <cfRule type="expression" dxfId="35" priority="30">
      <formula>E1&lt;&gt;""</formula>
    </cfRule>
  </conditionalFormatting>
  <conditionalFormatting sqref="AI10">
    <cfRule type="expression" dxfId="34" priority="32">
      <formula>F1&lt;&gt;""</formula>
    </cfRule>
  </conditionalFormatting>
  <conditionalFormatting sqref="AJ9">
    <cfRule type="expression" dxfId="33" priority="41">
      <formula>G1&lt;&gt;""</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stopIfTrue="1" operator="containsText" id="{3523B945-D8C2-44D4-AD3B-D1C5C9B357D7}">
            <xm:f>NOT(ISERROR(SEARCH($F$10,F3)))</xm:f>
            <xm:f>$F$10</xm:f>
            <x14:dxf>
              <fill>
                <patternFill>
                  <bgColor theme="7" tint="0.59996337778862885"/>
                </patternFill>
              </fill>
            </x14:dxf>
          </x14:cfRule>
          <x14:cfRule type="containsText" priority="17" stopIfTrue="1" operator="containsText" id="{3B0E2D5C-2ADF-4BFA-AFD5-0F3BE63C9914}">
            <xm:f>NOT(ISERROR(SEARCH($F$6,F3)))</xm:f>
            <xm:f>$F$6</xm:f>
            <x14:dxf>
              <fill>
                <patternFill>
                  <bgColor rgb="FF75DBFF"/>
                </patternFill>
              </fill>
            </x14:dxf>
          </x14:cfRule>
          <xm:sqref>F3:F1003</xm:sqref>
        </x14:conditionalFormatting>
        <x14:conditionalFormatting xmlns:xm="http://schemas.microsoft.com/office/excel/2006/main">
          <x14:cfRule type="dataBar" id="{0C47A5AE-305E-4B6E-8FD4-8951BE5EA12D}">
            <x14:dataBar minLength="0" maxLength="100">
              <x14:cfvo type="autoMin"/>
              <x14:cfvo type="autoMax"/>
              <x14:negativeFillColor rgb="FFFF0000"/>
              <x14:axisColor rgb="FF000000"/>
            </x14:dataBar>
          </x14:cfRule>
          <xm:sqref>H4:H1003</xm:sqref>
        </x14:conditionalFormatting>
        <x14:conditionalFormatting xmlns:xm="http://schemas.microsoft.com/office/excel/2006/main">
          <x14:cfRule type="dataBar" id="{394A0C14-DC01-4649-9FD7-77E7B0A27A77}">
            <x14:dataBar minLength="0" maxLength="100" border="1" negativeBarBorderColorSameAsPositive="0">
              <x14:cfvo type="autoMin"/>
              <x14:cfvo type="autoMax"/>
              <x14:borderColor rgb="FF008AEF"/>
              <x14:negativeFillColor rgb="FFFF0000"/>
              <x14:negativeBorderColor rgb="FFFF0000"/>
              <x14:axisColor rgb="FF000000"/>
            </x14:dataBar>
          </x14:cfRule>
          <xm:sqref>K4:K1003</xm:sqref>
        </x14:conditionalFormatting>
        <x14:conditionalFormatting xmlns:xm="http://schemas.microsoft.com/office/excel/2006/main">
          <x14:cfRule type="dataBar" id="{86144831-7F8F-4BFB-A3C9-397E73D61785}">
            <x14:dataBar minLength="0" maxLength="100" border="1" negativeBarBorderColorSameAsPositive="0">
              <x14:cfvo type="autoMin"/>
              <x14:cfvo type="autoMax"/>
              <x14:borderColor rgb="FF63C384"/>
              <x14:negativeFillColor rgb="FFFF0000"/>
              <x14:negativeBorderColor rgb="FFFF0000"/>
              <x14:axisColor rgb="FF000000"/>
            </x14:dataBar>
          </x14:cfRule>
          <xm:sqref>O4:O1003</xm:sqref>
        </x14:conditionalFormatting>
        <x14:conditionalFormatting xmlns:xm="http://schemas.microsoft.com/office/excel/2006/main">
          <x14:cfRule type="iconSet" priority="11" id="{FC2AA82B-A85E-4A22-847E-30578F07A663}">
            <x14:iconSet iconSet="3Stars">
              <x14:cfvo type="percent">
                <xm:f>0</xm:f>
              </x14:cfvo>
              <x14:cfvo type="percent">
                <xm:f>33</xm:f>
              </x14:cfvo>
              <x14:cfvo type="percent">
                <xm:f>67</xm:f>
              </x14:cfvo>
            </x14:iconSet>
          </x14:cfRule>
          <x14:cfRule type="dataBar" id="{E67E993B-CFA9-4846-8E61-C6C5B1C75FA6}">
            <x14:dataBar minLength="0" maxLength="100">
              <x14:cfvo type="autoMin"/>
              <x14:cfvo type="autoMax"/>
              <x14:negativeFillColor rgb="FFFF0000"/>
              <x14:axisColor rgb="FF000000"/>
            </x14:dataBar>
          </x14:cfRule>
          <xm:sqref>S4:S1003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F7C57-F42E-4107-8D75-DD590903B092}">
  <sheetPr>
    <pageSetUpPr autoPageBreaks="0"/>
  </sheetPr>
  <dimension ref="B2:X1002"/>
  <sheetViews>
    <sheetView topLeftCell="K1" zoomScale="115" zoomScaleNormal="115" workbookViewId="0">
      <selection activeCell="T18" sqref="T18"/>
    </sheetView>
  </sheetViews>
  <sheetFormatPr defaultRowHeight="15" x14ac:dyDescent="0.25"/>
  <cols>
    <col min="2" max="3" width="14.42578125" bestFit="1" customWidth="1"/>
    <col min="5" max="5" width="13.42578125" bestFit="1" customWidth="1"/>
    <col min="8" max="8" width="15" customWidth="1"/>
    <col min="9" max="9" width="14.42578125" bestFit="1" customWidth="1"/>
    <col min="10" max="10" width="13.85546875" bestFit="1" customWidth="1"/>
    <col min="12" max="12" width="12.7109375" bestFit="1" customWidth="1"/>
    <col min="13" max="13" width="15.5703125" customWidth="1"/>
    <col min="14" max="14" width="14.28515625" customWidth="1"/>
    <col min="15" max="15" width="21.28515625" customWidth="1"/>
    <col min="16" max="16" width="16.85546875" customWidth="1"/>
    <col min="17" max="17" width="11.140625" customWidth="1"/>
  </cols>
  <sheetData>
    <row r="2" spans="2:22" ht="16.5" x14ac:dyDescent="0.25">
      <c r="B2" s="7" t="s">
        <v>0</v>
      </c>
      <c r="C2" s="8" t="s">
        <v>6</v>
      </c>
      <c r="E2" s="7" t="s">
        <v>0</v>
      </c>
      <c r="F2" s="7" t="s">
        <v>1106</v>
      </c>
      <c r="I2" s="32" t="s">
        <v>1037</v>
      </c>
      <c r="J2" s="33" t="s">
        <v>1038</v>
      </c>
      <c r="K2" s="33"/>
      <c r="L2" s="34" t="s">
        <v>1039</v>
      </c>
      <c r="M2" s="101" t="s">
        <v>1039</v>
      </c>
      <c r="O2" s="36" t="s">
        <v>1052</v>
      </c>
      <c r="P2" s="37" t="s">
        <v>1054</v>
      </c>
    </row>
    <row r="3" spans="2:22" ht="32.25" customHeight="1" x14ac:dyDescent="0.25">
      <c r="B3" s="14" t="s">
        <v>17</v>
      </c>
      <c r="C3" s="15">
        <v>74.69</v>
      </c>
      <c r="E3" s="59" t="s">
        <v>17</v>
      </c>
      <c r="F3" s="122" t="s">
        <v>1107</v>
      </c>
      <c r="I3" s="25" t="s">
        <v>18</v>
      </c>
      <c r="J3" s="23">
        <v>100</v>
      </c>
      <c r="K3" s="23"/>
      <c r="L3" s="31">
        <f>J3/SUM($J$3:$J$6)</f>
        <v>0.1</v>
      </c>
      <c r="M3" s="99">
        <f>J3/SUM($J$3:$J$6)</f>
        <v>0.1</v>
      </c>
      <c r="N3">
        <v>23</v>
      </c>
      <c r="O3" s="38" t="s">
        <v>1053</v>
      </c>
      <c r="P3" s="38" t="s">
        <v>1055</v>
      </c>
    </row>
    <row r="4" spans="2:22" ht="15.75" x14ac:dyDescent="0.25">
      <c r="B4" s="14" t="s">
        <v>24</v>
      </c>
      <c r="C4" s="15">
        <v>15.28</v>
      </c>
      <c r="E4" s="59" t="s">
        <v>24</v>
      </c>
      <c r="F4" s="122" t="s">
        <v>1108</v>
      </c>
      <c r="I4" s="26" t="s">
        <v>42</v>
      </c>
      <c r="J4">
        <v>200</v>
      </c>
      <c r="L4" s="27">
        <f t="shared" ref="L4:L6" si="0">J4/SUM($J$3:$J$6)</f>
        <v>0.2</v>
      </c>
      <c r="M4" s="99">
        <f t="shared" ref="M4:M6" si="1">J4/SUM($J$3:$J$6)</f>
        <v>0.2</v>
      </c>
      <c r="N4">
        <v>45</v>
      </c>
    </row>
    <row r="5" spans="2:22" ht="15.75" x14ac:dyDescent="0.25">
      <c r="B5" s="14" t="s">
        <v>30</v>
      </c>
      <c r="C5" s="15">
        <v>46.33</v>
      </c>
      <c r="E5" s="59" t="s">
        <v>30</v>
      </c>
      <c r="F5" s="122" t="s">
        <v>1107</v>
      </c>
      <c r="I5" s="26" t="s">
        <v>25</v>
      </c>
      <c r="J5">
        <v>300</v>
      </c>
      <c r="L5" s="27">
        <f t="shared" si="0"/>
        <v>0.3</v>
      </c>
      <c r="M5" s="99">
        <f t="shared" si="1"/>
        <v>0.3</v>
      </c>
      <c r="N5">
        <v>55</v>
      </c>
    </row>
    <row r="6" spans="2:22" ht="15.75" x14ac:dyDescent="0.25">
      <c r="B6" s="14" t="s">
        <v>34</v>
      </c>
      <c r="C6" s="15">
        <v>58.22</v>
      </c>
      <c r="E6" s="59" t="s">
        <v>34</v>
      </c>
      <c r="F6" s="122" t="s">
        <v>1108</v>
      </c>
      <c r="I6" s="28" t="s">
        <v>1040</v>
      </c>
      <c r="J6" s="29">
        <v>400</v>
      </c>
      <c r="K6" s="29"/>
      <c r="L6" s="30">
        <f t="shared" si="0"/>
        <v>0.4</v>
      </c>
      <c r="M6" s="100">
        <f t="shared" si="1"/>
        <v>0.4</v>
      </c>
      <c r="N6">
        <v>33</v>
      </c>
    </row>
    <row r="7" spans="2:22" ht="15.75" x14ac:dyDescent="0.25">
      <c r="B7" s="14" t="s">
        <v>35</v>
      </c>
      <c r="C7" s="15">
        <v>86.31</v>
      </c>
      <c r="E7" s="59" t="s">
        <v>35</v>
      </c>
      <c r="F7" s="122" t="s">
        <v>1107</v>
      </c>
      <c r="N7">
        <v>44</v>
      </c>
    </row>
    <row r="8" spans="2:22" ht="15.75" x14ac:dyDescent="0.25">
      <c r="B8" s="14" t="s">
        <v>37</v>
      </c>
      <c r="C8" s="15">
        <v>85.39</v>
      </c>
      <c r="E8" s="59" t="s">
        <v>37</v>
      </c>
      <c r="F8" s="122" t="s">
        <v>1108</v>
      </c>
      <c r="N8" s="98" cm="1">
        <f t="array" ref="N8">SUM($N$3:$N$7/500)</f>
        <v>0.4</v>
      </c>
      <c r="P8" s="98"/>
    </row>
    <row r="9" spans="2:22" ht="16.5" x14ac:dyDescent="0.25">
      <c r="B9" s="14" t="s">
        <v>38</v>
      </c>
      <c r="C9" s="15">
        <v>68.84</v>
      </c>
      <c r="E9" s="59" t="s">
        <v>38</v>
      </c>
      <c r="F9" s="122" t="s">
        <v>1107</v>
      </c>
      <c r="I9" s="8" t="s">
        <v>6</v>
      </c>
      <c r="J9" s="9" t="s">
        <v>7</v>
      </c>
      <c r="L9" s="9" t="s">
        <v>9</v>
      </c>
      <c r="P9" s="56" t="s">
        <v>18</v>
      </c>
      <c r="Q9" s="56" t="s">
        <v>1060</v>
      </c>
      <c r="R9" s="57"/>
    </row>
    <row r="10" spans="2:22" ht="15.75" x14ac:dyDescent="0.25">
      <c r="B10" s="14" t="s">
        <v>39</v>
      </c>
      <c r="C10" s="15">
        <v>73.56</v>
      </c>
      <c r="E10" s="59" t="s">
        <v>39</v>
      </c>
      <c r="F10" s="122" t="s">
        <v>1108</v>
      </c>
      <c r="I10" s="15">
        <v>74.69</v>
      </c>
      <c r="J10" s="16">
        <v>7</v>
      </c>
      <c r="L10" s="21">
        <f>I10*J10</f>
        <v>522.82999999999993</v>
      </c>
      <c r="O10" s="35"/>
      <c r="P10" s="56">
        <v>10</v>
      </c>
      <c r="Q10" s="57">
        <f>IF($P10="",AVERAGE($P$10:$P$14),$P10)</f>
        <v>10</v>
      </c>
      <c r="R10" s="57">
        <f>IF($P10="",AVERAGE($P$10:$P$14),$P10)</f>
        <v>10</v>
      </c>
      <c r="S10">
        <f>IF($P10="",AVERAGE($P$10:$P$14),$P10)</f>
        <v>10</v>
      </c>
      <c r="T10">
        <f>IF($P10="",AVERAGE($P$10:$P$14),$P10)</f>
        <v>10</v>
      </c>
      <c r="U10">
        <f>IF($P10="",AVERAGE($P$10:$P$14),P10)</f>
        <v>10</v>
      </c>
      <c r="V10">
        <f>IF(P10="",AVERAGE($P$10:$P$14),P10)</f>
        <v>10</v>
      </c>
    </row>
    <row r="11" spans="2:22" ht="15.75" x14ac:dyDescent="0.25">
      <c r="B11" s="14" t="s">
        <v>40</v>
      </c>
      <c r="C11" s="15">
        <v>36.26</v>
      </c>
      <c r="E11" s="59" t="s">
        <v>40</v>
      </c>
      <c r="F11" s="122" t="s">
        <v>1107</v>
      </c>
      <c r="I11" s="15">
        <v>15.28</v>
      </c>
      <c r="J11" s="16">
        <v>5</v>
      </c>
      <c r="L11" s="21">
        <f t="shared" ref="L11:L21" si="2">I11*J11</f>
        <v>76.399999999999991</v>
      </c>
      <c r="P11" s="56">
        <v>20</v>
      </c>
      <c r="Q11" s="57">
        <f>IF($P11="",AVERAGE($P$10:$P$14),$P11)</f>
        <v>20</v>
      </c>
      <c r="R11" s="57">
        <f t="shared" ref="R11:R14" si="3">IF($P11="",AVERAGE($P$10:$P$14),$P11)</f>
        <v>20</v>
      </c>
      <c r="S11">
        <f t="shared" ref="S11:T14" si="4">IF($P11="",AVERAGE($P$10:$P$14),$P11)</f>
        <v>20</v>
      </c>
      <c r="T11">
        <f t="shared" si="4"/>
        <v>20</v>
      </c>
      <c r="U11">
        <f t="shared" ref="U11:U14" si="5">IF($P11="",AVERAGE($P$10:$P$14),P11)</f>
        <v>20</v>
      </c>
      <c r="V11">
        <f t="shared" ref="V11:V14" si="6">IF(P11="",AVERAGE($P$10:$P$14),P11)</f>
        <v>20</v>
      </c>
    </row>
    <row r="12" spans="2:22" ht="15.75" x14ac:dyDescent="0.25">
      <c r="B12" s="14" t="s">
        <v>41</v>
      </c>
      <c r="C12" s="15">
        <v>54.84</v>
      </c>
      <c r="E12" s="59" t="s">
        <v>41</v>
      </c>
      <c r="F12" s="122" t="s">
        <v>1108</v>
      </c>
      <c r="I12" s="15">
        <v>46.33</v>
      </c>
      <c r="J12" s="16">
        <v>7</v>
      </c>
      <c r="L12" s="21">
        <f t="shared" si="2"/>
        <v>324.31</v>
      </c>
      <c r="P12" s="56"/>
      <c r="Q12" s="57">
        <f t="shared" ref="Q12:Q14" si="7">IF($P12="",AVERAGE($P$10:$P$14),$P12)</f>
        <v>30</v>
      </c>
      <c r="R12" s="57">
        <f t="shared" si="3"/>
        <v>30</v>
      </c>
      <c r="S12">
        <f t="shared" si="4"/>
        <v>30</v>
      </c>
      <c r="T12">
        <f t="shared" si="4"/>
        <v>30</v>
      </c>
      <c r="U12">
        <f t="shared" si="5"/>
        <v>30</v>
      </c>
      <c r="V12">
        <f t="shared" si="6"/>
        <v>30</v>
      </c>
    </row>
    <row r="13" spans="2:22" ht="15.75" x14ac:dyDescent="0.25">
      <c r="B13" s="14" t="s">
        <v>45</v>
      </c>
      <c r="C13" s="15">
        <v>14.48</v>
      </c>
      <c r="E13" s="59" t="s">
        <v>45</v>
      </c>
      <c r="F13" s="122" t="s">
        <v>1107</v>
      </c>
      <c r="I13" s="15">
        <v>58.22</v>
      </c>
      <c r="J13" s="16">
        <v>8</v>
      </c>
      <c r="L13" s="21">
        <f t="shared" si="2"/>
        <v>465.76</v>
      </c>
      <c r="P13" s="56">
        <v>40</v>
      </c>
      <c r="Q13" s="57">
        <f t="shared" si="7"/>
        <v>40</v>
      </c>
      <c r="R13" s="57">
        <f t="shared" si="3"/>
        <v>40</v>
      </c>
      <c r="S13">
        <f t="shared" si="4"/>
        <v>40</v>
      </c>
      <c r="T13">
        <f t="shared" si="4"/>
        <v>40</v>
      </c>
      <c r="U13">
        <f t="shared" si="5"/>
        <v>40</v>
      </c>
      <c r="V13">
        <f t="shared" si="6"/>
        <v>40</v>
      </c>
    </row>
    <row r="14" spans="2:22" ht="15.75" x14ac:dyDescent="0.25">
      <c r="B14" s="14" t="s">
        <v>47</v>
      </c>
      <c r="C14" s="15">
        <v>25.51</v>
      </c>
      <c r="E14" s="59" t="s">
        <v>47</v>
      </c>
      <c r="F14" s="122" t="s">
        <v>1108</v>
      </c>
      <c r="I14" s="15">
        <v>86.31</v>
      </c>
      <c r="J14" s="16">
        <v>7</v>
      </c>
      <c r="L14" s="21">
        <f t="shared" si="2"/>
        <v>604.17000000000007</v>
      </c>
      <c r="P14" s="56">
        <v>50</v>
      </c>
      <c r="Q14" s="57">
        <f t="shared" si="7"/>
        <v>50</v>
      </c>
      <c r="R14" s="57">
        <f t="shared" si="3"/>
        <v>50</v>
      </c>
      <c r="S14">
        <f t="shared" si="4"/>
        <v>50</v>
      </c>
      <c r="T14">
        <f t="shared" si="4"/>
        <v>50</v>
      </c>
      <c r="U14">
        <f t="shared" si="5"/>
        <v>50</v>
      </c>
      <c r="V14">
        <f t="shared" si="6"/>
        <v>50</v>
      </c>
    </row>
    <row r="15" spans="2:22" ht="15.75" x14ac:dyDescent="0.25">
      <c r="B15" s="14" t="s">
        <v>48</v>
      </c>
      <c r="C15" s="15">
        <v>46.95</v>
      </c>
      <c r="E15" s="59" t="s">
        <v>48</v>
      </c>
      <c r="F15" s="122" t="s">
        <v>1107</v>
      </c>
      <c r="I15" s="15">
        <v>85.39</v>
      </c>
      <c r="J15" s="16">
        <v>7</v>
      </c>
      <c r="L15" s="21">
        <f t="shared" si="2"/>
        <v>597.73</v>
      </c>
    </row>
    <row r="16" spans="2:22" ht="15.75" x14ac:dyDescent="0.25">
      <c r="B16" s="14" t="s">
        <v>49</v>
      </c>
      <c r="C16" s="15">
        <v>43.19</v>
      </c>
      <c r="E16" s="59" t="s">
        <v>49</v>
      </c>
      <c r="F16" s="122" t="s">
        <v>1108</v>
      </c>
      <c r="I16" s="15">
        <v>68.84</v>
      </c>
      <c r="J16" s="16">
        <v>6</v>
      </c>
      <c r="L16" s="21">
        <f t="shared" si="2"/>
        <v>413.04</v>
      </c>
    </row>
    <row r="17" spans="2:24" ht="15.75" x14ac:dyDescent="0.25">
      <c r="B17" s="14" t="s">
        <v>50</v>
      </c>
      <c r="C17" s="15">
        <v>71.38</v>
      </c>
      <c r="E17" s="59" t="s">
        <v>50</v>
      </c>
      <c r="F17" s="122" t="s">
        <v>1107</v>
      </c>
      <c r="I17" s="15">
        <v>73.56</v>
      </c>
      <c r="J17" s="16">
        <v>10</v>
      </c>
      <c r="L17" s="21">
        <f t="shared" si="2"/>
        <v>735.6</v>
      </c>
      <c r="P17" s="86" t="s">
        <v>1071</v>
      </c>
    </row>
    <row r="18" spans="2:24" ht="15.75" x14ac:dyDescent="0.25">
      <c r="B18" s="14" t="s">
        <v>51</v>
      </c>
      <c r="C18" s="15">
        <v>93.72</v>
      </c>
      <c r="E18" s="59" t="s">
        <v>51</v>
      </c>
      <c r="F18" s="122" t="s">
        <v>1108</v>
      </c>
      <c r="I18" s="15">
        <v>36.26</v>
      </c>
      <c r="J18" s="16">
        <v>2</v>
      </c>
      <c r="L18" s="21">
        <f t="shared" si="2"/>
        <v>72.52</v>
      </c>
    </row>
    <row r="19" spans="2:24" ht="15.75" x14ac:dyDescent="0.25">
      <c r="B19" s="14" t="s">
        <v>52</v>
      </c>
      <c r="C19" s="15">
        <v>68.930000000000007</v>
      </c>
      <c r="E19" s="59" t="s">
        <v>52</v>
      </c>
      <c r="F19" s="122" t="s">
        <v>1107</v>
      </c>
      <c r="I19" s="15">
        <v>54.84</v>
      </c>
      <c r="J19" s="16">
        <v>3</v>
      </c>
      <c r="L19" s="21">
        <f t="shared" si="2"/>
        <v>164.52</v>
      </c>
      <c r="O19" s="25"/>
      <c r="P19" s="23"/>
      <c r="Q19" s="92" t="s">
        <v>1072</v>
      </c>
      <c r="R19" s="74" t="s">
        <v>1073</v>
      </c>
      <c r="S19" s="88" t="s">
        <v>1074</v>
      </c>
    </row>
    <row r="20" spans="2:24" ht="15.75" x14ac:dyDescent="0.25">
      <c r="B20" s="14" t="s">
        <v>53</v>
      </c>
      <c r="C20" s="15">
        <v>72.61</v>
      </c>
      <c r="I20" s="15">
        <v>14.48</v>
      </c>
      <c r="J20" s="16">
        <v>4</v>
      </c>
      <c r="L20" s="21">
        <f t="shared" si="2"/>
        <v>57.92</v>
      </c>
      <c r="O20" s="89" t="s">
        <v>17</v>
      </c>
      <c r="Q20" s="93">
        <v>750</v>
      </c>
      <c r="R20" s="90">
        <v>67</v>
      </c>
      <c r="S20" s="91">
        <v>8428</v>
      </c>
    </row>
    <row r="21" spans="2:24" ht="15.75" x14ac:dyDescent="0.25">
      <c r="B21" s="14" t="s">
        <v>54</v>
      </c>
      <c r="C21" s="15">
        <v>54.67</v>
      </c>
      <c r="I21" s="15">
        <v>25.51</v>
      </c>
      <c r="J21" s="16">
        <v>4</v>
      </c>
      <c r="L21" s="21">
        <f t="shared" si="2"/>
        <v>102.04</v>
      </c>
      <c r="O21" s="89" t="s">
        <v>24</v>
      </c>
      <c r="P21" s="84" t="s">
        <v>24</v>
      </c>
      <c r="Q21" s="94" t="str">
        <f>LEFT(P21,3)</f>
        <v>226</v>
      </c>
      <c r="R21" s="90" t="str">
        <f>MID(P21,5,2)</f>
        <v>31</v>
      </c>
      <c r="S21" s="91" t="str">
        <f>RIGHT(P21,4)</f>
        <v>3081</v>
      </c>
      <c r="U21" t="str">
        <f>CONCATENATE(Q21,"-",R21,"-",S21)</f>
        <v>226-31-3081</v>
      </c>
    </row>
    <row r="22" spans="2:24" ht="27.75" customHeight="1" x14ac:dyDescent="0.25">
      <c r="B22" s="14" t="s">
        <v>55</v>
      </c>
      <c r="C22" s="15">
        <v>40.299999999999997</v>
      </c>
      <c r="I22" s="6"/>
      <c r="O22" s="89" t="s">
        <v>30</v>
      </c>
      <c r="P22" s="84" t="s">
        <v>30</v>
      </c>
      <c r="Q22" s="94" t="str">
        <f t="shared" ref="Q22:Q24" si="8">LEFT(P22,3)</f>
        <v>631</v>
      </c>
      <c r="R22" s="90" t="str">
        <f t="shared" ref="R22:R23" si="9">MID(P22,5,2)</f>
        <v>41</v>
      </c>
      <c r="S22" s="91" t="str">
        <f t="shared" ref="S22:S23" si="10">RIGHT(P22,4)</f>
        <v>3108</v>
      </c>
    </row>
    <row r="23" spans="2:24" ht="19.5" customHeight="1" x14ac:dyDescent="0.25">
      <c r="B23" s="14" t="s">
        <v>56</v>
      </c>
      <c r="C23" s="15">
        <v>86.04</v>
      </c>
      <c r="H23" s="20"/>
      <c r="J23" s="22" t="s">
        <v>1051</v>
      </c>
      <c r="K23" s="23"/>
      <c r="L23" s="24">
        <f>SUMPRODUCT($I$10:$I$21,$J$10:$J$21)</f>
        <v>4136.84</v>
      </c>
      <c r="O23" s="89" t="s">
        <v>34</v>
      </c>
      <c r="P23" s="84" t="s">
        <v>34</v>
      </c>
      <c r="Q23" s="94" t="str">
        <f t="shared" si="8"/>
        <v>123</v>
      </c>
      <c r="R23" s="90" t="str">
        <f t="shared" si="9"/>
        <v>19</v>
      </c>
      <c r="S23" s="91" t="str">
        <f t="shared" si="10"/>
        <v>1176</v>
      </c>
    </row>
    <row r="24" spans="2:24" ht="15.75" x14ac:dyDescent="0.25">
      <c r="B24" s="14" t="s">
        <v>57</v>
      </c>
      <c r="C24" s="15">
        <v>87.98</v>
      </c>
      <c r="J24" s="23"/>
      <c r="K24" s="23"/>
      <c r="L24" s="24">
        <f>SUM($L$10:$L$21)</f>
        <v>4136.84</v>
      </c>
      <c r="O24" s="89" t="s">
        <v>35</v>
      </c>
      <c r="P24" s="84" t="s">
        <v>35</v>
      </c>
      <c r="Q24" s="94" t="str">
        <f t="shared" si="8"/>
        <v>373</v>
      </c>
      <c r="R24" s="90" t="str">
        <f>MID(P24,5,2)</f>
        <v>73</v>
      </c>
      <c r="S24" s="91" t="str">
        <f>RIGHT(P24,4)</f>
        <v>7910</v>
      </c>
    </row>
    <row r="25" spans="2:24" ht="15.75" x14ac:dyDescent="0.25">
      <c r="B25" s="14" t="s">
        <v>58</v>
      </c>
      <c r="C25" s="15">
        <v>33.200000000000003</v>
      </c>
      <c r="I25" s="6"/>
      <c r="L25" s="108">
        <f>SUMPRODUCT($I$10:$I$21,$J$10:$J$21)</f>
        <v>4136.84</v>
      </c>
      <c r="O25" s="70" t="s">
        <v>40</v>
      </c>
      <c r="P25">
        <v>665</v>
      </c>
      <c r="Q25" s="26">
        <v>32</v>
      </c>
      <c r="R25">
        <v>9167</v>
      </c>
    </row>
    <row r="26" spans="2:24" ht="15.75" x14ac:dyDescent="0.25">
      <c r="B26" s="14" t="s">
        <v>59</v>
      </c>
      <c r="C26" s="15">
        <v>34.56</v>
      </c>
      <c r="H26" s="18" t="s">
        <v>1089</v>
      </c>
      <c r="Q26" s="26"/>
    </row>
    <row r="27" spans="2:24" ht="15.75" x14ac:dyDescent="0.25">
      <c r="B27" s="14" t="s">
        <v>60</v>
      </c>
      <c r="C27" s="15">
        <v>88.63</v>
      </c>
      <c r="H27" t="s">
        <v>1090</v>
      </c>
    </row>
    <row r="28" spans="2:24" ht="15.75" x14ac:dyDescent="0.25">
      <c r="B28" s="14" t="s">
        <v>61</v>
      </c>
      <c r="C28" s="15">
        <v>52.59</v>
      </c>
      <c r="H28" t="s">
        <v>1091</v>
      </c>
      <c r="L28" s="18" t="s">
        <v>1076</v>
      </c>
      <c r="O28" s="70" t="s">
        <v>1075</v>
      </c>
      <c r="P28" t="str">
        <f>TRIM(O28)</f>
        <v>665- 32- 9167</v>
      </c>
      <c r="Q28" t="str">
        <f>TRIM(O28)</f>
        <v>665- 32- 9167</v>
      </c>
      <c r="S28" t="str">
        <f>TRIM(SUBSTITUTE(O28,"-"&amp;"","🏏"))</f>
        <v>665🏏 32🏏 9167</v>
      </c>
      <c r="U28" t="str">
        <f>TRIM(SUBSTITUTE(O28,"-"&amp;"","♻️"))</f>
        <v>665♻️ 32♻️ 9167</v>
      </c>
      <c r="W28" t="str">
        <f>TRIM(SUBSTITUTE(O28,"-"&amp;""," {$} Dollar  "))</f>
        <v>665 {$} Dollar 32 {$} Dollar 9167</v>
      </c>
    </row>
    <row r="29" spans="2:24" ht="15.75" x14ac:dyDescent="0.25">
      <c r="B29" s="14" t="s">
        <v>62</v>
      </c>
      <c r="C29" s="15">
        <v>33.520000000000003</v>
      </c>
      <c r="H29" t="s">
        <v>1092</v>
      </c>
      <c r="N29" s="18" t="s">
        <v>1078</v>
      </c>
      <c r="O29" t="s">
        <v>40</v>
      </c>
      <c r="P29">
        <f>LEN(O29)</f>
        <v>11</v>
      </c>
      <c r="Q29">
        <f>LEN(P28)</f>
        <v>13</v>
      </c>
      <c r="S29">
        <f>LEN(P28)</f>
        <v>13</v>
      </c>
      <c r="T29">
        <f>LEN(O28)</f>
        <v>18</v>
      </c>
      <c r="V29" t="str">
        <f>TRIM(O28)</f>
        <v>665- 32- 9167</v>
      </c>
    </row>
    <row r="30" spans="2:24" ht="15.75" x14ac:dyDescent="0.25">
      <c r="B30" s="14" t="s">
        <v>63</v>
      </c>
      <c r="C30" s="15">
        <v>87.67</v>
      </c>
      <c r="M30" s="83" t="s">
        <v>1077</v>
      </c>
      <c r="N30" s="89" t="s">
        <v>34</v>
      </c>
      <c r="O30" t="str">
        <f>SUBSTITUTE(N30,"-"&amp;"","♻️")</f>
        <v>123♻️19♻️1176</v>
      </c>
      <c r="P30" t="str">
        <f>SUBSTITUTE(N30,"-"&amp;"","♥️")</f>
        <v>123♥️19♥️1176</v>
      </c>
      <c r="Q30" t="str">
        <f>SUBSTITUTE(N30,"-"," $ ")</f>
        <v>123 $ 19 $ 1176</v>
      </c>
      <c r="S30" t="str">
        <f>SUBSTITUTE(N30,"-"," $ ")</f>
        <v>123 $ 19 $ 1176</v>
      </c>
      <c r="U30" t="str">
        <f>SUBSTITUTE(N30,"-"," {NUM} ")</f>
        <v>123 {NUM} 19 {NUM} 1176</v>
      </c>
      <c r="X30" t="str">
        <f>SUBSTITUTE(N30,"-","❤️")</f>
        <v>123❤️19❤️1176</v>
      </c>
    </row>
    <row r="31" spans="2:24" ht="15.75" x14ac:dyDescent="0.25">
      <c r="B31" s="14" t="s">
        <v>64</v>
      </c>
      <c r="C31" s="15">
        <v>88.36</v>
      </c>
      <c r="M31" s="83" t="s">
        <v>1077</v>
      </c>
    </row>
    <row r="32" spans="2:24" ht="15.75" x14ac:dyDescent="0.25">
      <c r="B32" s="14" t="s">
        <v>65</v>
      </c>
      <c r="C32" s="15">
        <v>24.89</v>
      </c>
      <c r="M32" s="87" t="s">
        <v>1079</v>
      </c>
      <c r="N32" s="84" t="s">
        <v>22</v>
      </c>
      <c r="P32" s="85" t="str">
        <f>LOWER(N32)</f>
        <v>health and beauty</v>
      </c>
      <c r="R32" t="str">
        <f>LOWER(N32)</f>
        <v>health and beauty</v>
      </c>
    </row>
    <row r="33" spans="2:18" ht="15.75" x14ac:dyDescent="0.25">
      <c r="B33" s="14" t="s">
        <v>66</v>
      </c>
      <c r="C33" s="15">
        <v>94.13</v>
      </c>
      <c r="M33" s="87" t="s">
        <v>1080</v>
      </c>
      <c r="N33" s="84" t="s">
        <v>28</v>
      </c>
      <c r="P33" s="85" t="str">
        <f>UPPER(N33)</f>
        <v>ELECTRONIC ACCESSORIES</v>
      </c>
      <c r="R33" t="str">
        <f>UPPER(N33)</f>
        <v>ELECTRONIC ACCESSORIES</v>
      </c>
    </row>
    <row r="34" spans="2:18" ht="15.75" x14ac:dyDescent="0.25">
      <c r="B34" s="14" t="s">
        <v>67</v>
      </c>
      <c r="C34" s="15">
        <v>78.069999999999993</v>
      </c>
      <c r="M34" s="87" t="s">
        <v>1081</v>
      </c>
      <c r="N34" s="84" t="s">
        <v>32</v>
      </c>
      <c r="P34" s="85" t="str">
        <f>PROPER(N34)</f>
        <v>Home And Lifestyle</v>
      </c>
      <c r="R34" t="str">
        <f>PROPER(N34)</f>
        <v>Home And Lifestyle</v>
      </c>
    </row>
    <row r="35" spans="2:18" ht="15.75" x14ac:dyDescent="0.25">
      <c r="B35" s="14" t="s">
        <v>68</v>
      </c>
      <c r="C35" s="15">
        <v>83.78</v>
      </c>
      <c r="N35" s="84"/>
    </row>
    <row r="36" spans="2:18" ht="18.75" x14ac:dyDescent="0.3">
      <c r="B36" s="14" t="s">
        <v>69</v>
      </c>
      <c r="C36" s="15">
        <v>96.58</v>
      </c>
      <c r="M36" s="87" t="s">
        <v>1082</v>
      </c>
      <c r="N36" s="96" t="s">
        <v>1084</v>
      </c>
      <c r="O36" s="95" t="s">
        <v>1085</v>
      </c>
      <c r="P36" s="95"/>
      <c r="Q36" s="97" t="str">
        <f>CONCATENATE(N36,"♥️🌍","",O36)</f>
        <v>Mumma my♥️🌍World</v>
      </c>
    </row>
    <row r="37" spans="2:18" ht="18.75" x14ac:dyDescent="0.3">
      <c r="B37" s="14" t="s">
        <v>70</v>
      </c>
      <c r="C37" s="15">
        <v>99.42</v>
      </c>
      <c r="M37" s="87" t="s">
        <v>1083</v>
      </c>
      <c r="N37" s="96" t="s">
        <v>1086</v>
      </c>
      <c r="O37" s="95" t="s">
        <v>1087</v>
      </c>
      <c r="P37" s="95" t="s">
        <v>1088</v>
      </c>
      <c r="Q37" s="97" t="str">
        <f>CONCATENATE(N37,"❤️💯",O37,"🌍",P37)</f>
        <v xml:space="preserve">Miss You❤️💯Mom 🌍A lot </v>
      </c>
    </row>
    <row r="38" spans="2:18" ht="15.75" x14ac:dyDescent="0.25">
      <c r="B38" s="14" t="s">
        <v>71</v>
      </c>
      <c r="C38" s="15">
        <v>68.12</v>
      </c>
      <c r="Q38" t="str">
        <f>_xlfn.CONCAT(N37,"🫶",O37,"",P37)</f>
        <v xml:space="preserve">Miss You🫶Mom A lot </v>
      </c>
    </row>
    <row r="39" spans="2:18" ht="15.75" x14ac:dyDescent="0.25">
      <c r="B39" s="14" t="s">
        <v>72</v>
      </c>
      <c r="C39" s="15">
        <v>62.62</v>
      </c>
    </row>
    <row r="40" spans="2:18" ht="15.75" x14ac:dyDescent="0.25">
      <c r="B40" s="14" t="s">
        <v>73</v>
      </c>
      <c r="C40" s="15">
        <v>60.88</v>
      </c>
      <c r="N40" s="70">
        <v>665</v>
      </c>
      <c r="O40">
        <v>32</v>
      </c>
      <c r="P40">
        <v>9167</v>
      </c>
      <c r="R40" t="str">
        <f>CONCATENATE(N40,"-",O40,"-",P40)</f>
        <v>665-32-9167</v>
      </c>
    </row>
    <row r="41" spans="2:18" ht="15.75" x14ac:dyDescent="0.25">
      <c r="B41" s="14" t="s">
        <v>74</v>
      </c>
      <c r="C41" s="15">
        <v>54.92</v>
      </c>
    </row>
    <row r="42" spans="2:18" ht="15.75" x14ac:dyDescent="0.25">
      <c r="B42" s="14" t="s">
        <v>75</v>
      </c>
      <c r="C42" s="15">
        <v>30.12</v>
      </c>
    </row>
    <row r="43" spans="2:18" ht="15.75" x14ac:dyDescent="0.25">
      <c r="B43" s="14" t="s">
        <v>76</v>
      </c>
      <c r="C43" s="15">
        <v>86.72</v>
      </c>
    </row>
    <row r="44" spans="2:18" ht="15.75" x14ac:dyDescent="0.25">
      <c r="B44" s="14" t="s">
        <v>77</v>
      </c>
      <c r="C44" s="15">
        <v>56.11</v>
      </c>
    </row>
    <row r="45" spans="2:18" ht="15.75" x14ac:dyDescent="0.25">
      <c r="B45" s="14" t="s">
        <v>78</v>
      </c>
      <c r="C45" s="15">
        <v>69.12</v>
      </c>
    </row>
    <row r="46" spans="2:18" ht="15.75" x14ac:dyDescent="0.25">
      <c r="B46" s="14" t="s">
        <v>79</v>
      </c>
      <c r="C46" s="15">
        <v>98.7</v>
      </c>
    </row>
    <row r="47" spans="2:18" ht="15.75" x14ac:dyDescent="0.25">
      <c r="B47" s="14" t="s">
        <v>80</v>
      </c>
      <c r="C47" s="15">
        <v>15.37</v>
      </c>
    </row>
    <row r="48" spans="2:18" ht="15.75" x14ac:dyDescent="0.25">
      <c r="B48" s="14" t="s">
        <v>81</v>
      </c>
      <c r="C48" s="15">
        <v>93.96</v>
      </c>
    </row>
    <row r="49" spans="2:3" ht="15.75" x14ac:dyDescent="0.25">
      <c r="B49" s="14" t="s">
        <v>82</v>
      </c>
      <c r="C49" s="15">
        <v>56.69</v>
      </c>
    </row>
    <row r="50" spans="2:3" ht="15.75" x14ac:dyDescent="0.25">
      <c r="B50" s="14" t="s">
        <v>83</v>
      </c>
      <c r="C50" s="15">
        <v>20.010000000000002</v>
      </c>
    </row>
    <row r="51" spans="2:3" ht="15.75" x14ac:dyDescent="0.25">
      <c r="B51" s="14" t="s">
        <v>84</v>
      </c>
      <c r="C51" s="15">
        <v>18.93</v>
      </c>
    </row>
    <row r="52" spans="2:3" ht="15.75" x14ac:dyDescent="0.25">
      <c r="B52" s="14" t="s">
        <v>85</v>
      </c>
      <c r="C52" s="15">
        <v>82.63</v>
      </c>
    </row>
    <row r="53" spans="2:3" ht="15.75" x14ac:dyDescent="0.25">
      <c r="B53" s="14" t="s">
        <v>86</v>
      </c>
      <c r="C53" s="15">
        <v>91.4</v>
      </c>
    </row>
    <row r="54" spans="2:3" ht="15.75" x14ac:dyDescent="0.25">
      <c r="B54" s="14" t="s">
        <v>87</v>
      </c>
      <c r="C54" s="15">
        <v>44.59</v>
      </c>
    </row>
    <row r="55" spans="2:3" ht="15.75" x14ac:dyDescent="0.25">
      <c r="B55" s="14" t="s">
        <v>88</v>
      </c>
      <c r="C55" s="15">
        <v>17.87</v>
      </c>
    </row>
    <row r="56" spans="2:3" ht="15.75" x14ac:dyDescent="0.25">
      <c r="B56" s="14" t="s">
        <v>89</v>
      </c>
      <c r="C56" s="15">
        <v>15.43</v>
      </c>
    </row>
    <row r="57" spans="2:3" ht="15.75" x14ac:dyDescent="0.25">
      <c r="B57" s="14" t="s">
        <v>90</v>
      </c>
      <c r="C57" s="15">
        <v>16.16</v>
      </c>
    </row>
    <row r="58" spans="2:3" ht="15.75" x14ac:dyDescent="0.25">
      <c r="B58" s="14" t="s">
        <v>91</v>
      </c>
      <c r="C58" s="15">
        <v>85.98</v>
      </c>
    </row>
    <row r="59" spans="2:3" ht="15.75" x14ac:dyDescent="0.25">
      <c r="B59" s="14" t="s">
        <v>92</v>
      </c>
      <c r="C59" s="15">
        <v>44.34</v>
      </c>
    </row>
    <row r="60" spans="2:3" ht="15.75" x14ac:dyDescent="0.25">
      <c r="B60" s="14" t="s">
        <v>93</v>
      </c>
      <c r="C60" s="15">
        <v>89.6</v>
      </c>
    </row>
    <row r="61" spans="2:3" ht="15.75" x14ac:dyDescent="0.25">
      <c r="B61" s="14" t="s">
        <v>94</v>
      </c>
      <c r="C61" s="15">
        <v>72.349999999999994</v>
      </c>
    </row>
    <row r="62" spans="2:3" ht="15.75" x14ac:dyDescent="0.25">
      <c r="B62" s="14" t="s">
        <v>95</v>
      </c>
      <c r="C62" s="15">
        <v>30.61</v>
      </c>
    </row>
    <row r="63" spans="2:3" ht="15.75" x14ac:dyDescent="0.25">
      <c r="B63" s="14" t="s">
        <v>96</v>
      </c>
      <c r="C63" s="15">
        <v>24.74</v>
      </c>
    </row>
    <row r="64" spans="2:3" ht="15.75" x14ac:dyDescent="0.25">
      <c r="B64" s="14" t="s">
        <v>97</v>
      </c>
      <c r="C64" s="15">
        <v>55.73</v>
      </c>
    </row>
    <row r="65" spans="2:3" ht="15.75" x14ac:dyDescent="0.25">
      <c r="B65" s="14" t="s">
        <v>98</v>
      </c>
      <c r="C65" s="15">
        <v>55.07</v>
      </c>
    </row>
    <row r="66" spans="2:3" ht="15.75" x14ac:dyDescent="0.25">
      <c r="B66" s="14" t="s">
        <v>99</v>
      </c>
      <c r="C66" s="15">
        <v>15.81</v>
      </c>
    </row>
    <row r="67" spans="2:3" ht="15.75" x14ac:dyDescent="0.25">
      <c r="B67" s="14" t="s">
        <v>100</v>
      </c>
      <c r="C67" s="15">
        <v>75.739999999999995</v>
      </c>
    </row>
    <row r="68" spans="2:3" ht="15.75" x14ac:dyDescent="0.25">
      <c r="B68" s="14" t="s">
        <v>101</v>
      </c>
      <c r="C68" s="15">
        <v>15.87</v>
      </c>
    </row>
    <row r="69" spans="2:3" ht="15.75" x14ac:dyDescent="0.25">
      <c r="B69" s="14" t="s">
        <v>102</v>
      </c>
      <c r="C69" s="15">
        <v>33.47</v>
      </c>
    </row>
    <row r="70" spans="2:3" ht="15.75" x14ac:dyDescent="0.25">
      <c r="B70" s="14" t="s">
        <v>103</v>
      </c>
      <c r="C70" s="15">
        <v>97.61</v>
      </c>
    </row>
    <row r="71" spans="2:3" ht="15.75" x14ac:dyDescent="0.25">
      <c r="B71" s="14" t="s">
        <v>104</v>
      </c>
      <c r="C71" s="15">
        <v>78.77</v>
      </c>
    </row>
    <row r="72" spans="2:3" ht="15.75" x14ac:dyDescent="0.25">
      <c r="B72" s="14" t="s">
        <v>105</v>
      </c>
      <c r="C72" s="15">
        <v>18.329999999999998</v>
      </c>
    </row>
    <row r="73" spans="2:3" ht="15.75" x14ac:dyDescent="0.25">
      <c r="B73" s="14" t="s">
        <v>106</v>
      </c>
      <c r="C73" s="15">
        <v>89.48</v>
      </c>
    </row>
    <row r="74" spans="2:3" ht="15.75" x14ac:dyDescent="0.25">
      <c r="B74" s="14" t="s">
        <v>107</v>
      </c>
      <c r="C74" s="15">
        <v>62.12</v>
      </c>
    </row>
    <row r="75" spans="2:3" ht="15.75" x14ac:dyDescent="0.25">
      <c r="B75" s="14" t="s">
        <v>108</v>
      </c>
      <c r="C75" s="15">
        <v>48.52</v>
      </c>
    </row>
    <row r="76" spans="2:3" ht="15.75" x14ac:dyDescent="0.25">
      <c r="B76" s="14" t="s">
        <v>109</v>
      </c>
      <c r="C76" s="15">
        <v>75.91</v>
      </c>
    </row>
    <row r="77" spans="2:3" ht="15.75" x14ac:dyDescent="0.25">
      <c r="B77" s="14" t="s">
        <v>110</v>
      </c>
      <c r="C77" s="15">
        <v>74.67</v>
      </c>
    </row>
    <row r="78" spans="2:3" ht="15.75" x14ac:dyDescent="0.25">
      <c r="B78" s="14" t="s">
        <v>111</v>
      </c>
      <c r="C78" s="15">
        <v>41.65</v>
      </c>
    </row>
    <row r="79" spans="2:3" ht="15.75" x14ac:dyDescent="0.25">
      <c r="B79" s="14" t="s">
        <v>112</v>
      </c>
      <c r="C79" s="15">
        <v>49.04</v>
      </c>
    </row>
    <row r="80" spans="2:3" ht="15.75" x14ac:dyDescent="0.25">
      <c r="B80" s="14" t="s">
        <v>113</v>
      </c>
      <c r="C80" s="15">
        <v>78.31</v>
      </c>
    </row>
    <row r="81" spans="2:3" ht="15.75" x14ac:dyDescent="0.25">
      <c r="B81" s="14" t="s">
        <v>114</v>
      </c>
      <c r="C81" s="15">
        <v>20.38</v>
      </c>
    </row>
    <row r="82" spans="2:3" ht="15.75" x14ac:dyDescent="0.25">
      <c r="B82" s="14" t="s">
        <v>115</v>
      </c>
      <c r="C82" s="15">
        <v>99.19</v>
      </c>
    </row>
    <row r="83" spans="2:3" ht="15.75" x14ac:dyDescent="0.25">
      <c r="B83" s="14" t="s">
        <v>116</v>
      </c>
      <c r="C83" s="15">
        <v>96.68</v>
      </c>
    </row>
    <row r="84" spans="2:3" ht="15.75" x14ac:dyDescent="0.25">
      <c r="B84" s="14" t="s">
        <v>117</v>
      </c>
      <c r="C84" s="15">
        <v>19.25</v>
      </c>
    </row>
    <row r="85" spans="2:3" ht="15.75" x14ac:dyDescent="0.25">
      <c r="B85" s="14" t="s">
        <v>118</v>
      </c>
      <c r="C85" s="15">
        <v>80.36</v>
      </c>
    </row>
    <row r="86" spans="2:3" ht="15.75" x14ac:dyDescent="0.25">
      <c r="B86" s="14" t="s">
        <v>119</v>
      </c>
      <c r="C86" s="15">
        <v>48.91</v>
      </c>
    </row>
    <row r="87" spans="2:3" ht="15.75" x14ac:dyDescent="0.25">
      <c r="B87" s="14" t="s">
        <v>120</v>
      </c>
      <c r="C87" s="15">
        <v>83.06</v>
      </c>
    </row>
    <row r="88" spans="2:3" ht="15.75" x14ac:dyDescent="0.25">
      <c r="B88" s="14" t="s">
        <v>121</v>
      </c>
      <c r="C88" s="15">
        <v>76.52</v>
      </c>
    </row>
    <row r="89" spans="2:3" ht="15.75" x14ac:dyDescent="0.25">
      <c r="B89" s="14" t="s">
        <v>122</v>
      </c>
      <c r="C89" s="15">
        <v>49.38</v>
      </c>
    </row>
    <row r="90" spans="2:3" ht="15.75" x14ac:dyDescent="0.25">
      <c r="B90" s="14" t="s">
        <v>123</v>
      </c>
      <c r="C90" s="15">
        <v>42.47</v>
      </c>
    </row>
    <row r="91" spans="2:3" ht="15.75" x14ac:dyDescent="0.25">
      <c r="B91" s="14" t="s">
        <v>124</v>
      </c>
      <c r="C91" s="15">
        <v>76.989999999999995</v>
      </c>
    </row>
    <row r="92" spans="2:3" ht="15.75" x14ac:dyDescent="0.25">
      <c r="B92" s="14" t="s">
        <v>125</v>
      </c>
      <c r="C92" s="15">
        <v>47.38</v>
      </c>
    </row>
    <row r="93" spans="2:3" ht="15.75" x14ac:dyDescent="0.25">
      <c r="B93" s="14" t="s">
        <v>126</v>
      </c>
      <c r="C93" s="15">
        <v>44.86</v>
      </c>
    </row>
    <row r="94" spans="2:3" ht="15.75" x14ac:dyDescent="0.25">
      <c r="B94" s="14" t="s">
        <v>127</v>
      </c>
      <c r="C94" s="15">
        <v>21.98</v>
      </c>
    </row>
    <row r="95" spans="2:3" ht="15.75" x14ac:dyDescent="0.25">
      <c r="B95" s="14" t="s">
        <v>128</v>
      </c>
      <c r="C95" s="15">
        <v>64.36</v>
      </c>
    </row>
    <row r="96" spans="2:3" ht="15.75" x14ac:dyDescent="0.25">
      <c r="B96" s="14" t="s">
        <v>129</v>
      </c>
      <c r="C96" s="15">
        <v>89.75</v>
      </c>
    </row>
    <row r="97" spans="2:3" ht="15.75" x14ac:dyDescent="0.25">
      <c r="B97" s="14" t="s">
        <v>130</v>
      </c>
      <c r="C97" s="15">
        <v>97.16</v>
      </c>
    </row>
    <row r="98" spans="2:3" ht="15.75" x14ac:dyDescent="0.25">
      <c r="B98" s="14" t="s">
        <v>131</v>
      </c>
      <c r="C98" s="15">
        <v>87.87</v>
      </c>
    </row>
    <row r="99" spans="2:3" ht="15.75" x14ac:dyDescent="0.25">
      <c r="B99" s="14" t="s">
        <v>132</v>
      </c>
      <c r="C99" s="15">
        <v>12.45</v>
      </c>
    </row>
    <row r="100" spans="2:3" ht="15.75" x14ac:dyDescent="0.25">
      <c r="B100" s="14" t="s">
        <v>133</v>
      </c>
      <c r="C100" s="15">
        <v>52.75</v>
      </c>
    </row>
    <row r="101" spans="2:3" ht="15.75" x14ac:dyDescent="0.25">
      <c r="B101" s="14" t="s">
        <v>134</v>
      </c>
      <c r="C101" s="15">
        <v>82.7</v>
      </c>
    </row>
    <row r="102" spans="2:3" ht="15.75" x14ac:dyDescent="0.25">
      <c r="B102" s="14" t="s">
        <v>135</v>
      </c>
      <c r="C102" s="15">
        <v>48.71</v>
      </c>
    </row>
    <row r="103" spans="2:3" ht="15.75" x14ac:dyDescent="0.25">
      <c r="B103" s="14" t="s">
        <v>136</v>
      </c>
      <c r="C103" s="15">
        <v>78.55</v>
      </c>
    </row>
    <row r="104" spans="2:3" ht="15.75" x14ac:dyDescent="0.25">
      <c r="B104" s="14" t="s">
        <v>137</v>
      </c>
      <c r="C104" s="15">
        <v>23.07</v>
      </c>
    </row>
    <row r="105" spans="2:3" ht="15.75" x14ac:dyDescent="0.25">
      <c r="B105" s="14" t="s">
        <v>138</v>
      </c>
      <c r="C105" s="15">
        <v>58.26</v>
      </c>
    </row>
    <row r="106" spans="2:3" ht="15.75" x14ac:dyDescent="0.25">
      <c r="B106" s="14" t="s">
        <v>139</v>
      </c>
      <c r="C106" s="15">
        <v>30.35</v>
      </c>
    </row>
    <row r="107" spans="2:3" ht="15.75" x14ac:dyDescent="0.25">
      <c r="B107" s="14" t="s">
        <v>140</v>
      </c>
      <c r="C107" s="15">
        <v>88.67</v>
      </c>
    </row>
    <row r="108" spans="2:3" ht="15.75" x14ac:dyDescent="0.25">
      <c r="B108" s="14" t="s">
        <v>141</v>
      </c>
      <c r="C108" s="15">
        <v>27.38</v>
      </c>
    </row>
    <row r="109" spans="2:3" ht="15.75" x14ac:dyDescent="0.25">
      <c r="B109" s="14" t="s">
        <v>142</v>
      </c>
      <c r="C109" s="15">
        <v>62.13</v>
      </c>
    </row>
    <row r="110" spans="2:3" ht="15.75" x14ac:dyDescent="0.25">
      <c r="B110" s="14" t="s">
        <v>143</v>
      </c>
      <c r="C110" s="15">
        <v>33.979999999999997</v>
      </c>
    </row>
    <row r="111" spans="2:3" ht="15.75" x14ac:dyDescent="0.25">
      <c r="B111" s="14" t="s">
        <v>144</v>
      </c>
      <c r="C111" s="15">
        <v>81.97</v>
      </c>
    </row>
    <row r="112" spans="2:3" ht="15.75" x14ac:dyDescent="0.25">
      <c r="B112" s="14" t="s">
        <v>145</v>
      </c>
      <c r="C112" s="15">
        <v>16.489999999999998</v>
      </c>
    </row>
    <row r="113" spans="2:3" ht="15.75" x14ac:dyDescent="0.25">
      <c r="B113" s="14" t="s">
        <v>146</v>
      </c>
      <c r="C113" s="15">
        <v>98.21</v>
      </c>
    </row>
    <row r="114" spans="2:3" ht="15.75" x14ac:dyDescent="0.25">
      <c r="B114" s="14" t="s">
        <v>147</v>
      </c>
      <c r="C114" s="15">
        <v>72.84</v>
      </c>
    </row>
    <row r="115" spans="2:3" ht="15.75" x14ac:dyDescent="0.25">
      <c r="B115" s="14" t="s">
        <v>148</v>
      </c>
      <c r="C115" s="15">
        <v>58.07</v>
      </c>
    </row>
    <row r="116" spans="2:3" ht="15.75" x14ac:dyDescent="0.25">
      <c r="B116" s="14" t="s">
        <v>149</v>
      </c>
      <c r="C116" s="15">
        <v>80.790000000000006</v>
      </c>
    </row>
    <row r="117" spans="2:3" ht="15.75" x14ac:dyDescent="0.25">
      <c r="B117" s="14" t="s">
        <v>150</v>
      </c>
      <c r="C117" s="15">
        <v>27.02</v>
      </c>
    </row>
    <row r="118" spans="2:3" ht="15.75" x14ac:dyDescent="0.25">
      <c r="B118" s="14" t="s">
        <v>151</v>
      </c>
      <c r="C118" s="15">
        <v>21.94</v>
      </c>
    </row>
    <row r="119" spans="2:3" ht="15.75" x14ac:dyDescent="0.25">
      <c r="B119" s="14" t="s">
        <v>152</v>
      </c>
      <c r="C119" s="15">
        <v>51.36</v>
      </c>
    </row>
    <row r="120" spans="2:3" ht="15.75" x14ac:dyDescent="0.25">
      <c r="B120" s="14" t="s">
        <v>153</v>
      </c>
      <c r="C120" s="15">
        <v>10.96</v>
      </c>
    </row>
    <row r="121" spans="2:3" ht="15.75" x14ac:dyDescent="0.25">
      <c r="B121" s="14" t="s">
        <v>154</v>
      </c>
      <c r="C121" s="15">
        <v>53.44</v>
      </c>
    </row>
    <row r="122" spans="2:3" ht="15.75" x14ac:dyDescent="0.25">
      <c r="B122" s="14" t="s">
        <v>155</v>
      </c>
      <c r="C122" s="15">
        <v>99.56</v>
      </c>
    </row>
    <row r="123" spans="2:3" ht="15.75" x14ac:dyDescent="0.25">
      <c r="B123" s="14" t="s">
        <v>156</v>
      </c>
      <c r="C123" s="15">
        <v>57.12</v>
      </c>
    </row>
    <row r="124" spans="2:3" ht="15.75" x14ac:dyDescent="0.25">
      <c r="B124" s="14" t="s">
        <v>157</v>
      </c>
      <c r="C124" s="15">
        <v>99.96</v>
      </c>
    </row>
    <row r="125" spans="2:3" ht="15.75" x14ac:dyDescent="0.25">
      <c r="B125" s="14" t="s">
        <v>158</v>
      </c>
      <c r="C125" s="15">
        <v>63.91</v>
      </c>
    </row>
    <row r="126" spans="2:3" ht="15.75" x14ac:dyDescent="0.25">
      <c r="B126" s="14" t="s">
        <v>159</v>
      </c>
      <c r="C126" s="15">
        <v>56.47</v>
      </c>
    </row>
    <row r="127" spans="2:3" ht="15.75" x14ac:dyDescent="0.25">
      <c r="B127" s="14" t="s">
        <v>160</v>
      </c>
      <c r="C127" s="15">
        <v>93.69</v>
      </c>
    </row>
    <row r="128" spans="2:3" ht="15.75" x14ac:dyDescent="0.25">
      <c r="B128" s="14" t="s">
        <v>161</v>
      </c>
      <c r="C128" s="15">
        <v>32.25</v>
      </c>
    </row>
    <row r="129" spans="2:3" ht="15.75" x14ac:dyDescent="0.25">
      <c r="B129" s="14" t="s">
        <v>162</v>
      </c>
      <c r="C129" s="15">
        <v>31.73</v>
      </c>
    </row>
    <row r="130" spans="2:3" ht="15.75" x14ac:dyDescent="0.25">
      <c r="B130" s="14" t="s">
        <v>163</v>
      </c>
      <c r="C130" s="15">
        <v>68.540000000000006</v>
      </c>
    </row>
    <row r="131" spans="2:3" ht="15.75" x14ac:dyDescent="0.25">
      <c r="B131" s="14" t="s">
        <v>164</v>
      </c>
      <c r="C131" s="15">
        <v>90.28</v>
      </c>
    </row>
    <row r="132" spans="2:3" ht="15.75" x14ac:dyDescent="0.25">
      <c r="B132" s="14" t="s">
        <v>165</v>
      </c>
      <c r="C132" s="15">
        <v>39.619999999999997</v>
      </c>
    </row>
    <row r="133" spans="2:3" ht="15.75" x14ac:dyDescent="0.25">
      <c r="B133" s="14" t="s">
        <v>166</v>
      </c>
      <c r="C133" s="15">
        <v>92.13</v>
      </c>
    </row>
    <row r="134" spans="2:3" ht="15.75" x14ac:dyDescent="0.25">
      <c r="B134" s="14" t="s">
        <v>167</v>
      </c>
      <c r="C134" s="15">
        <v>34.840000000000003</v>
      </c>
    </row>
    <row r="135" spans="2:3" ht="15.75" x14ac:dyDescent="0.25">
      <c r="B135" s="14" t="s">
        <v>168</v>
      </c>
      <c r="C135" s="15">
        <v>87.45</v>
      </c>
    </row>
    <row r="136" spans="2:3" ht="15.75" x14ac:dyDescent="0.25">
      <c r="B136" s="14" t="s">
        <v>169</v>
      </c>
      <c r="C136" s="15">
        <v>81.3</v>
      </c>
    </row>
    <row r="137" spans="2:3" ht="15.75" x14ac:dyDescent="0.25">
      <c r="B137" s="14" t="s">
        <v>170</v>
      </c>
      <c r="C137" s="15">
        <v>90.22</v>
      </c>
    </row>
    <row r="138" spans="2:3" ht="15.75" x14ac:dyDescent="0.25">
      <c r="B138" s="14" t="s">
        <v>171</v>
      </c>
      <c r="C138" s="15">
        <v>26.31</v>
      </c>
    </row>
    <row r="139" spans="2:3" ht="15.75" x14ac:dyDescent="0.25">
      <c r="B139" s="14" t="s">
        <v>172</v>
      </c>
      <c r="C139" s="15">
        <v>34.42</v>
      </c>
    </row>
    <row r="140" spans="2:3" ht="15.75" x14ac:dyDescent="0.25">
      <c r="B140" s="14" t="s">
        <v>173</v>
      </c>
      <c r="C140" s="15">
        <v>51.91</v>
      </c>
    </row>
    <row r="141" spans="2:3" ht="15.75" x14ac:dyDescent="0.25">
      <c r="B141" s="14" t="s">
        <v>174</v>
      </c>
      <c r="C141" s="15">
        <v>72.5</v>
      </c>
    </row>
    <row r="142" spans="2:3" ht="15.75" x14ac:dyDescent="0.25">
      <c r="B142" s="14" t="s">
        <v>175</v>
      </c>
      <c r="C142" s="15">
        <v>89.8</v>
      </c>
    </row>
    <row r="143" spans="2:3" ht="15.75" x14ac:dyDescent="0.25">
      <c r="B143" s="14" t="s">
        <v>176</v>
      </c>
      <c r="C143" s="15">
        <v>90.5</v>
      </c>
    </row>
    <row r="144" spans="2:3" ht="15.75" x14ac:dyDescent="0.25">
      <c r="B144" s="14" t="s">
        <v>177</v>
      </c>
      <c r="C144" s="15">
        <v>68.599999999999994</v>
      </c>
    </row>
    <row r="145" spans="2:3" ht="15.75" x14ac:dyDescent="0.25">
      <c r="B145" s="14" t="s">
        <v>178</v>
      </c>
      <c r="C145" s="15">
        <v>30.41</v>
      </c>
    </row>
    <row r="146" spans="2:3" ht="15.75" x14ac:dyDescent="0.25">
      <c r="B146" s="14" t="s">
        <v>179</v>
      </c>
      <c r="C146" s="15">
        <v>77.95</v>
      </c>
    </row>
    <row r="147" spans="2:3" ht="15.75" x14ac:dyDescent="0.25">
      <c r="B147" s="14" t="s">
        <v>180</v>
      </c>
      <c r="C147" s="15">
        <v>46.26</v>
      </c>
    </row>
    <row r="148" spans="2:3" ht="15.75" x14ac:dyDescent="0.25">
      <c r="B148" s="14" t="s">
        <v>181</v>
      </c>
      <c r="C148" s="15">
        <v>30.14</v>
      </c>
    </row>
    <row r="149" spans="2:3" ht="15.75" x14ac:dyDescent="0.25">
      <c r="B149" s="14" t="s">
        <v>182</v>
      </c>
      <c r="C149" s="15">
        <v>66.14</v>
      </c>
    </row>
    <row r="150" spans="2:3" ht="15.75" x14ac:dyDescent="0.25">
      <c r="B150" s="14" t="s">
        <v>183</v>
      </c>
      <c r="C150" s="15">
        <v>71.86</v>
      </c>
    </row>
    <row r="151" spans="2:3" ht="15.75" x14ac:dyDescent="0.25">
      <c r="B151" s="14" t="s">
        <v>184</v>
      </c>
      <c r="C151" s="15">
        <v>32.46</v>
      </c>
    </row>
    <row r="152" spans="2:3" ht="15.75" x14ac:dyDescent="0.25">
      <c r="B152" s="14" t="s">
        <v>185</v>
      </c>
      <c r="C152" s="15">
        <v>91.54</v>
      </c>
    </row>
    <row r="153" spans="2:3" ht="15.75" x14ac:dyDescent="0.25">
      <c r="B153" s="14" t="s">
        <v>186</v>
      </c>
      <c r="C153" s="15">
        <v>83.24</v>
      </c>
    </row>
    <row r="154" spans="2:3" ht="15.75" x14ac:dyDescent="0.25">
      <c r="B154" s="14" t="s">
        <v>187</v>
      </c>
      <c r="C154" s="15">
        <v>16.48</v>
      </c>
    </row>
    <row r="155" spans="2:3" ht="15.75" x14ac:dyDescent="0.25">
      <c r="B155" s="14" t="s">
        <v>188</v>
      </c>
      <c r="C155" s="15">
        <v>80.97</v>
      </c>
    </row>
    <row r="156" spans="2:3" ht="15.75" x14ac:dyDescent="0.25">
      <c r="B156" s="14" t="s">
        <v>189</v>
      </c>
      <c r="C156" s="15">
        <v>92.29</v>
      </c>
    </row>
    <row r="157" spans="2:3" ht="15.75" x14ac:dyDescent="0.25">
      <c r="B157" s="14" t="s">
        <v>190</v>
      </c>
      <c r="C157" s="15">
        <v>72.17</v>
      </c>
    </row>
    <row r="158" spans="2:3" ht="15.75" x14ac:dyDescent="0.25">
      <c r="B158" s="14" t="s">
        <v>191</v>
      </c>
      <c r="C158" s="15">
        <v>50.28</v>
      </c>
    </row>
    <row r="159" spans="2:3" ht="15.75" x14ac:dyDescent="0.25">
      <c r="B159" s="14" t="s">
        <v>192</v>
      </c>
      <c r="C159" s="15">
        <v>97.22</v>
      </c>
    </row>
    <row r="160" spans="2:3" ht="15.75" x14ac:dyDescent="0.25">
      <c r="B160" s="14" t="s">
        <v>193</v>
      </c>
      <c r="C160" s="15">
        <v>93.39</v>
      </c>
    </row>
    <row r="161" spans="2:3" ht="15.75" x14ac:dyDescent="0.25">
      <c r="B161" s="14" t="s">
        <v>194</v>
      </c>
      <c r="C161" s="15">
        <v>43.18</v>
      </c>
    </row>
    <row r="162" spans="2:3" ht="15.75" x14ac:dyDescent="0.25">
      <c r="B162" s="14" t="s">
        <v>195</v>
      </c>
      <c r="C162" s="15">
        <v>63.69</v>
      </c>
    </row>
    <row r="163" spans="2:3" ht="15.75" x14ac:dyDescent="0.25">
      <c r="B163" s="14" t="s">
        <v>196</v>
      </c>
      <c r="C163" s="15">
        <v>45.79</v>
      </c>
    </row>
    <row r="164" spans="2:3" ht="15.75" x14ac:dyDescent="0.25">
      <c r="B164" s="14" t="s">
        <v>197</v>
      </c>
      <c r="C164" s="15">
        <v>76.400000000000006</v>
      </c>
    </row>
    <row r="165" spans="2:3" ht="15.75" x14ac:dyDescent="0.25">
      <c r="B165" s="14" t="s">
        <v>198</v>
      </c>
      <c r="C165" s="15">
        <v>39.9</v>
      </c>
    </row>
    <row r="166" spans="2:3" ht="15.75" x14ac:dyDescent="0.25">
      <c r="B166" s="14" t="s">
        <v>199</v>
      </c>
      <c r="C166" s="15">
        <v>42.57</v>
      </c>
    </row>
    <row r="167" spans="2:3" ht="15.75" x14ac:dyDescent="0.25">
      <c r="B167" s="14" t="s">
        <v>200</v>
      </c>
      <c r="C167" s="15">
        <v>95.58</v>
      </c>
    </row>
    <row r="168" spans="2:3" ht="15.75" x14ac:dyDescent="0.25">
      <c r="B168" s="14" t="s">
        <v>201</v>
      </c>
      <c r="C168" s="15">
        <v>98.98</v>
      </c>
    </row>
    <row r="169" spans="2:3" ht="15.75" x14ac:dyDescent="0.25">
      <c r="B169" s="14" t="s">
        <v>202</v>
      </c>
      <c r="C169" s="15">
        <v>51.28</v>
      </c>
    </row>
    <row r="170" spans="2:3" ht="15.75" x14ac:dyDescent="0.25">
      <c r="B170" s="14" t="s">
        <v>203</v>
      </c>
      <c r="C170" s="15">
        <v>69.52</v>
      </c>
    </row>
    <row r="171" spans="2:3" ht="15.75" x14ac:dyDescent="0.25">
      <c r="B171" s="14" t="s">
        <v>204</v>
      </c>
      <c r="C171" s="15">
        <v>70.010000000000005</v>
      </c>
    </row>
    <row r="172" spans="2:3" ht="15.75" x14ac:dyDescent="0.25">
      <c r="B172" s="14" t="s">
        <v>205</v>
      </c>
      <c r="C172" s="15">
        <v>80.05</v>
      </c>
    </row>
    <row r="173" spans="2:3" ht="15.75" x14ac:dyDescent="0.25">
      <c r="B173" s="14" t="s">
        <v>206</v>
      </c>
      <c r="C173" s="15">
        <v>20.85</v>
      </c>
    </row>
    <row r="174" spans="2:3" ht="15.75" x14ac:dyDescent="0.25">
      <c r="B174" s="14" t="s">
        <v>207</v>
      </c>
      <c r="C174" s="15">
        <v>52.89</v>
      </c>
    </row>
    <row r="175" spans="2:3" ht="15.75" x14ac:dyDescent="0.25">
      <c r="B175" s="14" t="s">
        <v>208</v>
      </c>
      <c r="C175" s="15">
        <v>19.79</v>
      </c>
    </row>
    <row r="176" spans="2:3" ht="15.75" x14ac:dyDescent="0.25">
      <c r="B176" s="14" t="s">
        <v>209</v>
      </c>
      <c r="C176" s="15">
        <v>33.840000000000003</v>
      </c>
    </row>
    <row r="177" spans="2:3" ht="15.75" x14ac:dyDescent="0.25">
      <c r="B177" s="14" t="s">
        <v>210</v>
      </c>
      <c r="C177" s="15">
        <v>22.17</v>
      </c>
    </row>
    <row r="178" spans="2:3" ht="15.75" x14ac:dyDescent="0.25">
      <c r="B178" s="14" t="s">
        <v>211</v>
      </c>
      <c r="C178" s="15">
        <v>22.51</v>
      </c>
    </row>
    <row r="179" spans="2:3" ht="15.75" x14ac:dyDescent="0.25">
      <c r="B179" s="14" t="s">
        <v>212</v>
      </c>
      <c r="C179" s="15">
        <v>73.88</v>
      </c>
    </row>
    <row r="180" spans="2:3" ht="15.75" x14ac:dyDescent="0.25">
      <c r="B180" s="14" t="s">
        <v>213</v>
      </c>
      <c r="C180" s="15">
        <v>86.8</v>
      </c>
    </row>
    <row r="181" spans="2:3" ht="15.75" x14ac:dyDescent="0.25">
      <c r="B181" s="14" t="s">
        <v>214</v>
      </c>
      <c r="C181" s="15">
        <v>64.260000000000005</v>
      </c>
    </row>
    <row r="182" spans="2:3" ht="15.75" x14ac:dyDescent="0.25">
      <c r="B182" s="14" t="s">
        <v>215</v>
      </c>
      <c r="C182" s="15">
        <v>38.47</v>
      </c>
    </row>
    <row r="183" spans="2:3" ht="15.75" x14ac:dyDescent="0.25">
      <c r="B183" s="14" t="s">
        <v>216</v>
      </c>
      <c r="C183" s="15">
        <v>15.5</v>
      </c>
    </row>
    <row r="184" spans="2:3" ht="15.75" x14ac:dyDescent="0.25">
      <c r="B184" s="14" t="s">
        <v>217</v>
      </c>
      <c r="C184" s="15">
        <v>34.31</v>
      </c>
    </row>
    <row r="185" spans="2:3" ht="15.75" x14ac:dyDescent="0.25">
      <c r="B185" s="14" t="s">
        <v>218</v>
      </c>
      <c r="C185" s="15">
        <v>12.34</v>
      </c>
    </row>
    <row r="186" spans="2:3" ht="15.75" x14ac:dyDescent="0.25">
      <c r="B186" s="14" t="s">
        <v>219</v>
      </c>
      <c r="C186" s="15">
        <v>18.079999999999998</v>
      </c>
    </row>
    <row r="187" spans="2:3" ht="15.75" x14ac:dyDescent="0.25">
      <c r="B187" s="14" t="s">
        <v>220</v>
      </c>
      <c r="C187" s="15">
        <v>94.49</v>
      </c>
    </row>
    <row r="188" spans="2:3" ht="15.75" x14ac:dyDescent="0.25">
      <c r="B188" s="14" t="s">
        <v>221</v>
      </c>
      <c r="C188" s="15">
        <v>46.47</v>
      </c>
    </row>
    <row r="189" spans="2:3" ht="15.75" x14ac:dyDescent="0.25">
      <c r="B189" s="14" t="s">
        <v>222</v>
      </c>
      <c r="C189" s="15">
        <v>74.069999999999993</v>
      </c>
    </row>
    <row r="190" spans="2:3" ht="15.75" x14ac:dyDescent="0.25">
      <c r="B190" s="14" t="s">
        <v>223</v>
      </c>
      <c r="C190" s="15">
        <v>69.81</v>
      </c>
    </row>
    <row r="191" spans="2:3" ht="15.75" x14ac:dyDescent="0.25">
      <c r="B191" s="14" t="s">
        <v>224</v>
      </c>
      <c r="C191" s="15">
        <v>77.040000000000006</v>
      </c>
    </row>
    <row r="192" spans="2:3" ht="15.75" x14ac:dyDescent="0.25">
      <c r="B192" s="14" t="s">
        <v>225</v>
      </c>
      <c r="C192" s="15">
        <v>73.52</v>
      </c>
    </row>
    <row r="193" spans="2:3" ht="15.75" x14ac:dyDescent="0.25">
      <c r="B193" s="14" t="s">
        <v>226</v>
      </c>
      <c r="C193" s="15">
        <v>87.8</v>
      </c>
    </row>
    <row r="194" spans="2:3" ht="15.75" x14ac:dyDescent="0.25">
      <c r="B194" s="14" t="s">
        <v>227</v>
      </c>
      <c r="C194" s="15">
        <v>25.55</v>
      </c>
    </row>
    <row r="195" spans="2:3" ht="15.75" x14ac:dyDescent="0.25">
      <c r="B195" s="14" t="s">
        <v>228</v>
      </c>
      <c r="C195" s="15">
        <v>32.71</v>
      </c>
    </row>
    <row r="196" spans="2:3" ht="15.75" x14ac:dyDescent="0.25">
      <c r="B196" s="14" t="s">
        <v>229</v>
      </c>
      <c r="C196" s="15">
        <v>74.290000000000006</v>
      </c>
    </row>
    <row r="197" spans="2:3" ht="15.75" x14ac:dyDescent="0.25">
      <c r="B197" s="14" t="s">
        <v>230</v>
      </c>
      <c r="C197" s="15">
        <v>43.7</v>
      </c>
    </row>
    <row r="198" spans="2:3" ht="15.75" x14ac:dyDescent="0.25">
      <c r="B198" s="14" t="s">
        <v>231</v>
      </c>
      <c r="C198" s="15">
        <v>25.29</v>
      </c>
    </row>
    <row r="199" spans="2:3" ht="15.75" x14ac:dyDescent="0.25">
      <c r="B199" s="14" t="s">
        <v>232</v>
      </c>
      <c r="C199" s="15">
        <v>41.5</v>
      </c>
    </row>
    <row r="200" spans="2:3" ht="15.75" x14ac:dyDescent="0.25">
      <c r="B200" s="14" t="s">
        <v>233</v>
      </c>
      <c r="C200" s="15">
        <v>71.39</v>
      </c>
    </row>
    <row r="201" spans="2:3" ht="15.75" x14ac:dyDescent="0.25">
      <c r="B201" s="14" t="s">
        <v>234</v>
      </c>
      <c r="C201" s="15">
        <v>19.149999999999999</v>
      </c>
    </row>
    <row r="202" spans="2:3" ht="15.75" x14ac:dyDescent="0.25">
      <c r="B202" s="14" t="s">
        <v>235</v>
      </c>
      <c r="C202" s="15">
        <v>57.49</v>
      </c>
    </row>
    <row r="203" spans="2:3" ht="15.75" x14ac:dyDescent="0.25">
      <c r="B203" s="14" t="s">
        <v>236</v>
      </c>
      <c r="C203" s="15">
        <v>61.41</v>
      </c>
    </row>
    <row r="204" spans="2:3" ht="15.75" x14ac:dyDescent="0.25">
      <c r="B204" s="14" t="s">
        <v>237</v>
      </c>
      <c r="C204" s="15">
        <v>25.9</v>
      </c>
    </row>
    <row r="205" spans="2:3" ht="15.75" x14ac:dyDescent="0.25">
      <c r="B205" s="14" t="s">
        <v>238</v>
      </c>
      <c r="C205" s="15">
        <v>17.77</v>
      </c>
    </row>
    <row r="206" spans="2:3" ht="15.75" x14ac:dyDescent="0.25">
      <c r="B206" s="14" t="s">
        <v>239</v>
      </c>
      <c r="C206" s="15">
        <v>23.03</v>
      </c>
    </row>
    <row r="207" spans="2:3" ht="15.75" x14ac:dyDescent="0.25">
      <c r="B207" s="14" t="s">
        <v>240</v>
      </c>
      <c r="C207" s="15">
        <v>66.650000000000006</v>
      </c>
    </row>
    <row r="208" spans="2:3" ht="15.75" x14ac:dyDescent="0.25">
      <c r="B208" s="14" t="s">
        <v>241</v>
      </c>
      <c r="C208" s="15">
        <v>28.53</v>
      </c>
    </row>
    <row r="209" spans="2:3" ht="15.75" x14ac:dyDescent="0.25">
      <c r="B209" s="14" t="s">
        <v>242</v>
      </c>
      <c r="C209" s="15">
        <v>30.37</v>
      </c>
    </row>
    <row r="210" spans="2:3" ht="15.75" x14ac:dyDescent="0.25">
      <c r="B210" s="14" t="s">
        <v>243</v>
      </c>
      <c r="C210" s="15">
        <v>99.73</v>
      </c>
    </row>
    <row r="211" spans="2:3" ht="15.75" x14ac:dyDescent="0.25">
      <c r="B211" s="14" t="s">
        <v>244</v>
      </c>
      <c r="C211" s="15">
        <v>26.23</v>
      </c>
    </row>
    <row r="212" spans="2:3" ht="15.75" x14ac:dyDescent="0.25">
      <c r="B212" s="14" t="s">
        <v>245</v>
      </c>
      <c r="C212" s="15">
        <v>93.26</v>
      </c>
    </row>
    <row r="213" spans="2:3" ht="15.75" x14ac:dyDescent="0.25">
      <c r="B213" s="14" t="s">
        <v>246</v>
      </c>
      <c r="C213" s="15">
        <v>92.36</v>
      </c>
    </row>
    <row r="214" spans="2:3" ht="15.75" x14ac:dyDescent="0.25">
      <c r="B214" s="14" t="s">
        <v>247</v>
      </c>
      <c r="C214" s="15">
        <v>46.42</v>
      </c>
    </row>
    <row r="215" spans="2:3" ht="15.75" x14ac:dyDescent="0.25">
      <c r="B215" s="14" t="s">
        <v>248</v>
      </c>
      <c r="C215" s="15">
        <v>29.61</v>
      </c>
    </row>
    <row r="216" spans="2:3" ht="15.75" x14ac:dyDescent="0.25">
      <c r="B216" s="14" t="s">
        <v>249</v>
      </c>
      <c r="C216" s="15">
        <v>18.28</v>
      </c>
    </row>
    <row r="217" spans="2:3" ht="15.75" x14ac:dyDescent="0.25">
      <c r="B217" s="14" t="s">
        <v>250</v>
      </c>
      <c r="C217" s="15">
        <v>24.77</v>
      </c>
    </row>
    <row r="218" spans="2:3" ht="15.75" x14ac:dyDescent="0.25">
      <c r="B218" s="14" t="s">
        <v>251</v>
      </c>
      <c r="C218" s="15">
        <v>94.64</v>
      </c>
    </row>
    <row r="219" spans="2:3" ht="15.75" x14ac:dyDescent="0.25">
      <c r="B219" s="14" t="s">
        <v>252</v>
      </c>
      <c r="C219" s="15">
        <v>94.87</v>
      </c>
    </row>
    <row r="220" spans="2:3" ht="15.75" x14ac:dyDescent="0.25">
      <c r="B220" s="14" t="s">
        <v>253</v>
      </c>
      <c r="C220" s="15">
        <v>57.34</v>
      </c>
    </row>
    <row r="221" spans="2:3" ht="15.75" x14ac:dyDescent="0.25">
      <c r="B221" s="14" t="s">
        <v>254</v>
      </c>
      <c r="C221" s="15">
        <v>45.35</v>
      </c>
    </row>
    <row r="222" spans="2:3" ht="15.75" x14ac:dyDescent="0.25">
      <c r="B222" s="14" t="s">
        <v>255</v>
      </c>
      <c r="C222" s="15">
        <v>62.08</v>
      </c>
    </row>
    <row r="223" spans="2:3" ht="15.75" x14ac:dyDescent="0.25">
      <c r="B223" s="14" t="s">
        <v>256</v>
      </c>
      <c r="C223" s="15">
        <v>11.81</v>
      </c>
    </row>
    <row r="224" spans="2:3" ht="15.75" x14ac:dyDescent="0.25">
      <c r="B224" s="14" t="s">
        <v>257</v>
      </c>
      <c r="C224" s="15">
        <v>12.54</v>
      </c>
    </row>
    <row r="225" spans="2:3" ht="15.75" x14ac:dyDescent="0.25">
      <c r="B225" s="14" t="s">
        <v>258</v>
      </c>
      <c r="C225" s="15">
        <v>43.25</v>
      </c>
    </row>
    <row r="226" spans="2:3" ht="15.75" x14ac:dyDescent="0.25">
      <c r="B226" s="14" t="s">
        <v>259</v>
      </c>
      <c r="C226" s="15">
        <v>87.16</v>
      </c>
    </row>
    <row r="227" spans="2:3" ht="15.75" x14ac:dyDescent="0.25">
      <c r="B227" s="14" t="s">
        <v>260</v>
      </c>
      <c r="C227" s="15">
        <v>69.37</v>
      </c>
    </row>
    <row r="228" spans="2:3" ht="15.75" x14ac:dyDescent="0.25">
      <c r="B228" s="14" t="s">
        <v>261</v>
      </c>
      <c r="C228" s="15">
        <v>37.06</v>
      </c>
    </row>
    <row r="229" spans="2:3" ht="15.75" x14ac:dyDescent="0.25">
      <c r="B229" s="14" t="s">
        <v>262</v>
      </c>
      <c r="C229" s="15">
        <v>90.7</v>
      </c>
    </row>
    <row r="230" spans="2:3" ht="15.75" x14ac:dyDescent="0.25">
      <c r="B230" s="14" t="s">
        <v>263</v>
      </c>
      <c r="C230" s="15">
        <v>63.42</v>
      </c>
    </row>
    <row r="231" spans="2:3" ht="15.75" x14ac:dyDescent="0.25">
      <c r="B231" s="14" t="s">
        <v>264</v>
      </c>
      <c r="C231" s="15">
        <v>81.37</v>
      </c>
    </row>
    <row r="232" spans="2:3" ht="15.75" x14ac:dyDescent="0.25">
      <c r="B232" s="14" t="s">
        <v>265</v>
      </c>
      <c r="C232" s="15">
        <v>10.59</v>
      </c>
    </row>
    <row r="233" spans="2:3" ht="15.75" x14ac:dyDescent="0.25">
      <c r="B233" s="14" t="s">
        <v>266</v>
      </c>
      <c r="C233" s="15">
        <v>84.09</v>
      </c>
    </row>
    <row r="234" spans="2:3" ht="15.75" x14ac:dyDescent="0.25">
      <c r="B234" s="14" t="s">
        <v>267</v>
      </c>
      <c r="C234" s="15">
        <v>73.819999999999993</v>
      </c>
    </row>
    <row r="235" spans="2:3" ht="15.75" x14ac:dyDescent="0.25">
      <c r="B235" s="14" t="s">
        <v>268</v>
      </c>
      <c r="C235" s="15">
        <v>51.94</v>
      </c>
    </row>
    <row r="236" spans="2:3" ht="15.75" x14ac:dyDescent="0.25">
      <c r="B236" s="14" t="s">
        <v>269</v>
      </c>
      <c r="C236" s="15">
        <v>93.14</v>
      </c>
    </row>
    <row r="237" spans="2:3" ht="15.75" x14ac:dyDescent="0.25">
      <c r="B237" s="14" t="s">
        <v>270</v>
      </c>
      <c r="C237" s="15">
        <v>17.41</v>
      </c>
    </row>
    <row r="238" spans="2:3" ht="15.75" x14ac:dyDescent="0.25">
      <c r="B238" s="14" t="s">
        <v>271</v>
      </c>
      <c r="C238" s="15">
        <v>44.22</v>
      </c>
    </row>
    <row r="239" spans="2:3" ht="15.75" x14ac:dyDescent="0.25">
      <c r="B239" s="14" t="s">
        <v>272</v>
      </c>
      <c r="C239" s="15">
        <v>13.22</v>
      </c>
    </row>
    <row r="240" spans="2:3" ht="15.75" x14ac:dyDescent="0.25">
      <c r="B240" s="14" t="s">
        <v>273</v>
      </c>
      <c r="C240" s="15">
        <v>89.69</v>
      </c>
    </row>
    <row r="241" spans="2:3" ht="15.75" x14ac:dyDescent="0.25">
      <c r="B241" s="14" t="s">
        <v>274</v>
      </c>
      <c r="C241" s="15">
        <v>24.94</v>
      </c>
    </row>
    <row r="242" spans="2:3" ht="15.75" x14ac:dyDescent="0.25">
      <c r="B242" s="14" t="s">
        <v>275</v>
      </c>
      <c r="C242" s="15">
        <v>59.77</v>
      </c>
    </row>
    <row r="243" spans="2:3" ht="15.75" x14ac:dyDescent="0.25">
      <c r="B243" s="14" t="s">
        <v>276</v>
      </c>
      <c r="C243" s="15">
        <v>93.2</v>
      </c>
    </row>
    <row r="244" spans="2:3" ht="15.75" x14ac:dyDescent="0.25">
      <c r="B244" s="14" t="s">
        <v>277</v>
      </c>
      <c r="C244" s="15">
        <v>62.65</v>
      </c>
    </row>
    <row r="245" spans="2:3" ht="15.75" x14ac:dyDescent="0.25">
      <c r="B245" s="14" t="s">
        <v>278</v>
      </c>
      <c r="C245" s="15">
        <v>93.87</v>
      </c>
    </row>
    <row r="246" spans="2:3" ht="15.75" x14ac:dyDescent="0.25">
      <c r="B246" s="14" t="s">
        <v>279</v>
      </c>
      <c r="C246" s="15">
        <v>47.59</v>
      </c>
    </row>
    <row r="247" spans="2:3" ht="15.75" x14ac:dyDescent="0.25">
      <c r="B247" s="14" t="s">
        <v>280</v>
      </c>
      <c r="C247" s="15">
        <v>81.400000000000006</v>
      </c>
    </row>
    <row r="248" spans="2:3" ht="15.75" x14ac:dyDescent="0.25">
      <c r="B248" s="14" t="s">
        <v>281</v>
      </c>
      <c r="C248" s="15">
        <v>17.940000000000001</v>
      </c>
    </row>
    <row r="249" spans="2:3" ht="15.75" x14ac:dyDescent="0.25">
      <c r="B249" s="14" t="s">
        <v>282</v>
      </c>
      <c r="C249" s="15">
        <v>77.72</v>
      </c>
    </row>
    <row r="250" spans="2:3" ht="15.75" x14ac:dyDescent="0.25">
      <c r="B250" s="14" t="s">
        <v>283</v>
      </c>
      <c r="C250" s="15">
        <v>73.06</v>
      </c>
    </row>
    <row r="251" spans="2:3" ht="15.75" x14ac:dyDescent="0.25">
      <c r="B251" s="14" t="s">
        <v>284</v>
      </c>
      <c r="C251" s="15">
        <v>46.55</v>
      </c>
    </row>
    <row r="252" spans="2:3" ht="15.75" x14ac:dyDescent="0.25">
      <c r="B252" s="14" t="s">
        <v>285</v>
      </c>
      <c r="C252" s="15">
        <v>35.19</v>
      </c>
    </row>
    <row r="253" spans="2:3" ht="15.75" x14ac:dyDescent="0.25">
      <c r="B253" s="14" t="s">
        <v>286</v>
      </c>
      <c r="C253" s="15">
        <v>14.39</v>
      </c>
    </row>
    <row r="254" spans="2:3" ht="15.75" x14ac:dyDescent="0.25">
      <c r="B254" s="14" t="s">
        <v>287</v>
      </c>
      <c r="C254" s="15">
        <v>23.75</v>
      </c>
    </row>
    <row r="255" spans="2:3" ht="15.75" x14ac:dyDescent="0.25">
      <c r="B255" s="14" t="s">
        <v>288</v>
      </c>
      <c r="C255" s="15">
        <v>58.9</v>
      </c>
    </row>
    <row r="256" spans="2:3" ht="15.75" x14ac:dyDescent="0.25">
      <c r="B256" s="14" t="s">
        <v>289</v>
      </c>
      <c r="C256" s="15">
        <v>32.619999999999997</v>
      </c>
    </row>
    <row r="257" spans="2:3" ht="15.75" x14ac:dyDescent="0.25">
      <c r="B257" s="14" t="s">
        <v>290</v>
      </c>
      <c r="C257" s="15">
        <v>66.349999999999994</v>
      </c>
    </row>
    <row r="258" spans="2:3" ht="15.75" x14ac:dyDescent="0.25">
      <c r="B258" s="14" t="s">
        <v>291</v>
      </c>
      <c r="C258" s="15">
        <v>25.91</v>
      </c>
    </row>
    <row r="259" spans="2:3" ht="15.75" x14ac:dyDescent="0.25">
      <c r="B259" s="14" t="s">
        <v>292</v>
      </c>
      <c r="C259" s="15">
        <v>65.94</v>
      </c>
    </row>
    <row r="260" spans="2:3" ht="15.75" x14ac:dyDescent="0.25">
      <c r="B260" s="14" t="s">
        <v>293</v>
      </c>
      <c r="C260" s="15">
        <v>75.06</v>
      </c>
    </row>
    <row r="261" spans="2:3" ht="15.75" x14ac:dyDescent="0.25">
      <c r="B261" s="14" t="s">
        <v>294</v>
      </c>
      <c r="C261" s="15">
        <v>16.45</v>
      </c>
    </row>
    <row r="262" spans="2:3" ht="15.75" x14ac:dyDescent="0.25">
      <c r="B262" s="14" t="s">
        <v>295</v>
      </c>
      <c r="C262" s="15">
        <v>38.299999999999997</v>
      </c>
    </row>
    <row r="263" spans="2:3" ht="15.75" x14ac:dyDescent="0.25">
      <c r="B263" s="14" t="s">
        <v>296</v>
      </c>
      <c r="C263" s="15">
        <v>22.24</v>
      </c>
    </row>
    <row r="264" spans="2:3" ht="15.75" x14ac:dyDescent="0.25">
      <c r="B264" s="14" t="s">
        <v>297</v>
      </c>
      <c r="C264" s="15">
        <v>54.45</v>
      </c>
    </row>
    <row r="265" spans="2:3" ht="15.75" x14ac:dyDescent="0.25">
      <c r="B265" s="14" t="s">
        <v>298</v>
      </c>
      <c r="C265" s="15">
        <v>98.4</v>
      </c>
    </row>
    <row r="266" spans="2:3" ht="15.75" x14ac:dyDescent="0.25">
      <c r="B266" s="14" t="s">
        <v>299</v>
      </c>
      <c r="C266" s="15">
        <v>35.47</v>
      </c>
    </row>
    <row r="267" spans="2:3" ht="15.75" x14ac:dyDescent="0.25">
      <c r="B267" s="14" t="s">
        <v>300</v>
      </c>
      <c r="C267" s="15">
        <v>74.599999999999994</v>
      </c>
    </row>
    <row r="268" spans="2:3" ht="15.75" x14ac:dyDescent="0.25">
      <c r="B268" s="14" t="s">
        <v>301</v>
      </c>
      <c r="C268" s="15">
        <v>70.739999999999995</v>
      </c>
    </row>
    <row r="269" spans="2:3" ht="15.75" x14ac:dyDescent="0.25">
      <c r="B269" s="14" t="s">
        <v>302</v>
      </c>
      <c r="C269" s="15">
        <v>35.54</v>
      </c>
    </row>
    <row r="270" spans="2:3" ht="15.75" x14ac:dyDescent="0.25">
      <c r="B270" s="14" t="s">
        <v>303</v>
      </c>
      <c r="C270" s="15">
        <v>67.430000000000007</v>
      </c>
    </row>
    <row r="271" spans="2:3" ht="15.75" x14ac:dyDescent="0.25">
      <c r="B271" s="14" t="s">
        <v>304</v>
      </c>
      <c r="C271" s="15">
        <v>21.12</v>
      </c>
    </row>
    <row r="272" spans="2:3" ht="15.75" x14ac:dyDescent="0.25">
      <c r="B272" s="14" t="s">
        <v>305</v>
      </c>
      <c r="C272" s="15">
        <v>21.54</v>
      </c>
    </row>
    <row r="273" spans="2:3" ht="15.75" x14ac:dyDescent="0.25">
      <c r="B273" s="14" t="s">
        <v>306</v>
      </c>
      <c r="C273" s="15">
        <v>12.03</v>
      </c>
    </row>
    <row r="274" spans="2:3" ht="15.75" x14ac:dyDescent="0.25">
      <c r="B274" s="14" t="s">
        <v>307</v>
      </c>
      <c r="C274" s="15">
        <v>99.71</v>
      </c>
    </row>
    <row r="275" spans="2:3" ht="15.75" x14ac:dyDescent="0.25">
      <c r="B275" s="14" t="s">
        <v>308</v>
      </c>
      <c r="C275" s="15">
        <v>47.97</v>
      </c>
    </row>
    <row r="276" spans="2:3" ht="15.75" x14ac:dyDescent="0.25">
      <c r="B276" s="14" t="s">
        <v>309</v>
      </c>
      <c r="C276" s="15">
        <v>21.82</v>
      </c>
    </row>
    <row r="277" spans="2:3" ht="15.75" x14ac:dyDescent="0.25">
      <c r="B277" s="14" t="s">
        <v>310</v>
      </c>
      <c r="C277" s="15">
        <v>95.42</v>
      </c>
    </row>
    <row r="278" spans="2:3" ht="15.75" x14ac:dyDescent="0.25">
      <c r="B278" s="14" t="s">
        <v>311</v>
      </c>
      <c r="C278" s="15">
        <v>70.989999999999995</v>
      </c>
    </row>
    <row r="279" spans="2:3" ht="15.75" x14ac:dyDescent="0.25">
      <c r="B279" s="14" t="s">
        <v>312</v>
      </c>
      <c r="C279" s="15">
        <v>44.02</v>
      </c>
    </row>
    <row r="280" spans="2:3" ht="15.75" x14ac:dyDescent="0.25">
      <c r="B280" s="14" t="s">
        <v>313</v>
      </c>
      <c r="C280" s="15">
        <v>69.959999999999994</v>
      </c>
    </row>
    <row r="281" spans="2:3" ht="15.75" x14ac:dyDescent="0.25">
      <c r="B281" s="14" t="s">
        <v>314</v>
      </c>
      <c r="C281" s="15">
        <v>37</v>
      </c>
    </row>
    <row r="282" spans="2:3" ht="15.75" x14ac:dyDescent="0.25">
      <c r="B282" s="14" t="s">
        <v>315</v>
      </c>
      <c r="C282" s="15">
        <v>15.34</v>
      </c>
    </row>
    <row r="283" spans="2:3" ht="15.75" x14ac:dyDescent="0.25">
      <c r="B283" s="14" t="s">
        <v>316</v>
      </c>
      <c r="C283" s="15">
        <v>99.83</v>
      </c>
    </row>
    <row r="284" spans="2:3" ht="15.75" x14ac:dyDescent="0.25">
      <c r="B284" s="14" t="s">
        <v>317</v>
      </c>
      <c r="C284" s="15">
        <v>47.67</v>
      </c>
    </row>
    <row r="285" spans="2:3" ht="15.75" x14ac:dyDescent="0.25">
      <c r="B285" s="14" t="s">
        <v>318</v>
      </c>
      <c r="C285" s="15">
        <v>66.680000000000007</v>
      </c>
    </row>
    <row r="286" spans="2:3" ht="15.75" x14ac:dyDescent="0.25">
      <c r="B286" s="14" t="s">
        <v>319</v>
      </c>
      <c r="C286" s="15">
        <v>74.86</v>
      </c>
    </row>
    <row r="287" spans="2:3" ht="15.75" x14ac:dyDescent="0.25">
      <c r="B287" s="14" t="s">
        <v>320</v>
      </c>
      <c r="C287" s="15">
        <v>48.51</v>
      </c>
    </row>
    <row r="288" spans="2:3" ht="15.75" x14ac:dyDescent="0.25">
      <c r="B288" s="14" t="s">
        <v>321</v>
      </c>
      <c r="C288" s="15">
        <v>94.88</v>
      </c>
    </row>
    <row r="289" spans="2:3" ht="15.75" x14ac:dyDescent="0.25">
      <c r="B289" s="14" t="s">
        <v>322</v>
      </c>
      <c r="C289" s="15">
        <v>27.85</v>
      </c>
    </row>
    <row r="290" spans="2:3" ht="15.75" x14ac:dyDescent="0.25">
      <c r="B290" s="14" t="s">
        <v>323</v>
      </c>
      <c r="C290" s="15">
        <v>62.48</v>
      </c>
    </row>
    <row r="291" spans="2:3" ht="15.75" x14ac:dyDescent="0.25">
      <c r="B291" s="14" t="s">
        <v>324</v>
      </c>
      <c r="C291" s="15">
        <v>36.36</v>
      </c>
    </row>
    <row r="292" spans="2:3" ht="15.75" x14ac:dyDescent="0.25">
      <c r="B292" s="14" t="s">
        <v>325</v>
      </c>
      <c r="C292" s="15">
        <v>18.11</v>
      </c>
    </row>
    <row r="293" spans="2:3" ht="15.75" x14ac:dyDescent="0.25">
      <c r="B293" s="14" t="s">
        <v>326</v>
      </c>
      <c r="C293" s="15">
        <v>51.92</v>
      </c>
    </row>
    <row r="294" spans="2:3" ht="15.75" x14ac:dyDescent="0.25">
      <c r="B294" s="14" t="s">
        <v>327</v>
      </c>
      <c r="C294" s="15">
        <v>28.84</v>
      </c>
    </row>
    <row r="295" spans="2:3" ht="15.75" x14ac:dyDescent="0.25">
      <c r="B295" s="14" t="s">
        <v>328</v>
      </c>
      <c r="C295" s="15">
        <v>78.38</v>
      </c>
    </row>
    <row r="296" spans="2:3" ht="15.75" x14ac:dyDescent="0.25">
      <c r="B296" s="14" t="s">
        <v>329</v>
      </c>
      <c r="C296" s="15">
        <v>60.01</v>
      </c>
    </row>
    <row r="297" spans="2:3" ht="15.75" x14ac:dyDescent="0.25">
      <c r="B297" s="14" t="s">
        <v>330</v>
      </c>
      <c r="C297" s="15">
        <v>88.61</v>
      </c>
    </row>
    <row r="298" spans="2:3" ht="15.75" x14ac:dyDescent="0.25">
      <c r="B298" s="14" t="s">
        <v>331</v>
      </c>
      <c r="C298" s="15">
        <v>99.82</v>
      </c>
    </row>
    <row r="299" spans="2:3" ht="15.75" x14ac:dyDescent="0.25">
      <c r="B299" s="14" t="s">
        <v>332</v>
      </c>
      <c r="C299" s="15">
        <v>39.01</v>
      </c>
    </row>
    <row r="300" spans="2:3" ht="15.75" x14ac:dyDescent="0.25">
      <c r="B300" s="14" t="s">
        <v>333</v>
      </c>
      <c r="C300" s="15">
        <v>48.61</v>
      </c>
    </row>
    <row r="301" spans="2:3" ht="15.75" x14ac:dyDescent="0.25">
      <c r="B301" s="14" t="s">
        <v>334</v>
      </c>
      <c r="C301" s="15">
        <v>51.19</v>
      </c>
    </row>
    <row r="302" spans="2:3" ht="15.75" x14ac:dyDescent="0.25">
      <c r="B302" s="14" t="s">
        <v>335</v>
      </c>
      <c r="C302" s="15">
        <v>14.96</v>
      </c>
    </row>
    <row r="303" spans="2:3" ht="15.75" x14ac:dyDescent="0.25">
      <c r="B303" s="14" t="s">
        <v>336</v>
      </c>
      <c r="C303" s="15">
        <v>72.2</v>
      </c>
    </row>
    <row r="304" spans="2:3" ht="15.75" x14ac:dyDescent="0.25">
      <c r="B304" s="14" t="s">
        <v>337</v>
      </c>
      <c r="C304" s="15">
        <v>40.229999999999997</v>
      </c>
    </row>
    <row r="305" spans="2:3" ht="15.75" x14ac:dyDescent="0.25">
      <c r="B305" s="14" t="s">
        <v>338</v>
      </c>
      <c r="C305" s="15">
        <v>88.79</v>
      </c>
    </row>
    <row r="306" spans="2:3" ht="15.75" x14ac:dyDescent="0.25">
      <c r="B306" s="14" t="s">
        <v>339</v>
      </c>
      <c r="C306" s="15">
        <v>26.48</v>
      </c>
    </row>
    <row r="307" spans="2:3" ht="15.75" x14ac:dyDescent="0.25">
      <c r="B307" s="14" t="s">
        <v>340</v>
      </c>
      <c r="C307" s="15">
        <v>81.91</v>
      </c>
    </row>
    <row r="308" spans="2:3" ht="15.75" x14ac:dyDescent="0.25">
      <c r="B308" s="14" t="s">
        <v>341</v>
      </c>
      <c r="C308" s="15">
        <v>79.930000000000007</v>
      </c>
    </row>
    <row r="309" spans="2:3" ht="15.75" x14ac:dyDescent="0.25">
      <c r="B309" s="14" t="s">
        <v>342</v>
      </c>
      <c r="C309" s="15">
        <v>69.33</v>
      </c>
    </row>
    <row r="310" spans="2:3" ht="15.75" x14ac:dyDescent="0.25">
      <c r="B310" s="14" t="s">
        <v>343</v>
      </c>
      <c r="C310" s="15">
        <v>14.23</v>
      </c>
    </row>
    <row r="311" spans="2:3" ht="15.75" x14ac:dyDescent="0.25">
      <c r="B311" s="14" t="s">
        <v>344</v>
      </c>
      <c r="C311" s="15">
        <v>15.55</v>
      </c>
    </row>
    <row r="312" spans="2:3" ht="15.75" x14ac:dyDescent="0.25">
      <c r="B312" s="14" t="s">
        <v>345</v>
      </c>
      <c r="C312" s="15">
        <v>78.13</v>
      </c>
    </row>
    <row r="313" spans="2:3" ht="15.75" x14ac:dyDescent="0.25">
      <c r="B313" s="14" t="s">
        <v>346</v>
      </c>
      <c r="C313" s="15">
        <v>99.37</v>
      </c>
    </row>
    <row r="314" spans="2:3" ht="15.75" x14ac:dyDescent="0.25">
      <c r="B314" s="14" t="s">
        <v>347</v>
      </c>
      <c r="C314" s="15">
        <v>21.08</v>
      </c>
    </row>
    <row r="315" spans="2:3" ht="15.75" x14ac:dyDescent="0.25">
      <c r="B315" s="14" t="s">
        <v>348</v>
      </c>
      <c r="C315" s="15">
        <v>74.790000000000006</v>
      </c>
    </row>
    <row r="316" spans="2:3" ht="15.75" x14ac:dyDescent="0.25">
      <c r="B316" s="14" t="s">
        <v>349</v>
      </c>
      <c r="C316" s="15">
        <v>29.67</v>
      </c>
    </row>
    <row r="317" spans="2:3" ht="15.75" x14ac:dyDescent="0.25">
      <c r="B317" s="14" t="s">
        <v>350</v>
      </c>
      <c r="C317" s="15">
        <v>44.07</v>
      </c>
    </row>
    <row r="318" spans="2:3" ht="15.75" x14ac:dyDescent="0.25">
      <c r="B318" s="14" t="s">
        <v>351</v>
      </c>
      <c r="C318" s="15">
        <v>22.93</v>
      </c>
    </row>
    <row r="319" spans="2:3" ht="15.75" x14ac:dyDescent="0.25">
      <c r="B319" s="14" t="s">
        <v>352</v>
      </c>
      <c r="C319" s="15">
        <v>39.42</v>
      </c>
    </row>
    <row r="320" spans="2:3" ht="15.75" x14ac:dyDescent="0.25">
      <c r="B320" s="14" t="s">
        <v>353</v>
      </c>
      <c r="C320" s="15">
        <v>15.26</v>
      </c>
    </row>
    <row r="321" spans="2:3" ht="15.75" x14ac:dyDescent="0.25">
      <c r="B321" s="14" t="s">
        <v>354</v>
      </c>
      <c r="C321" s="15">
        <v>61.77</v>
      </c>
    </row>
    <row r="322" spans="2:3" ht="15.75" x14ac:dyDescent="0.25">
      <c r="B322" s="14" t="s">
        <v>355</v>
      </c>
      <c r="C322" s="15">
        <v>21.52</v>
      </c>
    </row>
    <row r="323" spans="2:3" ht="15.75" x14ac:dyDescent="0.25">
      <c r="B323" s="14" t="s">
        <v>356</v>
      </c>
      <c r="C323" s="15">
        <v>97.74</v>
      </c>
    </row>
    <row r="324" spans="2:3" ht="15.75" x14ac:dyDescent="0.25">
      <c r="B324" s="14" t="s">
        <v>357</v>
      </c>
      <c r="C324" s="15">
        <v>99.78</v>
      </c>
    </row>
    <row r="325" spans="2:3" ht="15.75" x14ac:dyDescent="0.25">
      <c r="B325" s="14" t="s">
        <v>358</v>
      </c>
      <c r="C325" s="15">
        <v>94.26</v>
      </c>
    </row>
    <row r="326" spans="2:3" ht="15.75" x14ac:dyDescent="0.25">
      <c r="B326" s="14" t="s">
        <v>359</v>
      </c>
      <c r="C326" s="15">
        <v>51.13</v>
      </c>
    </row>
    <row r="327" spans="2:3" ht="15.75" x14ac:dyDescent="0.25">
      <c r="B327" s="14" t="s">
        <v>360</v>
      </c>
      <c r="C327" s="15">
        <v>22.02</v>
      </c>
    </row>
    <row r="328" spans="2:3" ht="15.75" x14ac:dyDescent="0.25">
      <c r="B328" s="14" t="s">
        <v>361</v>
      </c>
      <c r="C328" s="15">
        <v>32.9</v>
      </c>
    </row>
    <row r="329" spans="2:3" ht="15.75" x14ac:dyDescent="0.25">
      <c r="B329" s="14" t="s">
        <v>362</v>
      </c>
      <c r="C329" s="15">
        <v>77.02</v>
      </c>
    </row>
    <row r="330" spans="2:3" ht="15.75" x14ac:dyDescent="0.25">
      <c r="B330" s="14" t="s">
        <v>363</v>
      </c>
      <c r="C330" s="15">
        <v>23.48</v>
      </c>
    </row>
    <row r="331" spans="2:3" ht="15.75" x14ac:dyDescent="0.25">
      <c r="B331" s="14" t="s">
        <v>364</v>
      </c>
      <c r="C331" s="15">
        <v>14.7</v>
      </c>
    </row>
    <row r="332" spans="2:3" ht="15.75" x14ac:dyDescent="0.25">
      <c r="B332" s="14" t="s">
        <v>365</v>
      </c>
      <c r="C332" s="15">
        <v>28.45</v>
      </c>
    </row>
    <row r="333" spans="2:3" ht="15.75" x14ac:dyDescent="0.25">
      <c r="B333" s="14" t="s">
        <v>366</v>
      </c>
      <c r="C333" s="15">
        <v>57.95</v>
      </c>
    </row>
    <row r="334" spans="2:3" ht="15.75" x14ac:dyDescent="0.25">
      <c r="B334" s="14" t="s">
        <v>367</v>
      </c>
      <c r="C334" s="15">
        <v>47.65</v>
      </c>
    </row>
    <row r="335" spans="2:3" ht="15.75" x14ac:dyDescent="0.25">
      <c r="B335" s="14" t="s">
        <v>368</v>
      </c>
      <c r="C335" s="15">
        <v>42.82</v>
      </c>
    </row>
    <row r="336" spans="2:3" ht="15.75" x14ac:dyDescent="0.25">
      <c r="B336" s="14" t="s">
        <v>369</v>
      </c>
      <c r="C336" s="15">
        <v>48.09</v>
      </c>
    </row>
    <row r="337" spans="2:3" ht="15.75" x14ac:dyDescent="0.25">
      <c r="B337" s="14" t="s">
        <v>370</v>
      </c>
      <c r="C337" s="15">
        <v>55.97</v>
      </c>
    </row>
    <row r="338" spans="2:3" ht="15.75" x14ac:dyDescent="0.25">
      <c r="B338" s="14" t="s">
        <v>371</v>
      </c>
      <c r="C338" s="15">
        <v>76.900000000000006</v>
      </c>
    </row>
    <row r="339" spans="2:3" ht="15.75" x14ac:dyDescent="0.25">
      <c r="B339" s="14" t="s">
        <v>372</v>
      </c>
      <c r="C339" s="15">
        <v>97.03</v>
      </c>
    </row>
    <row r="340" spans="2:3" ht="15.75" x14ac:dyDescent="0.25">
      <c r="B340" s="14" t="s">
        <v>373</v>
      </c>
      <c r="C340" s="15">
        <v>44.65</v>
      </c>
    </row>
    <row r="341" spans="2:3" ht="15.75" x14ac:dyDescent="0.25">
      <c r="B341" s="14" t="s">
        <v>374</v>
      </c>
      <c r="C341" s="15">
        <v>77.930000000000007</v>
      </c>
    </row>
    <row r="342" spans="2:3" ht="15.75" x14ac:dyDescent="0.25">
      <c r="B342" s="14" t="s">
        <v>375</v>
      </c>
      <c r="C342" s="15">
        <v>71.95</v>
      </c>
    </row>
    <row r="343" spans="2:3" ht="15.75" x14ac:dyDescent="0.25">
      <c r="B343" s="14" t="s">
        <v>376</v>
      </c>
      <c r="C343" s="15">
        <v>89.25</v>
      </c>
    </row>
    <row r="344" spans="2:3" ht="15.75" x14ac:dyDescent="0.25">
      <c r="B344" s="14" t="s">
        <v>377</v>
      </c>
      <c r="C344" s="15">
        <v>26.02</v>
      </c>
    </row>
    <row r="345" spans="2:3" ht="15.75" x14ac:dyDescent="0.25">
      <c r="B345" s="14" t="s">
        <v>378</v>
      </c>
      <c r="C345" s="15">
        <v>13.5</v>
      </c>
    </row>
    <row r="346" spans="2:3" ht="15.75" x14ac:dyDescent="0.25">
      <c r="B346" s="14" t="s">
        <v>379</v>
      </c>
      <c r="C346" s="15">
        <v>99.3</v>
      </c>
    </row>
    <row r="347" spans="2:3" ht="15.75" x14ac:dyDescent="0.25">
      <c r="B347" s="14" t="s">
        <v>380</v>
      </c>
      <c r="C347" s="15">
        <v>51.69</v>
      </c>
    </row>
    <row r="348" spans="2:3" ht="15.75" x14ac:dyDescent="0.25">
      <c r="B348" s="14" t="s">
        <v>381</v>
      </c>
      <c r="C348" s="15">
        <v>54.73</v>
      </c>
    </row>
    <row r="349" spans="2:3" ht="15.75" x14ac:dyDescent="0.25">
      <c r="B349" s="14" t="s">
        <v>382</v>
      </c>
      <c r="C349" s="15">
        <v>27</v>
      </c>
    </row>
    <row r="350" spans="2:3" ht="15.75" x14ac:dyDescent="0.25">
      <c r="B350" s="14" t="s">
        <v>383</v>
      </c>
      <c r="C350" s="15">
        <v>30.24</v>
      </c>
    </row>
    <row r="351" spans="2:3" ht="15.75" x14ac:dyDescent="0.25">
      <c r="B351" s="14" t="s">
        <v>384</v>
      </c>
      <c r="C351" s="15">
        <v>89.14</v>
      </c>
    </row>
    <row r="352" spans="2:3" ht="15.75" x14ac:dyDescent="0.25">
      <c r="B352" s="14" t="s">
        <v>385</v>
      </c>
      <c r="C352" s="15">
        <v>37.549999999999997</v>
      </c>
    </row>
    <row r="353" spans="2:3" ht="15.75" x14ac:dyDescent="0.25">
      <c r="B353" s="14" t="s">
        <v>386</v>
      </c>
      <c r="C353" s="15">
        <v>95.44</v>
      </c>
    </row>
    <row r="354" spans="2:3" ht="15.75" x14ac:dyDescent="0.25">
      <c r="B354" s="14" t="s">
        <v>387</v>
      </c>
      <c r="C354" s="15">
        <v>27.5</v>
      </c>
    </row>
    <row r="355" spans="2:3" ht="15.75" x14ac:dyDescent="0.25">
      <c r="B355" s="14" t="s">
        <v>388</v>
      </c>
      <c r="C355" s="15">
        <v>74.97</v>
      </c>
    </row>
    <row r="356" spans="2:3" ht="15.75" x14ac:dyDescent="0.25">
      <c r="B356" s="14" t="s">
        <v>389</v>
      </c>
      <c r="C356" s="15">
        <v>80.959999999999994</v>
      </c>
    </row>
    <row r="357" spans="2:3" ht="15.75" x14ac:dyDescent="0.25">
      <c r="B357" s="14" t="s">
        <v>390</v>
      </c>
      <c r="C357" s="15">
        <v>94.47</v>
      </c>
    </row>
    <row r="358" spans="2:3" ht="15.75" x14ac:dyDescent="0.25">
      <c r="B358" s="14" t="s">
        <v>391</v>
      </c>
      <c r="C358" s="15">
        <v>99.79</v>
      </c>
    </row>
    <row r="359" spans="2:3" ht="15.75" x14ac:dyDescent="0.25">
      <c r="B359" s="14" t="s">
        <v>392</v>
      </c>
      <c r="C359" s="15">
        <v>73.22</v>
      </c>
    </row>
    <row r="360" spans="2:3" ht="15.75" x14ac:dyDescent="0.25">
      <c r="B360" s="14" t="s">
        <v>393</v>
      </c>
      <c r="C360" s="15">
        <v>41.24</v>
      </c>
    </row>
    <row r="361" spans="2:3" ht="15.75" x14ac:dyDescent="0.25">
      <c r="B361" s="14" t="s">
        <v>394</v>
      </c>
      <c r="C361" s="15">
        <v>81.680000000000007</v>
      </c>
    </row>
    <row r="362" spans="2:3" ht="15.75" x14ac:dyDescent="0.25">
      <c r="B362" s="14" t="s">
        <v>395</v>
      </c>
      <c r="C362" s="15">
        <v>51.32</v>
      </c>
    </row>
    <row r="363" spans="2:3" ht="15.75" x14ac:dyDescent="0.25">
      <c r="B363" s="14" t="s">
        <v>396</v>
      </c>
      <c r="C363" s="15">
        <v>14.36</v>
      </c>
    </row>
    <row r="364" spans="2:3" ht="15.75" x14ac:dyDescent="0.25">
      <c r="B364" s="14" t="s">
        <v>397</v>
      </c>
      <c r="C364" s="15">
        <v>21.5</v>
      </c>
    </row>
    <row r="365" spans="2:3" ht="15.75" x14ac:dyDescent="0.25">
      <c r="B365" s="14" t="s">
        <v>398</v>
      </c>
      <c r="C365" s="15">
        <v>26.26</v>
      </c>
    </row>
    <row r="366" spans="2:3" ht="15.75" x14ac:dyDescent="0.25">
      <c r="B366" s="14" t="s">
        <v>399</v>
      </c>
      <c r="C366" s="15">
        <v>60.96</v>
      </c>
    </row>
    <row r="367" spans="2:3" ht="15.75" x14ac:dyDescent="0.25">
      <c r="B367" s="14" t="s">
        <v>400</v>
      </c>
      <c r="C367" s="15">
        <v>70.11</v>
      </c>
    </row>
    <row r="368" spans="2:3" ht="15.75" x14ac:dyDescent="0.25">
      <c r="B368" s="14" t="s">
        <v>401</v>
      </c>
      <c r="C368" s="15">
        <v>42.08</v>
      </c>
    </row>
    <row r="369" spans="2:3" ht="15.75" x14ac:dyDescent="0.25">
      <c r="B369" s="14" t="s">
        <v>402</v>
      </c>
      <c r="C369" s="15">
        <v>67.09</v>
      </c>
    </row>
    <row r="370" spans="2:3" ht="15.75" x14ac:dyDescent="0.25">
      <c r="B370" s="14" t="s">
        <v>403</v>
      </c>
      <c r="C370" s="15">
        <v>96.7</v>
      </c>
    </row>
    <row r="371" spans="2:3" ht="15.75" x14ac:dyDescent="0.25">
      <c r="B371" s="14" t="s">
        <v>404</v>
      </c>
      <c r="C371" s="15">
        <v>35.380000000000003</v>
      </c>
    </row>
    <row r="372" spans="2:3" ht="15.75" x14ac:dyDescent="0.25">
      <c r="B372" s="14" t="s">
        <v>405</v>
      </c>
      <c r="C372" s="15">
        <v>95.49</v>
      </c>
    </row>
    <row r="373" spans="2:3" ht="15.75" x14ac:dyDescent="0.25">
      <c r="B373" s="14" t="s">
        <v>406</v>
      </c>
      <c r="C373" s="15">
        <v>96.98</v>
      </c>
    </row>
    <row r="374" spans="2:3" ht="15.75" x14ac:dyDescent="0.25">
      <c r="B374" s="14" t="s">
        <v>407</v>
      </c>
      <c r="C374" s="15">
        <v>23.65</v>
      </c>
    </row>
    <row r="375" spans="2:3" ht="15.75" x14ac:dyDescent="0.25">
      <c r="B375" s="14" t="s">
        <v>408</v>
      </c>
      <c r="C375" s="15">
        <v>82.33</v>
      </c>
    </row>
    <row r="376" spans="2:3" ht="15.75" x14ac:dyDescent="0.25">
      <c r="B376" s="14" t="s">
        <v>409</v>
      </c>
      <c r="C376" s="15">
        <v>26.61</v>
      </c>
    </row>
    <row r="377" spans="2:3" ht="15.75" x14ac:dyDescent="0.25">
      <c r="B377" s="14" t="s">
        <v>410</v>
      </c>
      <c r="C377" s="15">
        <v>99.69</v>
      </c>
    </row>
    <row r="378" spans="2:3" ht="15.75" x14ac:dyDescent="0.25">
      <c r="B378" s="14" t="s">
        <v>411</v>
      </c>
      <c r="C378" s="15">
        <v>74.89</v>
      </c>
    </row>
    <row r="379" spans="2:3" ht="15.75" x14ac:dyDescent="0.25">
      <c r="B379" s="14" t="s">
        <v>412</v>
      </c>
      <c r="C379" s="15">
        <v>40.94</v>
      </c>
    </row>
    <row r="380" spans="2:3" ht="15.75" x14ac:dyDescent="0.25">
      <c r="B380" s="14" t="s">
        <v>413</v>
      </c>
      <c r="C380" s="15">
        <v>75.819999999999993</v>
      </c>
    </row>
    <row r="381" spans="2:3" ht="15.75" x14ac:dyDescent="0.25">
      <c r="B381" s="14" t="s">
        <v>414</v>
      </c>
      <c r="C381" s="15">
        <v>46.77</v>
      </c>
    </row>
    <row r="382" spans="2:3" ht="15.75" x14ac:dyDescent="0.25">
      <c r="B382" s="14" t="s">
        <v>415</v>
      </c>
      <c r="C382" s="15">
        <v>32.32</v>
      </c>
    </row>
    <row r="383" spans="2:3" ht="15.75" x14ac:dyDescent="0.25">
      <c r="B383" s="14" t="s">
        <v>416</v>
      </c>
      <c r="C383" s="15">
        <v>54.07</v>
      </c>
    </row>
    <row r="384" spans="2:3" ht="15.75" x14ac:dyDescent="0.25">
      <c r="B384" s="14" t="s">
        <v>417</v>
      </c>
      <c r="C384" s="15">
        <v>18.22</v>
      </c>
    </row>
    <row r="385" spans="2:3" ht="15.75" x14ac:dyDescent="0.25">
      <c r="B385" s="14" t="s">
        <v>418</v>
      </c>
      <c r="C385" s="15">
        <v>80.48</v>
      </c>
    </row>
    <row r="386" spans="2:3" ht="15.75" x14ac:dyDescent="0.25">
      <c r="B386" s="14" t="s">
        <v>419</v>
      </c>
      <c r="C386" s="15">
        <v>37.950000000000003</v>
      </c>
    </row>
    <row r="387" spans="2:3" ht="15.75" x14ac:dyDescent="0.25">
      <c r="B387" s="14" t="s">
        <v>420</v>
      </c>
      <c r="C387" s="15">
        <v>76.819999999999993</v>
      </c>
    </row>
    <row r="388" spans="2:3" ht="15.75" x14ac:dyDescent="0.25">
      <c r="B388" s="14" t="s">
        <v>421</v>
      </c>
      <c r="C388" s="15">
        <v>52.26</v>
      </c>
    </row>
    <row r="389" spans="2:3" ht="15.75" x14ac:dyDescent="0.25">
      <c r="B389" s="14" t="s">
        <v>422</v>
      </c>
      <c r="C389" s="15">
        <v>79.739999999999995</v>
      </c>
    </row>
    <row r="390" spans="2:3" ht="15.75" x14ac:dyDescent="0.25">
      <c r="B390" s="14" t="s">
        <v>423</v>
      </c>
      <c r="C390" s="15">
        <v>77.5</v>
      </c>
    </row>
    <row r="391" spans="2:3" ht="15.75" x14ac:dyDescent="0.25">
      <c r="B391" s="14" t="s">
        <v>424</v>
      </c>
      <c r="C391" s="15">
        <v>54.27</v>
      </c>
    </row>
    <row r="392" spans="2:3" ht="15.75" x14ac:dyDescent="0.25">
      <c r="B392" s="14" t="s">
        <v>425</v>
      </c>
      <c r="C392" s="15">
        <v>13.59</v>
      </c>
    </row>
    <row r="393" spans="2:3" ht="15.75" x14ac:dyDescent="0.25">
      <c r="B393" s="14" t="s">
        <v>426</v>
      </c>
      <c r="C393" s="15">
        <v>41.06</v>
      </c>
    </row>
    <row r="394" spans="2:3" ht="15.75" x14ac:dyDescent="0.25">
      <c r="B394" s="14" t="s">
        <v>427</v>
      </c>
      <c r="C394" s="15">
        <v>19.239999999999998</v>
      </c>
    </row>
    <row r="395" spans="2:3" ht="15.75" x14ac:dyDescent="0.25">
      <c r="B395" s="14" t="s">
        <v>428</v>
      </c>
      <c r="C395" s="15">
        <v>39.43</v>
      </c>
    </row>
    <row r="396" spans="2:3" ht="15.75" x14ac:dyDescent="0.25">
      <c r="B396" s="14" t="s">
        <v>429</v>
      </c>
      <c r="C396" s="15">
        <v>46.22</v>
      </c>
    </row>
    <row r="397" spans="2:3" ht="15.75" x14ac:dyDescent="0.25">
      <c r="B397" s="14" t="s">
        <v>430</v>
      </c>
      <c r="C397" s="15">
        <v>13.98</v>
      </c>
    </row>
    <row r="398" spans="2:3" ht="15.75" x14ac:dyDescent="0.25">
      <c r="B398" s="14" t="s">
        <v>431</v>
      </c>
      <c r="C398" s="15">
        <v>39.75</v>
      </c>
    </row>
    <row r="399" spans="2:3" ht="15.75" x14ac:dyDescent="0.25">
      <c r="B399" s="14" t="s">
        <v>432</v>
      </c>
      <c r="C399" s="15">
        <v>97.79</v>
      </c>
    </row>
    <row r="400" spans="2:3" ht="15.75" x14ac:dyDescent="0.25">
      <c r="B400" s="14" t="s">
        <v>433</v>
      </c>
      <c r="C400" s="15">
        <v>67.260000000000005</v>
      </c>
    </row>
    <row r="401" spans="2:3" ht="15.75" x14ac:dyDescent="0.25">
      <c r="B401" s="14" t="s">
        <v>434</v>
      </c>
      <c r="C401" s="15">
        <v>13.79</v>
      </c>
    </row>
    <row r="402" spans="2:3" ht="15.75" x14ac:dyDescent="0.25">
      <c r="B402" s="14" t="s">
        <v>435</v>
      </c>
      <c r="C402" s="15">
        <v>68.709999999999994</v>
      </c>
    </row>
    <row r="403" spans="2:3" ht="15.75" x14ac:dyDescent="0.25">
      <c r="B403" s="14" t="s">
        <v>436</v>
      </c>
      <c r="C403" s="15">
        <v>56.53</v>
      </c>
    </row>
    <row r="404" spans="2:3" ht="15.75" x14ac:dyDescent="0.25">
      <c r="B404" s="14" t="s">
        <v>437</v>
      </c>
      <c r="C404" s="15">
        <v>23.82</v>
      </c>
    </row>
    <row r="405" spans="2:3" ht="15.75" x14ac:dyDescent="0.25">
      <c r="B405" s="14" t="s">
        <v>438</v>
      </c>
      <c r="C405" s="15">
        <v>34.21</v>
      </c>
    </row>
    <row r="406" spans="2:3" ht="15.75" x14ac:dyDescent="0.25">
      <c r="B406" s="14" t="s">
        <v>439</v>
      </c>
      <c r="C406" s="15">
        <v>21.87</v>
      </c>
    </row>
    <row r="407" spans="2:3" ht="15.75" x14ac:dyDescent="0.25">
      <c r="B407" s="14" t="s">
        <v>440</v>
      </c>
      <c r="C407" s="15">
        <v>20.97</v>
      </c>
    </row>
    <row r="408" spans="2:3" ht="15.75" x14ac:dyDescent="0.25">
      <c r="B408" s="14" t="s">
        <v>441</v>
      </c>
      <c r="C408" s="15">
        <v>25.84</v>
      </c>
    </row>
    <row r="409" spans="2:3" ht="15.75" x14ac:dyDescent="0.25">
      <c r="B409" s="14" t="s">
        <v>442</v>
      </c>
      <c r="C409" s="15">
        <v>50.93</v>
      </c>
    </row>
    <row r="410" spans="2:3" ht="15.75" x14ac:dyDescent="0.25">
      <c r="B410" s="14" t="s">
        <v>443</v>
      </c>
      <c r="C410" s="15">
        <v>96.11</v>
      </c>
    </row>
    <row r="411" spans="2:3" ht="15.75" x14ac:dyDescent="0.25">
      <c r="B411" s="14" t="s">
        <v>444</v>
      </c>
      <c r="C411" s="15">
        <v>45.38</v>
      </c>
    </row>
    <row r="412" spans="2:3" ht="15.75" x14ac:dyDescent="0.25">
      <c r="B412" s="14" t="s">
        <v>445</v>
      </c>
      <c r="C412" s="15">
        <v>81.510000000000005</v>
      </c>
    </row>
    <row r="413" spans="2:3" ht="15.75" x14ac:dyDescent="0.25">
      <c r="B413" s="14" t="s">
        <v>446</v>
      </c>
      <c r="C413" s="15">
        <v>57.22</v>
      </c>
    </row>
    <row r="414" spans="2:3" ht="15.75" x14ac:dyDescent="0.25">
      <c r="B414" s="14" t="s">
        <v>447</v>
      </c>
      <c r="C414" s="15">
        <v>25.22</v>
      </c>
    </row>
    <row r="415" spans="2:3" ht="15.75" x14ac:dyDescent="0.25">
      <c r="B415" s="14" t="s">
        <v>448</v>
      </c>
      <c r="C415" s="15">
        <v>38.6</v>
      </c>
    </row>
    <row r="416" spans="2:3" ht="15.75" x14ac:dyDescent="0.25">
      <c r="B416" s="14" t="s">
        <v>449</v>
      </c>
      <c r="C416" s="15">
        <v>84.05</v>
      </c>
    </row>
    <row r="417" spans="2:3" ht="15.75" x14ac:dyDescent="0.25">
      <c r="B417" s="14" t="s">
        <v>450</v>
      </c>
      <c r="C417" s="15">
        <v>97.21</v>
      </c>
    </row>
    <row r="418" spans="2:3" ht="15.75" x14ac:dyDescent="0.25">
      <c r="B418" s="14" t="s">
        <v>451</v>
      </c>
      <c r="C418" s="15">
        <v>25.42</v>
      </c>
    </row>
    <row r="419" spans="2:3" ht="15.75" x14ac:dyDescent="0.25">
      <c r="B419" s="14" t="s">
        <v>452</v>
      </c>
      <c r="C419" s="15">
        <v>16.28</v>
      </c>
    </row>
    <row r="420" spans="2:3" ht="15.75" x14ac:dyDescent="0.25">
      <c r="B420" s="14" t="s">
        <v>453</v>
      </c>
      <c r="C420" s="15">
        <v>40.61</v>
      </c>
    </row>
    <row r="421" spans="2:3" ht="15.75" x14ac:dyDescent="0.25">
      <c r="B421" s="14" t="s">
        <v>454</v>
      </c>
      <c r="C421" s="15">
        <v>53.17</v>
      </c>
    </row>
    <row r="422" spans="2:3" ht="15.75" x14ac:dyDescent="0.25">
      <c r="B422" s="14" t="s">
        <v>455</v>
      </c>
      <c r="C422" s="15">
        <v>20.87</v>
      </c>
    </row>
    <row r="423" spans="2:3" ht="15.75" x14ac:dyDescent="0.25">
      <c r="B423" s="14" t="s">
        <v>456</v>
      </c>
      <c r="C423" s="15">
        <v>67.27</v>
      </c>
    </row>
    <row r="424" spans="2:3" ht="15.75" x14ac:dyDescent="0.25">
      <c r="B424" s="14" t="s">
        <v>457</v>
      </c>
      <c r="C424" s="15">
        <v>90.65</v>
      </c>
    </row>
    <row r="425" spans="2:3" ht="15.75" x14ac:dyDescent="0.25">
      <c r="B425" s="14" t="s">
        <v>458</v>
      </c>
      <c r="C425" s="15">
        <v>69.08</v>
      </c>
    </row>
    <row r="426" spans="2:3" ht="15.75" x14ac:dyDescent="0.25">
      <c r="B426" s="14" t="s">
        <v>459</v>
      </c>
      <c r="C426" s="15">
        <v>43.27</v>
      </c>
    </row>
    <row r="427" spans="2:3" ht="15.75" x14ac:dyDescent="0.25">
      <c r="B427" s="14" t="s">
        <v>460</v>
      </c>
      <c r="C427" s="15">
        <v>23.46</v>
      </c>
    </row>
    <row r="428" spans="2:3" ht="15.75" x14ac:dyDescent="0.25">
      <c r="B428" s="14" t="s">
        <v>461</v>
      </c>
      <c r="C428" s="15">
        <v>95.54</v>
      </c>
    </row>
    <row r="429" spans="2:3" ht="15.75" x14ac:dyDescent="0.25">
      <c r="B429" s="14" t="s">
        <v>462</v>
      </c>
      <c r="C429" s="15">
        <v>47.44</v>
      </c>
    </row>
    <row r="430" spans="2:3" ht="15.75" x14ac:dyDescent="0.25">
      <c r="B430" s="14" t="s">
        <v>463</v>
      </c>
      <c r="C430" s="15">
        <v>99.24</v>
      </c>
    </row>
    <row r="431" spans="2:3" ht="15.75" x14ac:dyDescent="0.25">
      <c r="B431" s="14" t="s">
        <v>464</v>
      </c>
      <c r="C431" s="15">
        <v>82.93</v>
      </c>
    </row>
    <row r="432" spans="2:3" ht="15.75" x14ac:dyDescent="0.25">
      <c r="B432" s="14" t="s">
        <v>465</v>
      </c>
      <c r="C432" s="15">
        <v>33.99</v>
      </c>
    </row>
    <row r="433" spans="2:3" ht="15.75" x14ac:dyDescent="0.25">
      <c r="B433" s="14" t="s">
        <v>466</v>
      </c>
      <c r="C433" s="15">
        <v>17.04</v>
      </c>
    </row>
    <row r="434" spans="2:3" ht="15.75" x14ac:dyDescent="0.25">
      <c r="B434" s="14" t="s">
        <v>467</v>
      </c>
      <c r="C434" s="15">
        <v>40.86</v>
      </c>
    </row>
    <row r="435" spans="2:3" ht="15.75" x14ac:dyDescent="0.25">
      <c r="B435" s="14" t="s">
        <v>468</v>
      </c>
      <c r="C435" s="15">
        <v>17.440000000000001</v>
      </c>
    </row>
    <row r="436" spans="2:3" ht="15.75" x14ac:dyDescent="0.25">
      <c r="B436" s="14" t="s">
        <v>469</v>
      </c>
      <c r="C436" s="15">
        <v>88.43</v>
      </c>
    </row>
    <row r="437" spans="2:3" ht="15.75" x14ac:dyDescent="0.25">
      <c r="B437" s="14" t="s">
        <v>470</v>
      </c>
      <c r="C437" s="15">
        <v>89.21</v>
      </c>
    </row>
    <row r="438" spans="2:3" ht="15.75" x14ac:dyDescent="0.25">
      <c r="B438" s="14" t="s">
        <v>471</v>
      </c>
      <c r="C438" s="15">
        <v>12.78</v>
      </c>
    </row>
    <row r="439" spans="2:3" ht="15.75" x14ac:dyDescent="0.25">
      <c r="B439" s="14" t="s">
        <v>472</v>
      </c>
      <c r="C439" s="15">
        <v>19.100000000000001</v>
      </c>
    </row>
    <row r="440" spans="2:3" ht="15.75" x14ac:dyDescent="0.25">
      <c r="B440" s="14" t="s">
        <v>473</v>
      </c>
      <c r="C440" s="15">
        <v>27.66</v>
      </c>
    </row>
    <row r="441" spans="2:3" ht="15.75" x14ac:dyDescent="0.25">
      <c r="B441" s="14" t="s">
        <v>474</v>
      </c>
      <c r="C441" s="15">
        <v>45.74</v>
      </c>
    </row>
    <row r="442" spans="2:3" ht="15.75" x14ac:dyDescent="0.25">
      <c r="B442" s="14" t="s">
        <v>475</v>
      </c>
      <c r="C442" s="15">
        <v>27.07</v>
      </c>
    </row>
    <row r="443" spans="2:3" ht="15.75" x14ac:dyDescent="0.25">
      <c r="B443" s="14" t="s">
        <v>476</v>
      </c>
      <c r="C443" s="15">
        <v>39.119999999999997</v>
      </c>
    </row>
    <row r="444" spans="2:3" ht="15.75" x14ac:dyDescent="0.25">
      <c r="B444" s="14" t="s">
        <v>477</v>
      </c>
      <c r="C444" s="15">
        <v>74.709999999999994</v>
      </c>
    </row>
    <row r="445" spans="2:3" ht="15.75" x14ac:dyDescent="0.25">
      <c r="B445" s="14" t="s">
        <v>478</v>
      </c>
      <c r="C445" s="15">
        <v>22.01</v>
      </c>
    </row>
    <row r="446" spans="2:3" ht="15.75" x14ac:dyDescent="0.25">
      <c r="B446" s="14" t="s">
        <v>479</v>
      </c>
      <c r="C446" s="15">
        <v>63.61</v>
      </c>
    </row>
    <row r="447" spans="2:3" ht="15.75" x14ac:dyDescent="0.25">
      <c r="B447" s="14" t="s">
        <v>480</v>
      </c>
      <c r="C447" s="15">
        <v>25</v>
      </c>
    </row>
    <row r="448" spans="2:3" ht="15.75" x14ac:dyDescent="0.25">
      <c r="B448" s="14" t="s">
        <v>481</v>
      </c>
      <c r="C448" s="15">
        <v>20.77</v>
      </c>
    </row>
    <row r="449" spans="2:3" ht="15.75" x14ac:dyDescent="0.25">
      <c r="B449" s="14" t="s">
        <v>482</v>
      </c>
      <c r="C449" s="15">
        <v>29.56</v>
      </c>
    </row>
    <row r="450" spans="2:3" ht="15.75" x14ac:dyDescent="0.25">
      <c r="B450" s="14" t="s">
        <v>483</v>
      </c>
      <c r="C450" s="15">
        <v>77.400000000000006</v>
      </c>
    </row>
    <row r="451" spans="2:3" ht="15.75" x14ac:dyDescent="0.25">
      <c r="B451" s="14" t="s">
        <v>484</v>
      </c>
      <c r="C451" s="15">
        <v>79.39</v>
      </c>
    </row>
    <row r="452" spans="2:3" ht="15.75" x14ac:dyDescent="0.25">
      <c r="B452" s="14" t="s">
        <v>485</v>
      </c>
      <c r="C452" s="15">
        <v>46.57</v>
      </c>
    </row>
    <row r="453" spans="2:3" ht="15.75" x14ac:dyDescent="0.25">
      <c r="B453" s="14" t="s">
        <v>486</v>
      </c>
      <c r="C453" s="15">
        <v>35.89</v>
      </c>
    </row>
    <row r="454" spans="2:3" ht="15.75" x14ac:dyDescent="0.25">
      <c r="B454" s="14" t="s">
        <v>487</v>
      </c>
      <c r="C454" s="15">
        <v>40.520000000000003</v>
      </c>
    </row>
    <row r="455" spans="2:3" ht="15.75" x14ac:dyDescent="0.25">
      <c r="B455" s="14" t="s">
        <v>488</v>
      </c>
      <c r="C455" s="15">
        <v>73.05</v>
      </c>
    </row>
    <row r="456" spans="2:3" ht="15.75" x14ac:dyDescent="0.25">
      <c r="B456" s="14" t="s">
        <v>489</v>
      </c>
      <c r="C456" s="15">
        <v>73.95</v>
      </c>
    </row>
    <row r="457" spans="2:3" ht="15.75" x14ac:dyDescent="0.25">
      <c r="B457" s="14" t="s">
        <v>490</v>
      </c>
      <c r="C457" s="15">
        <v>22.62</v>
      </c>
    </row>
    <row r="458" spans="2:3" ht="15.75" x14ac:dyDescent="0.25">
      <c r="B458" s="14" t="s">
        <v>491</v>
      </c>
      <c r="C458" s="15">
        <v>51.34</v>
      </c>
    </row>
    <row r="459" spans="2:3" ht="15.75" x14ac:dyDescent="0.25">
      <c r="B459" s="14" t="s">
        <v>492</v>
      </c>
      <c r="C459" s="15">
        <v>54.55</v>
      </c>
    </row>
    <row r="460" spans="2:3" ht="15.75" x14ac:dyDescent="0.25">
      <c r="B460" s="14" t="s">
        <v>493</v>
      </c>
      <c r="C460" s="15">
        <v>37.15</v>
      </c>
    </row>
    <row r="461" spans="2:3" ht="15.75" x14ac:dyDescent="0.25">
      <c r="B461" s="14" t="s">
        <v>494</v>
      </c>
      <c r="C461" s="15">
        <v>37.020000000000003</v>
      </c>
    </row>
    <row r="462" spans="2:3" ht="15.75" x14ac:dyDescent="0.25">
      <c r="B462" s="14" t="s">
        <v>495</v>
      </c>
      <c r="C462" s="15">
        <v>21.58</v>
      </c>
    </row>
    <row r="463" spans="2:3" ht="15.75" x14ac:dyDescent="0.25">
      <c r="B463" s="14" t="s">
        <v>496</v>
      </c>
      <c r="C463" s="15">
        <v>98.84</v>
      </c>
    </row>
    <row r="464" spans="2:3" ht="15.75" x14ac:dyDescent="0.25">
      <c r="B464" s="14" t="s">
        <v>497</v>
      </c>
      <c r="C464" s="15">
        <v>83.77</v>
      </c>
    </row>
    <row r="465" spans="2:3" ht="15.75" x14ac:dyDescent="0.25">
      <c r="B465" s="14" t="s">
        <v>498</v>
      </c>
      <c r="C465" s="15">
        <v>40.049999999999997</v>
      </c>
    </row>
    <row r="466" spans="2:3" ht="15.75" x14ac:dyDescent="0.25">
      <c r="B466" s="14" t="s">
        <v>499</v>
      </c>
      <c r="C466" s="15">
        <v>43.13</v>
      </c>
    </row>
    <row r="467" spans="2:3" ht="15.75" x14ac:dyDescent="0.25">
      <c r="B467" s="14" t="s">
        <v>500</v>
      </c>
      <c r="C467" s="15">
        <v>72.569999999999993</v>
      </c>
    </row>
    <row r="468" spans="2:3" ht="15.75" x14ac:dyDescent="0.25">
      <c r="B468" s="14" t="s">
        <v>501</v>
      </c>
      <c r="C468" s="15">
        <v>64.44</v>
      </c>
    </row>
    <row r="469" spans="2:3" ht="15.75" x14ac:dyDescent="0.25">
      <c r="B469" s="14" t="s">
        <v>502</v>
      </c>
      <c r="C469" s="15">
        <v>65.180000000000007</v>
      </c>
    </row>
    <row r="470" spans="2:3" ht="15.75" x14ac:dyDescent="0.25">
      <c r="B470" s="14" t="s">
        <v>503</v>
      </c>
      <c r="C470" s="15">
        <v>33.26</v>
      </c>
    </row>
    <row r="471" spans="2:3" ht="15.75" x14ac:dyDescent="0.25">
      <c r="B471" s="14" t="s">
        <v>504</v>
      </c>
      <c r="C471" s="15">
        <v>84.07</v>
      </c>
    </row>
    <row r="472" spans="2:3" ht="15.75" x14ac:dyDescent="0.25">
      <c r="B472" s="14" t="s">
        <v>505</v>
      </c>
      <c r="C472" s="15">
        <v>34.369999999999997</v>
      </c>
    </row>
    <row r="473" spans="2:3" ht="15.75" x14ac:dyDescent="0.25">
      <c r="B473" s="14" t="s">
        <v>506</v>
      </c>
      <c r="C473" s="15">
        <v>65.97</v>
      </c>
    </row>
    <row r="474" spans="2:3" ht="15.75" x14ac:dyDescent="0.25">
      <c r="B474" s="14" t="s">
        <v>507</v>
      </c>
      <c r="C474" s="15">
        <v>32.799999999999997</v>
      </c>
    </row>
    <row r="475" spans="2:3" ht="15.75" x14ac:dyDescent="0.25">
      <c r="B475" s="14" t="s">
        <v>508</v>
      </c>
      <c r="C475" s="15">
        <v>37.14</v>
      </c>
    </row>
    <row r="476" spans="2:3" ht="15.75" x14ac:dyDescent="0.25">
      <c r="B476" s="14" t="s">
        <v>509</v>
      </c>
      <c r="C476" s="15">
        <v>60.38</v>
      </c>
    </row>
    <row r="477" spans="2:3" ht="15.75" x14ac:dyDescent="0.25">
      <c r="B477" s="14" t="s">
        <v>510</v>
      </c>
      <c r="C477" s="15">
        <v>36.979999999999997</v>
      </c>
    </row>
    <row r="478" spans="2:3" ht="15.75" x14ac:dyDescent="0.25">
      <c r="B478" s="14" t="s">
        <v>511</v>
      </c>
      <c r="C478" s="15">
        <v>49.49</v>
      </c>
    </row>
    <row r="479" spans="2:3" ht="15.75" x14ac:dyDescent="0.25">
      <c r="B479" s="14" t="s">
        <v>512</v>
      </c>
      <c r="C479" s="15">
        <v>41.09</v>
      </c>
    </row>
    <row r="480" spans="2:3" ht="15.75" x14ac:dyDescent="0.25">
      <c r="B480" s="14" t="s">
        <v>513</v>
      </c>
      <c r="C480" s="15">
        <v>22.96</v>
      </c>
    </row>
    <row r="481" spans="2:3" ht="15.75" x14ac:dyDescent="0.25">
      <c r="B481" s="14" t="s">
        <v>514</v>
      </c>
      <c r="C481" s="15">
        <v>77.680000000000007</v>
      </c>
    </row>
    <row r="482" spans="2:3" ht="15.75" x14ac:dyDescent="0.25">
      <c r="B482" s="14" t="s">
        <v>515</v>
      </c>
      <c r="C482" s="15">
        <v>34.700000000000003</v>
      </c>
    </row>
    <row r="483" spans="2:3" ht="15.75" x14ac:dyDescent="0.25">
      <c r="B483" s="14" t="s">
        <v>516</v>
      </c>
      <c r="C483" s="15">
        <v>19.66</v>
      </c>
    </row>
    <row r="484" spans="2:3" ht="15.75" x14ac:dyDescent="0.25">
      <c r="B484" s="14" t="s">
        <v>517</v>
      </c>
      <c r="C484" s="15">
        <v>25.32</v>
      </c>
    </row>
    <row r="485" spans="2:3" ht="15.75" x14ac:dyDescent="0.25">
      <c r="B485" s="14" t="s">
        <v>518</v>
      </c>
      <c r="C485" s="15">
        <v>12.12</v>
      </c>
    </row>
    <row r="486" spans="2:3" ht="15.75" x14ac:dyDescent="0.25">
      <c r="B486" s="14" t="s">
        <v>519</v>
      </c>
      <c r="C486" s="15">
        <v>99.89</v>
      </c>
    </row>
    <row r="487" spans="2:3" ht="15.75" x14ac:dyDescent="0.25">
      <c r="B487" s="14" t="s">
        <v>520</v>
      </c>
      <c r="C487" s="15">
        <v>75.92</v>
      </c>
    </row>
    <row r="488" spans="2:3" ht="15.75" x14ac:dyDescent="0.25">
      <c r="B488" s="14" t="s">
        <v>521</v>
      </c>
      <c r="C488" s="15">
        <v>63.22</v>
      </c>
    </row>
    <row r="489" spans="2:3" ht="15.75" x14ac:dyDescent="0.25">
      <c r="B489" s="14" t="s">
        <v>522</v>
      </c>
      <c r="C489" s="15">
        <v>90.24</v>
      </c>
    </row>
    <row r="490" spans="2:3" ht="15.75" x14ac:dyDescent="0.25">
      <c r="B490" s="14" t="s">
        <v>523</v>
      </c>
      <c r="C490" s="15">
        <v>98.13</v>
      </c>
    </row>
    <row r="491" spans="2:3" ht="15.75" x14ac:dyDescent="0.25">
      <c r="B491" s="14" t="s">
        <v>524</v>
      </c>
      <c r="C491" s="15">
        <v>51.52</v>
      </c>
    </row>
    <row r="492" spans="2:3" ht="15.75" x14ac:dyDescent="0.25">
      <c r="B492" s="14" t="s">
        <v>525</v>
      </c>
      <c r="C492" s="15">
        <v>73.97</v>
      </c>
    </row>
    <row r="493" spans="2:3" ht="15.75" x14ac:dyDescent="0.25">
      <c r="B493" s="14" t="s">
        <v>526</v>
      </c>
      <c r="C493" s="15">
        <v>31.9</v>
      </c>
    </row>
    <row r="494" spans="2:3" ht="15.75" x14ac:dyDescent="0.25">
      <c r="B494" s="14" t="s">
        <v>527</v>
      </c>
      <c r="C494" s="15">
        <v>69.400000000000006</v>
      </c>
    </row>
    <row r="495" spans="2:3" ht="15.75" x14ac:dyDescent="0.25">
      <c r="B495" s="14" t="s">
        <v>528</v>
      </c>
      <c r="C495" s="15">
        <v>93.31</v>
      </c>
    </row>
    <row r="496" spans="2:3" ht="15.75" x14ac:dyDescent="0.25">
      <c r="B496" s="14" t="s">
        <v>529</v>
      </c>
      <c r="C496" s="15">
        <v>88.45</v>
      </c>
    </row>
    <row r="497" spans="2:3" ht="15.75" x14ac:dyDescent="0.25">
      <c r="B497" s="14" t="s">
        <v>530</v>
      </c>
      <c r="C497" s="15">
        <v>24.18</v>
      </c>
    </row>
    <row r="498" spans="2:3" ht="15.75" x14ac:dyDescent="0.25">
      <c r="B498" s="14" t="s">
        <v>531</v>
      </c>
      <c r="C498" s="15">
        <v>48.5</v>
      </c>
    </row>
    <row r="499" spans="2:3" ht="15.75" x14ac:dyDescent="0.25">
      <c r="B499" s="14" t="s">
        <v>532</v>
      </c>
      <c r="C499" s="15">
        <v>61.29</v>
      </c>
    </row>
    <row r="500" spans="2:3" ht="15.75" x14ac:dyDescent="0.25">
      <c r="B500" s="14" t="s">
        <v>533</v>
      </c>
      <c r="C500" s="15">
        <v>15.95</v>
      </c>
    </row>
    <row r="501" spans="2:3" ht="15.75" x14ac:dyDescent="0.25">
      <c r="B501" s="14" t="s">
        <v>534</v>
      </c>
      <c r="C501" s="15">
        <v>90.74</v>
      </c>
    </row>
    <row r="502" spans="2:3" ht="15.75" x14ac:dyDescent="0.25">
      <c r="B502" s="14" t="s">
        <v>535</v>
      </c>
      <c r="C502" s="15">
        <v>42.91</v>
      </c>
    </row>
    <row r="503" spans="2:3" ht="15.75" x14ac:dyDescent="0.25">
      <c r="B503" s="14" t="s">
        <v>536</v>
      </c>
      <c r="C503" s="15">
        <v>54.28</v>
      </c>
    </row>
    <row r="504" spans="2:3" ht="15.75" x14ac:dyDescent="0.25">
      <c r="B504" s="14" t="s">
        <v>537</v>
      </c>
      <c r="C504" s="15">
        <v>99.55</v>
      </c>
    </row>
    <row r="505" spans="2:3" ht="15.75" x14ac:dyDescent="0.25">
      <c r="B505" s="14" t="s">
        <v>538</v>
      </c>
      <c r="C505" s="15">
        <v>58.39</v>
      </c>
    </row>
    <row r="506" spans="2:3" ht="15.75" x14ac:dyDescent="0.25">
      <c r="B506" s="14" t="s">
        <v>539</v>
      </c>
      <c r="C506" s="15">
        <v>51.47</v>
      </c>
    </row>
    <row r="507" spans="2:3" ht="15.75" x14ac:dyDescent="0.25">
      <c r="B507" s="14" t="s">
        <v>540</v>
      </c>
      <c r="C507" s="15">
        <v>54.86</v>
      </c>
    </row>
    <row r="508" spans="2:3" ht="15.75" x14ac:dyDescent="0.25">
      <c r="B508" s="14" t="s">
        <v>541</v>
      </c>
      <c r="C508" s="15">
        <v>39.39</v>
      </c>
    </row>
    <row r="509" spans="2:3" ht="15.75" x14ac:dyDescent="0.25">
      <c r="B509" s="14" t="s">
        <v>542</v>
      </c>
      <c r="C509" s="15">
        <v>34.729999999999997</v>
      </c>
    </row>
    <row r="510" spans="2:3" ht="15.75" x14ac:dyDescent="0.25">
      <c r="B510" s="14" t="s">
        <v>543</v>
      </c>
      <c r="C510" s="15">
        <v>71.92</v>
      </c>
    </row>
    <row r="511" spans="2:3" ht="15.75" x14ac:dyDescent="0.25">
      <c r="B511" s="14" t="s">
        <v>544</v>
      </c>
      <c r="C511" s="15">
        <v>45.71</v>
      </c>
    </row>
    <row r="512" spans="2:3" ht="15.75" x14ac:dyDescent="0.25">
      <c r="B512" s="14" t="s">
        <v>545</v>
      </c>
      <c r="C512" s="15">
        <v>83.17</v>
      </c>
    </row>
    <row r="513" spans="2:3" ht="15.75" x14ac:dyDescent="0.25">
      <c r="B513" s="14" t="s">
        <v>546</v>
      </c>
      <c r="C513" s="15">
        <v>37.44</v>
      </c>
    </row>
    <row r="514" spans="2:3" ht="15.75" x14ac:dyDescent="0.25">
      <c r="B514" s="14" t="s">
        <v>547</v>
      </c>
      <c r="C514" s="15">
        <v>62.87</v>
      </c>
    </row>
    <row r="515" spans="2:3" ht="15.75" x14ac:dyDescent="0.25">
      <c r="B515" s="14" t="s">
        <v>548</v>
      </c>
      <c r="C515" s="15">
        <v>81.709999999999994</v>
      </c>
    </row>
    <row r="516" spans="2:3" ht="15.75" x14ac:dyDescent="0.25">
      <c r="B516" s="14" t="s">
        <v>549</v>
      </c>
      <c r="C516" s="15">
        <v>91.41</v>
      </c>
    </row>
    <row r="517" spans="2:3" ht="15.75" x14ac:dyDescent="0.25">
      <c r="B517" s="14" t="s">
        <v>550</v>
      </c>
      <c r="C517" s="15">
        <v>39.21</v>
      </c>
    </row>
    <row r="518" spans="2:3" ht="15.75" x14ac:dyDescent="0.25">
      <c r="B518" s="14" t="s">
        <v>551</v>
      </c>
      <c r="C518" s="15">
        <v>59.86</v>
      </c>
    </row>
    <row r="519" spans="2:3" ht="15.75" x14ac:dyDescent="0.25">
      <c r="B519" s="14" t="s">
        <v>552</v>
      </c>
      <c r="C519" s="15">
        <v>54.36</v>
      </c>
    </row>
    <row r="520" spans="2:3" ht="15.75" x14ac:dyDescent="0.25">
      <c r="B520" s="14" t="s">
        <v>553</v>
      </c>
      <c r="C520" s="15">
        <v>98.09</v>
      </c>
    </row>
    <row r="521" spans="2:3" ht="15.75" x14ac:dyDescent="0.25">
      <c r="B521" s="14" t="s">
        <v>554</v>
      </c>
      <c r="C521" s="15">
        <v>25.43</v>
      </c>
    </row>
    <row r="522" spans="2:3" ht="15.75" x14ac:dyDescent="0.25">
      <c r="B522" s="14" t="s">
        <v>555</v>
      </c>
      <c r="C522" s="15">
        <v>86.68</v>
      </c>
    </row>
    <row r="523" spans="2:3" ht="15.75" x14ac:dyDescent="0.25">
      <c r="B523" s="14" t="s">
        <v>556</v>
      </c>
      <c r="C523" s="15">
        <v>22.95</v>
      </c>
    </row>
    <row r="524" spans="2:3" ht="15.75" x14ac:dyDescent="0.25">
      <c r="B524" s="14" t="s">
        <v>557</v>
      </c>
      <c r="C524" s="15">
        <v>16.309999999999999</v>
      </c>
    </row>
    <row r="525" spans="2:3" ht="15.75" x14ac:dyDescent="0.25">
      <c r="B525" s="14" t="s">
        <v>558</v>
      </c>
      <c r="C525" s="15">
        <v>28.32</v>
      </c>
    </row>
    <row r="526" spans="2:3" ht="15.75" x14ac:dyDescent="0.25">
      <c r="B526" s="14" t="s">
        <v>559</v>
      </c>
      <c r="C526" s="15">
        <v>16.670000000000002</v>
      </c>
    </row>
    <row r="527" spans="2:3" ht="15.75" x14ac:dyDescent="0.25">
      <c r="B527" s="14" t="s">
        <v>560</v>
      </c>
      <c r="C527" s="15">
        <v>73.959999999999994</v>
      </c>
    </row>
    <row r="528" spans="2:3" ht="15.75" x14ac:dyDescent="0.25">
      <c r="B528" s="14" t="s">
        <v>561</v>
      </c>
      <c r="C528" s="15">
        <v>97.94</v>
      </c>
    </row>
    <row r="529" spans="2:3" ht="15.75" x14ac:dyDescent="0.25">
      <c r="B529" s="14" t="s">
        <v>562</v>
      </c>
      <c r="C529" s="15">
        <v>87.48</v>
      </c>
    </row>
    <row r="530" spans="2:3" ht="15.75" x14ac:dyDescent="0.25">
      <c r="B530" s="14" t="s">
        <v>563</v>
      </c>
      <c r="C530" s="15">
        <v>30.68</v>
      </c>
    </row>
    <row r="531" spans="2:3" ht="15.75" x14ac:dyDescent="0.25">
      <c r="B531" s="14" t="s">
        <v>564</v>
      </c>
      <c r="C531" s="15">
        <v>75.88</v>
      </c>
    </row>
    <row r="532" spans="2:3" ht="15.75" x14ac:dyDescent="0.25">
      <c r="B532" s="14" t="s">
        <v>565</v>
      </c>
      <c r="C532" s="15">
        <v>20.18</v>
      </c>
    </row>
    <row r="533" spans="2:3" ht="15.75" x14ac:dyDescent="0.25">
      <c r="B533" s="14" t="s">
        <v>566</v>
      </c>
      <c r="C533" s="15">
        <v>18.77</v>
      </c>
    </row>
    <row r="534" spans="2:3" ht="15.75" x14ac:dyDescent="0.25">
      <c r="B534" s="14" t="s">
        <v>567</v>
      </c>
      <c r="C534" s="15">
        <v>71.2</v>
      </c>
    </row>
    <row r="535" spans="2:3" ht="15.75" x14ac:dyDescent="0.25">
      <c r="B535" s="14" t="s">
        <v>568</v>
      </c>
      <c r="C535" s="15">
        <v>38.81</v>
      </c>
    </row>
    <row r="536" spans="2:3" ht="15.75" x14ac:dyDescent="0.25">
      <c r="B536" s="14" t="s">
        <v>569</v>
      </c>
      <c r="C536" s="15">
        <v>29.42</v>
      </c>
    </row>
    <row r="537" spans="2:3" ht="15.75" x14ac:dyDescent="0.25">
      <c r="B537" s="14" t="s">
        <v>570</v>
      </c>
      <c r="C537" s="15">
        <v>60.95</v>
      </c>
    </row>
    <row r="538" spans="2:3" ht="15.75" x14ac:dyDescent="0.25">
      <c r="B538" s="14" t="s">
        <v>571</v>
      </c>
      <c r="C538" s="15">
        <v>51.54</v>
      </c>
    </row>
    <row r="539" spans="2:3" ht="15.75" x14ac:dyDescent="0.25">
      <c r="B539" s="14" t="s">
        <v>572</v>
      </c>
      <c r="C539" s="15">
        <v>66.06</v>
      </c>
    </row>
    <row r="540" spans="2:3" ht="15.75" x14ac:dyDescent="0.25">
      <c r="B540" s="14" t="s">
        <v>573</v>
      </c>
      <c r="C540" s="15">
        <v>57.27</v>
      </c>
    </row>
    <row r="541" spans="2:3" ht="15.75" x14ac:dyDescent="0.25">
      <c r="B541" s="14" t="s">
        <v>574</v>
      </c>
      <c r="C541" s="15">
        <v>54.31</v>
      </c>
    </row>
    <row r="542" spans="2:3" ht="15.75" x14ac:dyDescent="0.25">
      <c r="B542" s="14" t="s">
        <v>575</v>
      </c>
      <c r="C542" s="15">
        <v>58.24</v>
      </c>
    </row>
    <row r="543" spans="2:3" ht="15.75" x14ac:dyDescent="0.25">
      <c r="B543" s="14" t="s">
        <v>576</v>
      </c>
      <c r="C543" s="15">
        <v>22.21</v>
      </c>
    </row>
    <row r="544" spans="2:3" ht="15.75" x14ac:dyDescent="0.25">
      <c r="B544" s="14" t="s">
        <v>577</v>
      </c>
      <c r="C544" s="15">
        <v>19.32</v>
      </c>
    </row>
    <row r="545" spans="2:3" ht="15.75" x14ac:dyDescent="0.25">
      <c r="B545" s="14" t="s">
        <v>578</v>
      </c>
      <c r="C545" s="15">
        <v>37.479999999999997</v>
      </c>
    </row>
    <row r="546" spans="2:3" ht="15.75" x14ac:dyDescent="0.25">
      <c r="B546" s="14" t="s">
        <v>579</v>
      </c>
      <c r="C546" s="15">
        <v>72.040000000000006</v>
      </c>
    </row>
    <row r="547" spans="2:3" ht="15.75" x14ac:dyDescent="0.25">
      <c r="B547" s="14" t="s">
        <v>580</v>
      </c>
      <c r="C547" s="15">
        <v>98.52</v>
      </c>
    </row>
    <row r="548" spans="2:3" ht="15.75" x14ac:dyDescent="0.25">
      <c r="B548" s="14" t="s">
        <v>581</v>
      </c>
      <c r="C548" s="15">
        <v>41.66</v>
      </c>
    </row>
    <row r="549" spans="2:3" ht="15.75" x14ac:dyDescent="0.25">
      <c r="B549" s="14" t="s">
        <v>582</v>
      </c>
      <c r="C549" s="15">
        <v>72.42</v>
      </c>
    </row>
    <row r="550" spans="2:3" ht="15.75" x14ac:dyDescent="0.25">
      <c r="B550" s="14" t="s">
        <v>583</v>
      </c>
      <c r="C550" s="15">
        <v>89.2</v>
      </c>
    </row>
    <row r="551" spans="2:3" ht="15.75" x14ac:dyDescent="0.25">
      <c r="B551" s="14" t="s">
        <v>584</v>
      </c>
      <c r="C551" s="15">
        <v>42.42</v>
      </c>
    </row>
    <row r="552" spans="2:3" ht="15.75" x14ac:dyDescent="0.25">
      <c r="B552" s="14" t="s">
        <v>585</v>
      </c>
      <c r="C552" s="15">
        <v>74.510000000000005</v>
      </c>
    </row>
    <row r="553" spans="2:3" ht="15.75" x14ac:dyDescent="0.25">
      <c r="B553" s="14" t="s">
        <v>586</v>
      </c>
      <c r="C553" s="15">
        <v>99.25</v>
      </c>
    </row>
    <row r="554" spans="2:3" ht="15.75" x14ac:dyDescent="0.25">
      <c r="B554" s="14" t="s">
        <v>587</v>
      </c>
      <c r="C554" s="15">
        <v>81.209999999999994</v>
      </c>
    </row>
    <row r="555" spans="2:3" ht="15.75" x14ac:dyDescent="0.25">
      <c r="B555" s="14" t="s">
        <v>588</v>
      </c>
      <c r="C555" s="15">
        <v>49.33</v>
      </c>
    </row>
    <row r="556" spans="2:3" ht="15.75" x14ac:dyDescent="0.25">
      <c r="B556" s="14" t="s">
        <v>589</v>
      </c>
      <c r="C556" s="15">
        <v>65.739999999999995</v>
      </c>
    </row>
    <row r="557" spans="2:3" ht="15.75" x14ac:dyDescent="0.25">
      <c r="B557" s="14" t="s">
        <v>590</v>
      </c>
      <c r="C557" s="15">
        <v>79.86</v>
      </c>
    </row>
    <row r="558" spans="2:3" ht="15.75" x14ac:dyDescent="0.25">
      <c r="B558" s="14" t="s">
        <v>591</v>
      </c>
      <c r="C558" s="15">
        <v>73.98</v>
      </c>
    </row>
    <row r="559" spans="2:3" ht="15.75" x14ac:dyDescent="0.25">
      <c r="B559" s="14" t="s">
        <v>592</v>
      </c>
      <c r="C559" s="15">
        <v>82.04</v>
      </c>
    </row>
    <row r="560" spans="2:3" ht="15.75" x14ac:dyDescent="0.25">
      <c r="B560" s="14" t="s">
        <v>593</v>
      </c>
      <c r="C560" s="15">
        <v>26.67</v>
      </c>
    </row>
    <row r="561" spans="2:3" ht="15.75" x14ac:dyDescent="0.25">
      <c r="B561" s="14" t="s">
        <v>594</v>
      </c>
      <c r="C561" s="15">
        <v>10.130000000000001</v>
      </c>
    </row>
    <row r="562" spans="2:3" ht="15.75" x14ac:dyDescent="0.25">
      <c r="B562" s="14" t="s">
        <v>595</v>
      </c>
      <c r="C562" s="15">
        <v>72.39</v>
      </c>
    </row>
    <row r="563" spans="2:3" ht="15.75" x14ac:dyDescent="0.25">
      <c r="B563" s="14" t="s">
        <v>596</v>
      </c>
      <c r="C563" s="15">
        <v>85.91</v>
      </c>
    </row>
    <row r="564" spans="2:3" ht="15.75" x14ac:dyDescent="0.25">
      <c r="B564" s="14" t="s">
        <v>597</v>
      </c>
      <c r="C564" s="15">
        <v>81.31</v>
      </c>
    </row>
    <row r="565" spans="2:3" ht="15.75" x14ac:dyDescent="0.25">
      <c r="B565" s="14" t="s">
        <v>598</v>
      </c>
      <c r="C565" s="15">
        <v>60.3</v>
      </c>
    </row>
    <row r="566" spans="2:3" ht="15.75" x14ac:dyDescent="0.25">
      <c r="B566" s="14" t="s">
        <v>599</v>
      </c>
      <c r="C566" s="15">
        <v>31.77</v>
      </c>
    </row>
    <row r="567" spans="2:3" ht="15.75" x14ac:dyDescent="0.25">
      <c r="B567" s="14" t="s">
        <v>600</v>
      </c>
      <c r="C567" s="15">
        <v>64.27</v>
      </c>
    </row>
    <row r="568" spans="2:3" ht="15.75" x14ac:dyDescent="0.25">
      <c r="B568" s="14" t="s">
        <v>601</v>
      </c>
      <c r="C568" s="15">
        <v>69.510000000000005</v>
      </c>
    </row>
    <row r="569" spans="2:3" ht="15.75" x14ac:dyDescent="0.25">
      <c r="B569" s="14" t="s">
        <v>602</v>
      </c>
      <c r="C569" s="15">
        <v>27.22</v>
      </c>
    </row>
    <row r="570" spans="2:3" ht="15.75" x14ac:dyDescent="0.25">
      <c r="B570" s="14" t="s">
        <v>603</v>
      </c>
      <c r="C570" s="15">
        <v>92.98</v>
      </c>
    </row>
    <row r="571" spans="2:3" ht="15.75" x14ac:dyDescent="0.25">
      <c r="B571" s="14" t="s">
        <v>604</v>
      </c>
      <c r="C571" s="15">
        <v>63.06</v>
      </c>
    </row>
    <row r="572" spans="2:3" ht="15.75" x14ac:dyDescent="0.25">
      <c r="B572" s="14" t="s">
        <v>605</v>
      </c>
      <c r="C572" s="15">
        <v>51.71</v>
      </c>
    </row>
    <row r="573" spans="2:3" ht="15.75" x14ac:dyDescent="0.25">
      <c r="B573" s="14" t="s">
        <v>606</v>
      </c>
      <c r="C573" s="15">
        <v>52.34</v>
      </c>
    </row>
    <row r="574" spans="2:3" ht="15.75" x14ac:dyDescent="0.25">
      <c r="B574" s="14" t="s">
        <v>607</v>
      </c>
      <c r="C574" s="15">
        <v>43.06</v>
      </c>
    </row>
    <row r="575" spans="2:3" ht="15.75" x14ac:dyDescent="0.25">
      <c r="B575" s="14" t="s">
        <v>608</v>
      </c>
      <c r="C575" s="15">
        <v>59.61</v>
      </c>
    </row>
    <row r="576" spans="2:3" ht="15.75" x14ac:dyDescent="0.25">
      <c r="B576" s="14" t="s">
        <v>609</v>
      </c>
      <c r="C576" s="15">
        <v>14.62</v>
      </c>
    </row>
    <row r="577" spans="2:3" ht="15.75" x14ac:dyDescent="0.25">
      <c r="B577" s="14" t="s">
        <v>610</v>
      </c>
      <c r="C577" s="15">
        <v>46.53</v>
      </c>
    </row>
    <row r="578" spans="2:3" ht="15.75" x14ac:dyDescent="0.25">
      <c r="B578" s="14" t="s">
        <v>611</v>
      </c>
      <c r="C578" s="15">
        <v>24.24</v>
      </c>
    </row>
    <row r="579" spans="2:3" ht="15.75" x14ac:dyDescent="0.25">
      <c r="B579" s="14" t="s">
        <v>612</v>
      </c>
      <c r="C579" s="15">
        <v>45.58</v>
      </c>
    </row>
    <row r="580" spans="2:3" ht="15.75" x14ac:dyDescent="0.25">
      <c r="B580" s="14" t="s">
        <v>613</v>
      </c>
      <c r="C580" s="15">
        <v>75.2</v>
      </c>
    </row>
    <row r="581" spans="2:3" ht="15.75" x14ac:dyDescent="0.25">
      <c r="B581" s="14" t="s">
        <v>614</v>
      </c>
      <c r="C581" s="15">
        <v>96.8</v>
      </c>
    </row>
    <row r="582" spans="2:3" ht="15.75" x14ac:dyDescent="0.25">
      <c r="B582" s="14" t="s">
        <v>615</v>
      </c>
      <c r="C582" s="15">
        <v>14.82</v>
      </c>
    </row>
    <row r="583" spans="2:3" ht="15.75" x14ac:dyDescent="0.25">
      <c r="B583" s="14" t="s">
        <v>616</v>
      </c>
      <c r="C583" s="15">
        <v>52.2</v>
      </c>
    </row>
    <row r="584" spans="2:3" ht="15.75" x14ac:dyDescent="0.25">
      <c r="B584" s="14" t="s">
        <v>617</v>
      </c>
      <c r="C584" s="15">
        <v>46.66</v>
      </c>
    </row>
    <row r="585" spans="2:3" ht="15.75" x14ac:dyDescent="0.25">
      <c r="B585" s="14" t="s">
        <v>618</v>
      </c>
      <c r="C585" s="15">
        <v>36.85</v>
      </c>
    </row>
    <row r="586" spans="2:3" ht="15.75" x14ac:dyDescent="0.25">
      <c r="B586" s="14" t="s">
        <v>619</v>
      </c>
      <c r="C586" s="15">
        <v>70.319999999999993</v>
      </c>
    </row>
    <row r="587" spans="2:3" ht="15.75" x14ac:dyDescent="0.25">
      <c r="B587" s="14" t="s">
        <v>620</v>
      </c>
      <c r="C587" s="15">
        <v>83.08</v>
      </c>
    </row>
    <row r="588" spans="2:3" ht="15.75" x14ac:dyDescent="0.25">
      <c r="B588" s="14" t="s">
        <v>621</v>
      </c>
      <c r="C588" s="15">
        <v>64.989999999999995</v>
      </c>
    </row>
    <row r="589" spans="2:3" ht="15.75" x14ac:dyDescent="0.25">
      <c r="B589" s="14" t="s">
        <v>622</v>
      </c>
      <c r="C589" s="15">
        <v>77.56</v>
      </c>
    </row>
    <row r="590" spans="2:3" ht="15.75" x14ac:dyDescent="0.25">
      <c r="B590" s="14" t="s">
        <v>623</v>
      </c>
      <c r="C590" s="15">
        <v>54.51</v>
      </c>
    </row>
    <row r="591" spans="2:3" ht="15.75" x14ac:dyDescent="0.25">
      <c r="B591" s="14" t="s">
        <v>624</v>
      </c>
      <c r="C591" s="15">
        <v>51.89</v>
      </c>
    </row>
    <row r="592" spans="2:3" ht="15.75" x14ac:dyDescent="0.25">
      <c r="B592" s="14" t="s">
        <v>625</v>
      </c>
      <c r="C592" s="15">
        <v>31.75</v>
      </c>
    </row>
    <row r="593" spans="2:3" ht="15.75" x14ac:dyDescent="0.25">
      <c r="B593" s="14" t="s">
        <v>626</v>
      </c>
      <c r="C593" s="15">
        <v>53.65</v>
      </c>
    </row>
    <row r="594" spans="2:3" ht="15.75" x14ac:dyDescent="0.25">
      <c r="B594" s="14" t="s">
        <v>627</v>
      </c>
      <c r="C594" s="15">
        <v>49.79</v>
      </c>
    </row>
    <row r="595" spans="2:3" ht="15.75" x14ac:dyDescent="0.25">
      <c r="B595" s="14" t="s">
        <v>628</v>
      </c>
      <c r="C595" s="15">
        <v>57.89</v>
      </c>
    </row>
    <row r="596" spans="2:3" ht="15.75" x14ac:dyDescent="0.25">
      <c r="B596" s="14" t="s">
        <v>629</v>
      </c>
      <c r="C596" s="15">
        <v>28.96</v>
      </c>
    </row>
    <row r="597" spans="2:3" ht="15.75" x14ac:dyDescent="0.25">
      <c r="B597" s="14" t="s">
        <v>630</v>
      </c>
      <c r="C597" s="15">
        <v>98.97</v>
      </c>
    </row>
    <row r="598" spans="2:3" ht="15.75" x14ac:dyDescent="0.25">
      <c r="B598" s="14" t="s">
        <v>631</v>
      </c>
      <c r="C598" s="15">
        <v>93.22</v>
      </c>
    </row>
    <row r="599" spans="2:3" ht="15.75" x14ac:dyDescent="0.25">
      <c r="B599" s="14" t="s">
        <v>632</v>
      </c>
      <c r="C599" s="15">
        <v>80.930000000000007</v>
      </c>
    </row>
    <row r="600" spans="2:3" ht="15.75" x14ac:dyDescent="0.25">
      <c r="B600" s="14" t="s">
        <v>633</v>
      </c>
      <c r="C600" s="15">
        <v>67.45</v>
      </c>
    </row>
    <row r="601" spans="2:3" ht="15.75" x14ac:dyDescent="0.25">
      <c r="B601" s="14" t="s">
        <v>634</v>
      </c>
      <c r="C601" s="15">
        <v>38.72</v>
      </c>
    </row>
    <row r="602" spans="2:3" ht="15.75" x14ac:dyDescent="0.25">
      <c r="B602" s="14" t="s">
        <v>635</v>
      </c>
      <c r="C602" s="15">
        <v>72.599999999999994</v>
      </c>
    </row>
    <row r="603" spans="2:3" ht="15.75" x14ac:dyDescent="0.25">
      <c r="B603" s="14" t="s">
        <v>636</v>
      </c>
      <c r="C603" s="15">
        <v>87.91</v>
      </c>
    </row>
    <row r="604" spans="2:3" ht="15.75" x14ac:dyDescent="0.25">
      <c r="B604" s="14" t="s">
        <v>637</v>
      </c>
      <c r="C604" s="15">
        <v>98.53</v>
      </c>
    </row>
    <row r="605" spans="2:3" ht="15.75" x14ac:dyDescent="0.25">
      <c r="B605" s="14" t="s">
        <v>638</v>
      </c>
      <c r="C605" s="15">
        <v>43.46</v>
      </c>
    </row>
    <row r="606" spans="2:3" ht="15.75" x14ac:dyDescent="0.25">
      <c r="B606" s="14" t="s">
        <v>639</v>
      </c>
      <c r="C606" s="15">
        <v>71.680000000000007</v>
      </c>
    </row>
    <row r="607" spans="2:3" ht="15.75" x14ac:dyDescent="0.25">
      <c r="B607" s="14" t="s">
        <v>640</v>
      </c>
      <c r="C607" s="15">
        <v>91.61</v>
      </c>
    </row>
    <row r="608" spans="2:3" ht="15.75" x14ac:dyDescent="0.25">
      <c r="B608" s="14" t="s">
        <v>641</v>
      </c>
      <c r="C608" s="15">
        <v>94.59</v>
      </c>
    </row>
    <row r="609" spans="2:3" ht="15.75" x14ac:dyDescent="0.25">
      <c r="B609" s="14" t="s">
        <v>642</v>
      </c>
      <c r="C609" s="15">
        <v>83.25</v>
      </c>
    </row>
    <row r="610" spans="2:3" ht="15.75" x14ac:dyDescent="0.25">
      <c r="B610" s="14" t="s">
        <v>643</v>
      </c>
      <c r="C610" s="15">
        <v>91.35</v>
      </c>
    </row>
    <row r="611" spans="2:3" ht="15.75" x14ac:dyDescent="0.25">
      <c r="B611" s="14" t="s">
        <v>644</v>
      </c>
      <c r="C611" s="15">
        <v>78.88</v>
      </c>
    </row>
    <row r="612" spans="2:3" ht="15.75" x14ac:dyDescent="0.25">
      <c r="B612" s="14" t="s">
        <v>645</v>
      </c>
      <c r="C612" s="15">
        <v>60.87</v>
      </c>
    </row>
    <row r="613" spans="2:3" ht="15.75" x14ac:dyDescent="0.25">
      <c r="B613" s="14" t="s">
        <v>646</v>
      </c>
      <c r="C613" s="15">
        <v>82.58</v>
      </c>
    </row>
    <row r="614" spans="2:3" ht="15.75" x14ac:dyDescent="0.25">
      <c r="B614" s="14" t="s">
        <v>647</v>
      </c>
      <c r="C614" s="15">
        <v>53.3</v>
      </c>
    </row>
    <row r="615" spans="2:3" ht="15.75" x14ac:dyDescent="0.25">
      <c r="B615" s="14" t="s">
        <v>648</v>
      </c>
      <c r="C615" s="15">
        <v>12.09</v>
      </c>
    </row>
    <row r="616" spans="2:3" ht="15.75" x14ac:dyDescent="0.25">
      <c r="B616" s="14" t="s">
        <v>649</v>
      </c>
      <c r="C616" s="15">
        <v>64.19</v>
      </c>
    </row>
    <row r="617" spans="2:3" ht="15.75" x14ac:dyDescent="0.25">
      <c r="B617" s="14" t="s">
        <v>650</v>
      </c>
      <c r="C617" s="15">
        <v>99.7</v>
      </c>
    </row>
    <row r="618" spans="2:3" ht="15.75" x14ac:dyDescent="0.25">
      <c r="B618" s="14" t="s">
        <v>651</v>
      </c>
      <c r="C618" s="15">
        <v>79.91</v>
      </c>
    </row>
    <row r="619" spans="2:3" ht="15.75" x14ac:dyDescent="0.25">
      <c r="B619" s="14" t="s">
        <v>652</v>
      </c>
      <c r="C619" s="15">
        <v>66.47</v>
      </c>
    </row>
    <row r="620" spans="2:3" ht="15.75" x14ac:dyDescent="0.25">
      <c r="B620" s="14" t="s">
        <v>653</v>
      </c>
      <c r="C620" s="15">
        <v>28.95</v>
      </c>
    </row>
    <row r="621" spans="2:3" ht="15.75" x14ac:dyDescent="0.25">
      <c r="B621" s="14" t="s">
        <v>654</v>
      </c>
      <c r="C621" s="15">
        <v>46.2</v>
      </c>
    </row>
    <row r="622" spans="2:3" ht="15.75" x14ac:dyDescent="0.25">
      <c r="B622" s="14" t="s">
        <v>655</v>
      </c>
      <c r="C622" s="15">
        <v>17.63</v>
      </c>
    </row>
    <row r="623" spans="2:3" ht="15.75" x14ac:dyDescent="0.25">
      <c r="B623" s="14" t="s">
        <v>656</v>
      </c>
      <c r="C623" s="15">
        <v>52.42</v>
      </c>
    </row>
    <row r="624" spans="2:3" ht="15.75" x14ac:dyDescent="0.25">
      <c r="B624" s="14" t="s">
        <v>657</v>
      </c>
      <c r="C624" s="15">
        <v>98.79</v>
      </c>
    </row>
    <row r="625" spans="2:3" ht="15.75" x14ac:dyDescent="0.25">
      <c r="B625" s="14" t="s">
        <v>658</v>
      </c>
      <c r="C625" s="15">
        <v>88.55</v>
      </c>
    </row>
    <row r="626" spans="2:3" ht="15.75" x14ac:dyDescent="0.25">
      <c r="B626" s="14" t="s">
        <v>659</v>
      </c>
      <c r="C626" s="15">
        <v>55.67</v>
      </c>
    </row>
    <row r="627" spans="2:3" ht="15.75" x14ac:dyDescent="0.25">
      <c r="B627" s="14" t="s">
        <v>660</v>
      </c>
      <c r="C627" s="15">
        <v>72.52</v>
      </c>
    </row>
    <row r="628" spans="2:3" ht="15.75" x14ac:dyDescent="0.25">
      <c r="B628" s="14" t="s">
        <v>661</v>
      </c>
      <c r="C628" s="15">
        <v>12.05</v>
      </c>
    </row>
    <row r="629" spans="2:3" ht="15.75" x14ac:dyDescent="0.25">
      <c r="B629" s="14" t="s">
        <v>662</v>
      </c>
      <c r="C629" s="15">
        <v>19.36</v>
      </c>
    </row>
    <row r="630" spans="2:3" ht="15.75" x14ac:dyDescent="0.25">
      <c r="B630" s="14" t="s">
        <v>663</v>
      </c>
      <c r="C630" s="15">
        <v>70.209999999999994</v>
      </c>
    </row>
    <row r="631" spans="2:3" ht="15.75" x14ac:dyDescent="0.25">
      <c r="B631" s="14" t="s">
        <v>664</v>
      </c>
      <c r="C631" s="15">
        <v>33.630000000000003</v>
      </c>
    </row>
    <row r="632" spans="2:3" ht="15.75" x14ac:dyDescent="0.25">
      <c r="B632" s="14" t="s">
        <v>665</v>
      </c>
      <c r="C632" s="15">
        <v>15.49</v>
      </c>
    </row>
    <row r="633" spans="2:3" ht="15.75" x14ac:dyDescent="0.25">
      <c r="B633" s="14" t="s">
        <v>666</v>
      </c>
      <c r="C633" s="15">
        <v>75.66</v>
      </c>
    </row>
    <row r="634" spans="2:3" ht="15.75" x14ac:dyDescent="0.25">
      <c r="B634" s="14" t="s">
        <v>667</v>
      </c>
      <c r="C634" s="15">
        <v>55.81</v>
      </c>
    </row>
    <row r="635" spans="2:3" ht="15.75" x14ac:dyDescent="0.25">
      <c r="B635" s="14" t="s">
        <v>668</v>
      </c>
      <c r="C635" s="15">
        <v>72.78</v>
      </c>
    </row>
    <row r="636" spans="2:3" ht="15.75" x14ac:dyDescent="0.25">
      <c r="B636" s="14" t="s">
        <v>669</v>
      </c>
      <c r="C636" s="15">
        <v>37.32</v>
      </c>
    </row>
    <row r="637" spans="2:3" ht="15.75" x14ac:dyDescent="0.25">
      <c r="B637" s="14" t="s">
        <v>670</v>
      </c>
      <c r="C637" s="15">
        <v>60.18</v>
      </c>
    </row>
    <row r="638" spans="2:3" ht="15.75" x14ac:dyDescent="0.25">
      <c r="B638" s="14" t="s">
        <v>671</v>
      </c>
      <c r="C638" s="15">
        <v>15.69</v>
      </c>
    </row>
    <row r="639" spans="2:3" ht="15.75" x14ac:dyDescent="0.25">
      <c r="B639" s="14" t="s">
        <v>672</v>
      </c>
      <c r="C639" s="15">
        <v>88.15</v>
      </c>
    </row>
    <row r="640" spans="2:3" ht="15.75" x14ac:dyDescent="0.25">
      <c r="B640" s="14" t="s">
        <v>673</v>
      </c>
      <c r="C640" s="15">
        <v>27.93</v>
      </c>
    </row>
    <row r="641" spans="2:3" ht="15.75" x14ac:dyDescent="0.25">
      <c r="B641" s="14" t="s">
        <v>674</v>
      </c>
      <c r="C641" s="15">
        <v>55.45</v>
      </c>
    </row>
    <row r="642" spans="2:3" ht="15.75" x14ac:dyDescent="0.25">
      <c r="B642" s="14" t="s">
        <v>675</v>
      </c>
      <c r="C642" s="15">
        <v>42.97</v>
      </c>
    </row>
    <row r="643" spans="2:3" ht="15.75" x14ac:dyDescent="0.25">
      <c r="B643" s="14" t="s">
        <v>676</v>
      </c>
      <c r="C643" s="15">
        <v>17.14</v>
      </c>
    </row>
    <row r="644" spans="2:3" ht="15.75" x14ac:dyDescent="0.25">
      <c r="B644" s="14" t="s">
        <v>677</v>
      </c>
      <c r="C644" s="15">
        <v>58.75</v>
      </c>
    </row>
    <row r="645" spans="2:3" ht="15.75" x14ac:dyDescent="0.25">
      <c r="B645" s="14" t="s">
        <v>678</v>
      </c>
      <c r="C645" s="15">
        <v>87.1</v>
      </c>
    </row>
    <row r="646" spans="2:3" ht="15.75" x14ac:dyDescent="0.25">
      <c r="B646" s="14" t="s">
        <v>679</v>
      </c>
      <c r="C646" s="15">
        <v>98.8</v>
      </c>
    </row>
    <row r="647" spans="2:3" ht="15.75" x14ac:dyDescent="0.25">
      <c r="B647" s="14" t="s">
        <v>680</v>
      </c>
      <c r="C647" s="15">
        <v>48.63</v>
      </c>
    </row>
    <row r="648" spans="2:3" ht="15.75" x14ac:dyDescent="0.25">
      <c r="B648" s="14" t="s">
        <v>681</v>
      </c>
      <c r="C648" s="15">
        <v>57.74</v>
      </c>
    </row>
    <row r="649" spans="2:3" ht="15.75" x14ac:dyDescent="0.25">
      <c r="B649" s="14" t="s">
        <v>682</v>
      </c>
      <c r="C649" s="15">
        <v>17.97</v>
      </c>
    </row>
    <row r="650" spans="2:3" ht="15.75" x14ac:dyDescent="0.25">
      <c r="B650" s="14" t="s">
        <v>683</v>
      </c>
      <c r="C650" s="15">
        <v>47.71</v>
      </c>
    </row>
    <row r="651" spans="2:3" ht="15.75" x14ac:dyDescent="0.25">
      <c r="B651" s="14" t="s">
        <v>684</v>
      </c>
      <c r="C651" s="15">
        <v>40.619999999999997</v>
      </c>
    </row>
    <row r="652" spans="2:3" ht="15.75" x14ac:dyDescent="0.25">
      <c r="B652" s="14" t="s">
        <v>685</v>
      </c>
      <c r="C652" s="15">
        <v>56.04</v>
      </c>
    </row>
    <row r="653" spans="2:3" ht="15.75" x14ac:dyDescent="0.25">
      <c r="B653" s="14" t="s">
        <v>686</v>
      </c>
      <c r="C653" s="15">
        <v>93.4</v>
      </c>
    </row>
    <row r="654" spans="2:3" ht="15.75" x14ac:dyDescent="0.25">
      <c r="B654" s="14" t="s">
        <v>687</v>
      </c>
      <c r="C654" s="15">
        <v>73.41</v>
      </c>
    </row>
    <row r="655" spans="2:3" ht="15.75" x14ac:dyDescent="0.25">
      <c r="B655" s="14" t="s">
        <v>688</v>
      </c>
      <c r="C655" s="15">
        <v>33.64</v>
      </c>
    </row>
    <row r="656" spans="2:3" ht="15.75" x14ac:dyDescent="0.25">
      <c r="B656" s="14" t="s">
        <v>689</v>
      </c>
      <c r="C656" s="15">
        <v>45.48</v>
      </c>
    </row>
    <row r="657" spans="2:3" ht="15.75" x14ac:dyDescent="0.25">
      <c r="B657" s="14" t="s">
        <v>690</v>
      </c>
      <c r="C657" s="15">
        <v>64.08</v>
      </c>
    </row>
    <row r="658" spans="2:3" ht="15.75" x14ac:dyDescent="0.25">
      <c r="B658" s="14" t="s">
        <v>691</v>
      </c>
      <c r="C658" s="15">
        <v>73.47</v>
      </c>
    </row>
    <row r="659" spans="2:3" ht="15.75" x14ac:dyDescent="0.25">
      <c r="B659" s="14" t="s">
        <v>692</v>
      </c>
      <c r="C659" s="15">
        <v>58.95</v>
      </c>
    </row>
    <row r="660" spans="2:3" ht="15.75" x14ac:dyDescent="0.25">
      <c r="B660" s="14" t="s">
        <v>693</v>
      </c>
      <c r="C660" s="15">
        <v>39.479999999999997</v>
      </c>
    </row>
    <row r="661" spans="2:3" ht="15.75" x14ac:dyDescent="0.25">
      <c r="B661" s="14" t="s">
        <v>694</v>
      </c>
      <c r="C661" s="15">
        <v>34.81</v>
      </c>
    </row>
    <row r="662" spans="2:3" ht="15.75" x14ac:dyDescent="0.25">
      <c r="B662" s="14" t="s">
        <v>695</v>
      </c>
      <c r="C662" s="15">
        <v>49.32</v>
      </c>
    </row>
    <row r="663" spans="2:3" ht="15.75" x14ac:dyDescent="0.25">
      <c r="B663" s="14" t="s">
        <v>696</v>
      </c>
      <c r="C663" s="15">
        <v>21.48</v>
      </c>
    </row>
    <row r="664" spans="2:3" ht="15.75" x14ac:dyDescent="0.25">
      <c r="B664" s="14" t="s">
        <v>697</v>
      </c>
      <c r="C664" s="15">
        <v>23.08</v>
      </c>
    </row>
    <row r="665" spans="2:3" ht="15.75" x14ac:dyDescent="0.25">
      <c r="B665" s="14" t="s">
        <v>698</v>
      </c>
      <c r="C665" s="15">
        <v>49.1</v>
      </c>
    </row>
    <row r="666" spans="2:3" ht="15.75" x14ac:dyDescent="0.25">
      <c r="B666" s="14" t="s">
        <v>699</v>
      </c>
      <c r="C666" s="15">
        <v>64.83</v>
      </c>
    </row>
    <row r="667" spans="2:3" ht="15.75" x14ac:dyDescent="0.25">
      <c r="B667" s="14" t="s">
        <v>700</v>
      </c>
      <c r="C667" s="15">
        <v>63.56</v>
      </c>
    </row>
    <row r="668" spans="2:3" ht="15.75" x14ac:dyDescent="0.25">
      <c r="B668" s="14" t="s">
        <v>701</v>
      </c>
      <c r="C668" s="15">
        <v>72.88</v>
      </c>
    </row>
    <row r="669" spans="2:3" ht="15.75" x14ac:dyDescent="0.25">
      <c r="B669" s="14" t="s">
        <v>702</v>
      </c>
      <c r="C669" s="15">
        <v>67.099999999999994</v>
      </c>
    </row>
    <row r="670" spans="2:3" ht="15.75" x14ac:dyDescent="0.25">
      <c r="B670" s="14" t="s">
        <v>703</v>
      </c>
      <c r="C670" s="15">
        <v>70.19</v>
      </c>
    </row>
    <row r="671" spans="2:3" ht="15.75" x14ac:dyDescent="0.25">
      <c r="B671" s="14" t="s">
        <v>704</v>
      </c>
      <c r="C671" s="15">
        <v>55.04</v>
      </c>
    </row>
    <row r="672" spans="2:3" ht="15.75" x14ac:dyDescent="0.25">
      <c r="B672" s="14" t="s">
        <v>705</v>
      </c>
      <c r="C672" s="15">
        <v>73.38</v>
      </c>
    </row>
    <row r="673" spans="2:3" ht="15.75" x14ac:dyDescent="0.25">
      <c r="B673" s="14" t="s">
        <v>706</v>
      </c>
      <c r="C673" s="15">
        <v>52.6</v>
      </c>
    </row>
    <row r="674" spans="2:3" ht="15.75" x14ac:dyDescent="0.25">
      <c r="B674" s="14" t="s">
        <v>707</v>
      </c>
      <c r="C674" s="15">
        <v>87.37</v>
      </c>
    </row>
    <row r="675" spans="2:3" ht="15.75" x14ac:dyDescent="0.25">
      <c r="B675" s="14" t="s">
        <v>708</v>
      </c>
      <c r="C675" s="15">
        <v>27.04</v>
      </c>
    </row>
    <row r="676" spans="2:3" ht="15.75" x14ac:dyDescent="0.25">
      <c r="B676" s="14" t="s">
        <v>709</v>
      </c>
      <c r="C676" s="15">
        <v>62.19</v>
      </c>
    </row>
    <row r="677" spans="2:3" ht="15.75" x14ac:dyDescent="0.25">
      <c r="B677" s="14" t="s">
        <v>710</v>
      </c>
      <c r="C677" s="15">
        <v>69.58</v>
      </c>
    </row>
    <row r="678" spans="2:3" ht="15.75" x14ac:dyDescent="0.25">
      <c r="B678" s="14" t="s">
        <v>711</v>
      </c>
      <c r="C678" s="15">
        <v>97.5</v>
      </c>
    </row>
    <row r="679" spans="2:3" ht="15.75" x14ac:dyDescent="0.25">
      <c r="B679" s="14" t="s">
        <v>712</v>
      </c>
      <c r="C679" s="15">
        <v>60.41</v>
      </c>
    </row>
    <row r="680" spans="2:3" ht="15.75" x14ac:dyDescent="0.25">
      <c r="B680" s="14" t="s">
        <v>713</v>
      </c>
      <c r="C680" s="15">
        <v>19.77</v>
      </c>
    </row>
    <row r="681" spans="2:3" ht="15.75" x14ac:dyDescent="0.25">
      <c r="B681" s="14" t="s">
        <v>714</v>
      </c>
      <c r="C681" s="15">
        <v>80.47</v>
      </c>
    </row>
    <row r="682" spans="2:3" ht="15.75" x14ac:dyDescent="0.25">
      <c r="B682" s="14" t="s">
        <v>715</v>
      </c>
      <c r="C682" s="15">
        <v>88.39</v>
      </c>
    </row>
    <row r="683" spans="2:3" ht="15.75" x14ac:dyDescent="0.25">
      <c r="B683" s="14" t="s">
        <v>716</v>
      </c>
      <c r="C683" s="15">
        <v>71.77</v>
      </c>
    </row>
    <row r="684" spans="2:3" ht="15.75" x14ac:dyDescent="0.25">
      <c r="B684" s="14" t="s">
        <v>717</v>
      </c>
      <c r="C684" s="15">
        <v>43</v>
      </c>
    </row>
    <row r="685" spans="2:3" ht="15.75" x14ac:dyDescent="0.25">
      <c r="B685" s="14" t="s">
        <v>718</v>
      </c>
      <c r="C685" s="15">
        <v>68.98</v>
      </c>
    </row>
    <row r="686" spans="2:3" ht="15.75" x14ac:dyDescent="0.25">
      <c r="B686" s="14" t="s">
        <v>719</v>
      </c>
      <c r="C686" s="15">
        <v>15.62</v>
      </c>
    </row>
    <row r="687" spans="2:3" ht="15.75" x14ac:dyDescent="0.25">
      <c r="B687" s="14" t="s">
        <v>720</v>
      </c>
      <c r="C687" s="15">
        <v>25.7</v>
      </c>
    </row>
    <row r="688" spans="2:3" ht="15.75" x14ac:dyDescent="0.25">
      <c r="B688" s="14" t="s">
        <v>721</v>
      </c>
      <c r="C688" s="15">
        <v>80.62</v>
      </c>
    </row>
    <row r="689" spans="2:3" ht="15.75" x14ac:dyDescent="0.25">
      <c r="B689" s="14" t="s">
        <v>722</v>
      </c>
      <c r="C689" s="15">
        <v>75.53</v>
      </c>
    </row>
    <row r="690" spans="2:3" ht="15.75" x14ac:dyDescent="0.25">
      <c r="B690" s="14" t="s">
        <v>723</v>
      </c>
      <c r="C690" s="15">
        <v>77.63</v>
      </c>
    </row>
    <row r="691" spans="2:3" ht="15.75" x14ac:dyDescent="0.25">
      <c r="B691" s="14" t="s">
        <v>724</v>
      </c>
      <c r="C691" s="15">
        <v>13.85</v>
      </c>
    </row>
    <row r="692" spans="2:3" ht="15.75" x14ac:dyDescent="0.25">
      <c r="B692" s="14" t="s">
        <v>725</v>
      </c>
      <c r="C692" s="15">
        <v>35.68</v>
      </c>
    </row>
    <row r="693" spans="2:3" ht="15.75" x14ac:dyDescent="0.25">
      <c r="B693" s="14" t="s">
        <v>726</v>
      </c>
      <c r="C693" s="15">
        <v>71.459999999999994</v>
      </c>
    </row>
    <row r="694" spans="2:3" ht="15.75" x14ac:dyDescent="0.25">
      <c r="B694" s="14" t="s">
        <v>727</v>
      </c>
      <c r="C694" s="15">
        <v>11.94</v>
      </c>
    </row>
    <row r="695" spans="2:3" ht="15.75" x14ac:dyDescent="0.25">
      <c r="B695" s="14" t="s">
        <v>728</v>
      </c>
      <c r="C695" s="15">
        <v>17.48</v>
      </c>
    </row>
    <row r="696" spans="2:3" ht="15.75" x14ac:dyDescent="0.25">
      <c r="B696" s="14" t="s">
        <v>729</v>
      </c>
      <c r="C696" s="15">
        <v>25.56</v>
      </c>
    </row>
    <row r="697" spans="2:3" ht="15.75" x14ac:dyDescent="0.25">
      <c r="B697" s="14" t="s">
        <v>730</v>
      </c>
      <c r="C697" s="15">
        <v>90.63</v>
      </c>
    </row>
    <row r="698" spans="2:3" ht="15.75" x14ac:dyDescent="0.25">
      <c r="B698" s="14" t="s">
        <v>731</v>
      </c>
      <c r="C698" s="15">
        <v>44.12</v>
      </c>
    </row>
    <row r="699" spans="2:3" ht="15.75" x14ac:dyDescent="0.25">
      <c r="B699" s="14" t="s">
        <v>732</v>
      </c>
      <c r="C699" s="15">
        <v>36.770000000000003</v>
      </c>
    </row>
    <row r="700" spans="2:3" ht="15.75" x14ac:dyDescent="0.25">
      <c r="B700" s="14" t="s">
        <v>733</v>
      </c>
      <c r="C700" s="15">
        <v>23.34</v>
      </c>
    </row>
    <row r="701" spans="2:3" ht="15.75" x14ac:dyDescent="0.25">
      <c r="B701" s="14" t="s">
        <v>734</v>
      </c>
      <c r="C701" s="15">
        <v>28.5</v>
      </c>
    </row>
    <row r="702" spans="2:3" ht="15.75" x14ac:dyDescent="0.25">
      <c r="B702" s="14" t="s">
        <v>735</v>
      </c>
      <c r="C702" s="15">
        <v>55.57</v>
      </c>
    </row>
    <row r="703" spans="2:3" ht="15.75" x14ac:dyDescent="0.25">
      <c r="B703" s="14" t="s">
        <v>736</v>
      </c>
      <c r="C703" s="15">
        <v>69.739999999999995</v>
      </c>
    </row>
    <row r="704" spans="2:3" ht="15.75" x14ac:dyDescent="0.25">
      <c r="B704" s="14" t="s">
        <v>737</v>
      </c>
      <c r="C704" s="15">
        <v>97.26</v>
      </c>
    </row>
    <row r="705" spans="2:3" ht="15.75" x14ac:dyDescent="0.25">
      <c r="B705" s="14" t="s">
        <v>738</v>
      </c>
      <c r="C705" s="15">
        <v>52.18</v>
      </c>
    </row>
    <row r="706" spans="2:3" ht="15.75" x14ac:dyDescent="0.25">
      <c r="B706" s="14" t="s">
        <v>739</v>
      </c>
      <c r="C706" s="15">
        <v>22.32</v>
      </c>
    </row>
    <row r="707" spans="2:3" ht="15.75" x14ac:dyDescent="0.25">
      <c r="B707" s="14" t="s">
        <v>740</v>
      </c>
      <c r="C707" s="15">
        <v>56</v>
      </c>
    </row>
    <row r="708" spans="2:3" ht="15.75" x14ac:dyDescent="0.25">
      <c r="B708" s="14" t="s">
        <v>741</v>
      </c>
      <c r="C708" s="15">
        <v>19.7</v>
      </c>
    </row>
    <row r="709" spans="2:3" ht="15.75" x14ac:dyDescent="0.25">
      <c r="B709" s="14" t="s">
        <v>742</v>
      </c>
      <c r="C709" s="15">
        <v>53.72</v>
      </c>
    </row>
    <row r="710" spans="2:3" ht="15.75" x14ac:dyDescent="0.25">
      <c r="B710" s="14" t="s">
        <v>743</v>
      </c>
      <c r="C710" s="15">
        <v>81.95</v>
      </c>
    </row>
    <row r="711" spans="2:3" ht="15.75" x14ac:dyDescent="0.25">
      <c r="B711" s="14" t="s">
        <v>744</v>
      </c>
      <c r="C711" s="15">
        <v>81.2</v>
      </c>
    </row>
    <row r="712" spans="2:3" ht="15.75" x14ac:dyDescent="0.25">
      <c r="B712" s="14" t="s">
        <v>745</v>
      </c>
      <c r="C712" s="15">
        <v>58.76</v>
      </c>
    </row>
    <row r="713" spans="2:3" ht="15.75" x14ac:dyDescent="0.25">
      <c r="B713" s="14" t="s">
        <v>746</v>
      </c>
      <c r="C713" s="15">
        <v>91.56</v>
      </c>
    </row>
    <row r="714" spans="2:3" ht="15.75" x14ac:dyDescent="0.25">
      <c r="B714" s="14" t="s">
        <v>747</v>
      </c>
      <c r="C714" s="15">
        <v>55.61</v>
      </c>
    </row>
    <row r="715" spans="2:3" ht="15.75" x14ac:dyDescent="0.25">
      <c r="B715" s="14" t="s">
        <v>748</v>
      </c>
      <c r="C715" s="15">
        <v>84.83</v>
      </c>
    </row>
    <row r="716" spans="2:3" ht="15.75" x14ac:dyDescent="0.25">
      <c r="B716" s="14" t="s">
        <v>749</v>
      </c>
      <c r="C716" s="15">
        <v>71.63</v>
      </c>
    </row>
    <row r="717" spans="2:3" ht="15.75" x14ac:dyDescent="0.25">
      <c r="B717" s="14" t="s">
        <v>750</v>
      </c>
      <c r="C717" s="15">
        <v>37.69</v>
      </c>
    </row>
    <row r="718" spans="2:3" ht="15.75" x14ac:dyDescent="0.25">
      <c r="B718" s="14" t="s">
        <v>751</v>
      </c>
      <c r="C718" s="15">
        <v>31.67</v>
      </c>
    </row>
    <row r="719" spans="2:3" ht="15.75" x14ac:dyDescent="0.25">
      <c r="B719" s="14" t="s">
        <v>752</v>
      </c>
      <c r="C719" s="15">
        <v>38.42</v>
      </c>
    </row>
    <row r="720" spans="2:3" ht="15.75" x14ac:dyDescent="0.25">
      <c r="B720" s="14" t="s">
        <v>753</v>
      </c>
      <c r="C720" s="15">
        <v>65.23</v>
      </c>
    </row>
    <row r="721" spans="2:3" ht="15.75" x14ac:dyDescent="0.25">
      <c r="B721" s="14" t="s">
        <v>754</v>
      </c>
      <c r="C721" s="15">
        <v>10.53</v>
      </c>
    </row>
    <row r="722" spans="2:3" ht="15.75" x14ac:dyDescent="0.25">
      <c r="B722" s="14" t="s">
        <v>755</v>
      </c>
      <c r="C722" s="15">
        <v>12.29</v>
      </c>
    </row>
    <row r="723" spans="2:3" ht="15.75" x14ac:dyDescent="0.25">
      <c r="B723" s="14" t="s">
        <v>756</v>
      </c>
      <c r="C723" s="15">
        <v>81.23</v>
      </c>
    </row>
    <row r="724" spans="2:3" ht="15.75" x14ac:dyDescent="0.25">
      <c r="B724" s="14" t="s">
        <v>757</v>
      </c>
      <c r="C724" s="15">
        <v>27.28</v>
      </c>
    </row>
    <row r="725" spans="2:3" ht="15.75" x14ac:dyDescent="0.25">
      <c r="B725" s="14" t="s">
        <v>758</v>
      </c>
      <c r="C725" s="15">
        <v>17.420000000000002</v>
      </c>
    </row>
    <row r="726" spans="2:3" ht="15.75" x14ac:dyDescent="0.25">
      <c r="B726" s="14" t="s">
        <v>759</v>
      </c>
      <c r="C726" s="15">
        <v>73.28</v>
      </c>
    </row>
    <row r="727" spans="2:3" ht="15.75" x14ac:dyDescent="0.25">
      <c r="B727" s="14" t="s">
        <v>760</v>
      </c>
      <c r="C727" s="15">
        <v>84.87</v>
      </c>
    </row>
    <row r="728" spans="2:3" ht="15.75" x14ac:dyDescent="0.25">
      <c r="B728" s="14" t="s">
        <v>761</v>
      </c>
      <c r="C728" s="15">
        <v>97.29</v>
      </c>
    </row>
    <row r="729" spans="2:3" ht="15.75" x14ac:dyDescent="0.25">
      <c r="B729" s="14" t="s">
        <v>762</v>
      </c>
      <c r="C729" s="15">
        <v>35.74</v>
      </c>
    </row>
    <row r="730" spans="2:3" ht="15.75" x14ac:dyDescent="0.25">
      <c r="B730" s="14" t="s">
        <v>763</v>
      </c>
      <c r="C730" s="15">
        <v>96.52</v>
      </c>
    </row>
    <row r="731" spans="2:3" ht="15.75" x14ac:dyDescent="0.25">
      <c r="B731" s="14" t="s">
        <v>764</v>
      </c>
      <c r="C731" s="15">
        <v>18.850000000000001</v>
      </c>
    </row>
    <row r="732" spans="2:3" ht="15.75" x14ac:dyDescent="0.25">
      <c r="B732" s="14" t="s">
        <v>765</v>
      </c>
      <c r="C732" s="15">
        <v>55.39</v>
      </c>
    </row>
    <row r="733" spans="2:3" ht="15.75" x14ac:dyDescent="0.25">
      <c r="B733" s="14" t="s">
        <v>766</v>
      </c>
      <c r="C733" s="15">
        <v>77.2</v>
      </c>
    </row>
    <row r="734" spans="2:3" ht="15.75" x14ac:dyDescent="0.25">
      <c r="B734" s="14" t="s">
        <v>767</v>
      </c>
      <c r="C734" s="15">
        <v>72.13</v>
      </c>
    </row>
    <row r="735" spans="2:3" ht="15.75" x14ac:dyDescent="0.25">
      <c r="B735" s="14" t="s">
        <v>768</v>
      </c>
      <c r="C735" s="15">
        <v>63.88</v>
      </c>
    </row>
    <row r="736" spans="2:3" ht="15.75" x14ac:dyDescent="0.25">
      <c r="B736" s="14" t="s">
        <v>769</v>
      </c>
      <c r="C736" s="15">
        <v>10.69</v>
      </c>
    </row>
    <row r="737" spans="2:3" ht="15.75" x14ac:dyDescent="0.25">
      <c r="B737" s="14" t="s">
        <v>770</v>
      </c>
      <c r="C737" s="15">
        <v>55.5</v>
      </c>
    </row>
    <row r="738" spans="2:3" ht="15.75" x14ac:dyDescent="0.25">
      <c r="B738" s="14" t="s">
        <v>771</v>
      </c>
      <c r="C738" s="15">
        <v>95.46</v>
      </c>
    </row>
    <row r="739" spans="2:3" ht="15.75" x14ac:dyDescent="0.25">
      <c r="B739" s="14" t="s">
        <v>772</v>
      </c>
      <c r="C739" s="15">
        <v>76.06</v>
      </c>
    </row>
    <row r="740" spans="2:3" ht="15.75" x14ac:dyDescent="0.25">
      <c r="B740" s="14" t="s">
        <v>773</v>
      </c>
      <c r="C740" s="15">
        <v>13.69</v>
      </c>
    </row>
    <row r="741" spans="2:3" ht="15.75" x14ac:dyDescent="0.25">
      <c r="B741" s="14" t="s">
        <v>774</v>
      </c>
      <c r="C741" s="15">
        <v>95.64</v>
      </c>
    </row>
    <row r="742" spans="2:3" ht="15.75" x14ac:dyDescent="0.25">
      <c r="B742" s="14" t="s">
        <v>775</v>
      </c>
      <c r="C742" s="15">
        <v>11.43</v>
      </c>
    </row>
    <row r="743" spans="2:3" ht="15.75" x14ac:dyDescent="0.25">
      <c r="B743" s="14" t="s">
        <v>776</v>
      </c>
      <c r="C743" s="15">
        <v>85.87</v>
      </c>
    </row>
    <row r="744" spans="2:3" ht="15.75" x14ac:dyDescent="0.25">
      <c r="B744" s="14" t="s">
        <v>777</v>
      </c>
      <c r="C744" s="15">
        <v>67.989999999999995</v>
      </c>
    </row>
    <row r="745" spans="2:3" ht="15.75" x14ac:dyDescent="0.25">
      <c r="B745" s="14" t="s">
        <v>778</v>
      </c>
      <c r="C745" s="15">
        <v>65.650000000000006</v>
      </c>
    </row>
    <row r="746" spans="2:3" ht="15.75" x14ac:dyDescent="0.25">
      <c r="B746" s="14" t="s">
        <v>779</v>
      </c>
      <c r="C746" s="15">
        <v>28.86</v>
      </c>
    </row>
    <row r="747" spans="2:3" ht="15.75" x14ac:dyDescent="0.25">
      <c r="B747" s="14" t="s">
        <v>780</v>
      </c>
      <c r="C747" s="15">
        <v>65.31</v>
      </c>
    </row>
    <row r="748" spans="2:3" ht="15.75" x14ac:dyDescent="0.25">
      <c r="B748" s="14" t="s">
        <v>781</v>
      </c>
      <c r="C748" s="15">
        <v>93.38</v>
      </c>
    </row>
    <row r="749" spans="2:3" ht="15.75" x14ac:dyDescent="0.25">
      <c r="B749" s="14" t="s">
        <v>782</v>
      </c>
      <c r="C749" s="15">
        <v>25.25</v>
      </c>
    </row>
    <row r="750" spans="2:3" ht="15.75" x14ac:dyDescent="0.25">
      <c r="B750" s="14" t="s">
        <v>783</v>
      </c>
      <c r="C750" s="15">
        <v>21.8</v>
      </c>
    </row>
    <row r="751" spans="2:3" ht="15.75" x14ac:dyDescent="0.25">
      <c r="B751" s="14" t="s">
        <v>784</v>
      </c>
      <c r="C751" s="15">
        <v>94.76</v>
      </c>
    </row>
    <row r="752" spans="2:3" ht="15.75" x14ac:dyDescent="0.25">
      <c r="B752" s="14" t="s">
        <v>785</v>
      </c>
      <c r="C752" s="15">
        <v>30.62</v>
      </c>
    </row>
    <row r="753" spans="2:3" ht="15.75" x14ac:dyDescent="0.25">
      <c r="B753" s="14" t="s">
        <v>786</v>
      </c>
      <c r="C753" s="15">
        <v>44.01</v>
      </c>
    </row>
    <row r="754" spans="2:3" ht="15.75" x14ac:dyDescent="0.25">
      <c r="B754" s="14" t="s">
        <v>787</v>
      </c>
      <c r="C754" s="15">
        <v>10.16</v>
      </c>
    </row>
    <row r="755" spans="2:3" ht="15.75" x14ac:dyDescent="0.25">
      <c r="B755" s="14" t="s">
        <v>788</v>
      </c>
      <c r="C755" s="15">
        <v>74.58</v>
      </c>
    </row>
    <row r="756" spans="2:3" ht="15.75" x14ac:dyDescent="0.25">
      <c r="B756" s="14" t="s">
        <v>789</v>
      </c>
      <c r="C756" s="15">
        <v>71.89</v>
      </c>
    </row>
    <row r="757" spans="2:3" ht="15.75" x14ac:dyDescent="0.25">
      <c r="B757" s="14" t="s">
        <v>790</v>
      </c>
      <c r="C757" s="15">
        <v>10.99</v>
      </c>
    </row>
    <row r="758" spans="2:3" ht="15.75" x14ac:dyDescent="0.25">
      <c r="B758" s="14" t="s">
        <v>791</v>
      </c>
      <c r="C758" s="15">
        <v>60.47</v>
      </c>
    </row>
    <row r="759" spans="2:3" ht="15.75" x14ac:dyDescent="0.25">
      <c r="B759" s="14" t="s">
        <v>792</v>
      </c>
      <c r="C759" s="15">
        <v>58.91</v>
      </c>
    </row>
    <row r="760" spans="2:3" ht="15.75" x14ac:dyDescent="0.25">
      <c r="B760" s="14" t="s">
        <v>793</v>
      </c>
      <c r="C760" s="15">
        <v>46.41</v>
      </c>
    </row>
    <row r="761" spans="2:3" ht="15.75" x14ac:dyDescent="0.25">
      <c r="B761" s="14" t="s">
        <v>794</v>
      </c>
      <c r="C761" s="15">
        <v>68.55</v>
      </c>
    </row>
    <row r="762" spans="2:3" ht="15.75" x14ac:dyDescent="0.25">
      <c r="B762" s="14" t="s">
        <v>795</v>
      </c>
      <c r="C762" s="15">
        <v>97.37</v>
      </c>
    </row>
    <row r="763" spans="2:3" ht="15.75" x14ac:dyDescent="0.25">
      <c r="B763" s="14" t="s">
        <v>796</v>
      </c>
      <c r="C763" s="15">
        <v>92.6</v>
      </c>
    </row>
    <row r="764" spans="2:3" ht="15.75" x14ac:dyDescent="0.25">
      <c r="B764" s="14" t="s">
        <v>797</v>
      </c>
      <c r="C764" s="15">
        <v>46.61</v>
      </c>
    </row>
    <row r="765" spans="2:3" ht="15.75" x14ac:dyDescent="0.25">
      <c r="B765" s="14" t="s">
        <v>798</v>
      </c>
      <c r="C765" s="15">
        <v>27.18</v>
      </c>
    </row>
    <row r="766" spans="2:3" ht="15.75" x14ac:dyDescent="0.25">
      <c r="B766" s="14" t="s">
        <v>799</v>
      </c>
      <c r="C766" s="15">
        <v>24.49</v>
      </c>
    </row>
    <row r="767" spans="2:3" ht="15.75" x14ac:dyDescent="0.25">
      <c r="B767" s="14" t="s">
        <v>800</v>
      </c>
      <c r="C767" s="15">
        <v>92.78</v>
      </c>
    </row>
    <row r="768" spans="2:3" ht="15.75" x14ac:dyDescent="0.25">
      <c r="B768" s="14" t="s">
        <v>801</v>
      </c>
      <c r="C768" s="15">
        <v>86.69</v>
      </c>
    </row>
    <row r="769" spans="2:3" ht="15.75" x14ac:dyDescent="0.25">
      <c r="B769" s="14" t="s">
        <v>802</v>
      </c>
      <c r="C769" s="15">
        <v>23.01</v>
      </c>
    </row>
    <row r="770" spans="2:3" ht="15.75" x14ac:dyDescent="0.25">
      <c r="B770" s="14" t="s">
        <v>803</v>
      </c>
      <c r="C770" s="15">
        <v>30.2</v>
      </c>
    </row>
    <row r="771" spans="2:3" ht="15.75" x14ac:dyDescent="0.25">
      <c r="B771" s="14" t="s">
        <v>804</v>
      </c>
      <c r="C771" s="15">
        <v>67.39</v>
      </c>
    </row>
    <row r="772" spans="2:3" ht="15.75" x14ac:dyDescent="0.25">
      <c r="B772" s="14" t="s">
        <v>805</v>
      </c>
      <c r="C772" s="15">
        <v>48.96</v>
      </c>
    </row>
    <row r="773" spans="2:3" ht="15.75" x14ac:dyDescent="0.25">
      <c r="B773" s="14" t="s">
        <v>806</v>
      </c>
      <c r="C773" s="15">
        <v>75.59</v>
      </c>
    </row>
    <row r="774" spans="2:3" ht="15.75" x14ac:dyDescent="0.25">
      <c r="B774" s="14" t="s">
        <v>807</v>
      </c>
      <c r="C774" s="15">
        <v>77.47</v>
      </c>
    </row>
    <row r="775" spans="2:3" ht="15.75" x14ac:dyDescent="0.25">
      <c r="B775" s="14" t="s">
        <v>808</v>
      </c>
      <c r="C775" s="15">
        <v>93.18</v>
      </c>
    </row>
    <row r="776" spans="2:3" ht="15.75" x14ac:dyDescent="0.25">
      <c r="B776" s="14" t="s">
        <v>809</v>
      </c>
      <c r="C776" s="15">
        <v>50.23</v>
      </c>
    </row>
    <row r="777" spans="2:3" ht="15.75" x14ac:dyDescent="0.25">
      <c r="B777" s="14" t="s">
        <v>810</v>
      </c>
      <c r="C777" s="15">
        <v>17.75</v>
      </c>
    </row>
    <row r="778" spans="2:3" ht="15.75" x14ac:dyDescent="0.25">
      <c r="B778" s="14" t="s">
        <v>811</v>
      </c>
      <c r="C778" s="15">
        <v>62.18</v>
      </c>
    </row>
    <row r="779" spans="2:3" ht="15.75" x14ac:dyDescent="0.25">
      <c r="B779" s="14" t="s">
        <v>812</v>
      </c>
      <c r="C779" s="15">
        <v>10.75</v>
      </c>
    </row>
    <row r="780" spans="2:3" ht="15.75" x14ac:dyDescent="0.25">
      <c r="B780" s="14" t="s">
        <v>813</v>
      </c>
      <c r="C780" s="15">
        <v>40.26</v>
      </c>
    </row>
    <row r="781" spans="2:3" ht="15.75" x14ac:dyDescent="0.25">
      <c r="B781" s="14" t="s">
        <v>814</v>
      </c>
      <c r="C781" s="15">
        <v>64.97</v>
      </c>
    </row>
    <row r="782" spans="2:3" ht="15.75" x14ac:dyDescent="0.25">
      <c r="B782" s="14" t="s">
        <v>815</v>
      </c>
      <c r="C782" s="15">
        <v>95.15</v>
      </c>
    </row>
    <row r="783" spans="2:3" ht="15.75" x14ac:dyDescent="0.25">
      <c r="B783" s="14" t="s">
        <v>816</v>
      </c>
      <c r="C783" s="15">
        <v>48.62</v>
      </c>
    </row>
    <row r="784" spans="2:3" ht="15.75" x14ac:dyDescent="0.25">
      <c r="B784" s="14" t="s">
        <v>817</v>
      </c>
      <c r="C784" s="15">
        <v>53.21</v>
      </c>
    </row>
    <row r="785" spans="2:3" ht="15.75" x14ac:dyDescent="0.25">
      <c r="B785" s="14" t="s">
        <v>818</v>
      </c>
      <c r="C785" s="15">
        <v>45.44</v>
      </c>
    </row>
    <row r="786" spans="2:3" ht="15.75" x14ac:dyDescent="0.25">
      <c r="B786" s="14" t="s">
        <v>819</v>
      </c>
      <c r="C786" s="15">
        <v>33.880000000000003</v>
      </c>
    </row>
    <row r="787" spans="2:3" ht="15.75" x14ac:dyDescent="0.25">
      <c r="B787" s="14" t="s">
        <v>820</v>
      </c>
      <c r="C787" s="15">
        <v>96.16</v>
      </c>
    </row>
    <row r="788" spans="2:3" ht="15.75" x14ac:dyDescent="0.25">
      <c r="B788" s="14" t="s">
        <v>821</v>
      </c>
      <c r="C788" s="15">
        <v>47.16</v>
      </c>
    </row>
    <row r="789" spans="2:3" ht="15.75" x14ac:dyDescent="0.25">
      <c r="B789" s="14" t="s">
        <v>822</v>
      </c>
      <c r="C789" s="15">
        <v>47.68</v>
      </c>
    </row>
    <row r="790" spans="2:3" ht="15.75" x14ac:dyDescent="0.25">
      <c r="B790" s="14" t="s">
        <v>823</v>
      </c>
      <c r="C790" s="15">
        <v>10.17</v>
      </c>
    </row>
    <row r="791" spans="2:3" ht="15.75" x14ac:dyDescent="0.25">
      <c r="B791" s="14" t="s">
        <v>824</v>
      </c>
      <c r="C791" s="15">
        <v>60.08</v>
      </c>
    </row>
    <row r="792" spans="2:3" ht="15.75" x14ac:dyDescent="0.25">
      <c r="B792" s="14" t="s">
        <v>825</v>
      </c>
      <c r="C792" s="15">
        <v>72.11</v>
      </c>
    </row>
    <row r="793" spans="2:3" ht="15.75" x14ac:dyDescent="0.25">
      <c r="B793" s="14" t="s">
        <v>826</v>
      </c>
      <c r="C793" s="15">
        <v>41.28</v>
      </c>
    </row>
    <row r="794" spans="2:3" ht="15.75" x14ac:dyDescent="0.25">
      <c r="B794" s="14" t="s">
        <v>827</v>
      </c>
      <c r="C794" s="15">
        <v>64.95</v>
      </c>
    </row>
    <row r="795" spans="2:3" ht="15.75" x14ac:dyDescent="0.25">
      <c r="B795" s="14" t="s">
        <v>828</v>
      </c>
      <c r="C795" s="15">
        <v>74.22</v>
      </c>
    </row>
    <row r="796" spans="2:3" ht="15.75" x14ac:dyDescent="0.25">
      <c r="B796" s="14" t="s">
        <v>829</v>
      </c>
      <c r="C796" s="15">
        <v>10.56</v>
      </c>
    </row>
    <row r="797" spans="2:3" ht="15.75" x14ac:dyDescent="0.25">
      <c r="B797" s="14" t="s">
        <v>830</v>
      </c>
      <c r="C797" s="15">
        <v>62.57</v>
      </c>
    </row>
    <row r="798" spans="2:3" ht="15.75" x14ac:dyDescent="0.25">
      <c r="B798" s="14" t="s">
        <v>831</v>
      </c>
      <c r="C798" s="15">
        <v>11.85</v>
      </c>
    </row>
    <row r="799" spans="2:3" ht="15.75" x14ac:dyDescent="0.25">
      <c r="B799" s="14" t="s">
        <v>832</v>
      </c>
      <c r="C799" s="15">
        <v>91.3</v>
      </c>
    </row>
    <row r="800" spans="2:3" ht="15.75" x14ac:dyDescent="0.25">
      <c r="B800" s="14" t="s">
        <v>833</v>
      </c>
      <c r="C800" s="15">
        <v>40.729999999999997</v>
      </c>
    </row>
    <row r="801" spans="2:3" ht="15.75" x14ac:dyDescent="0.25">
      <c r="B801" s="14" t="s">
        <v>834</v>
      </c>
      <c r="C801" s="15">
        <v>52.38</v>
      </c>
    </row>
    <row r="802" spans="2:3" ht="15.75" x14ac:dyDescent="0.25">
      <c r="B802" s="14" t="s">
        <v>835</v>
      </c>
      <c r="C802" s="15">
        <v>38.54</v>
      </c>
    </row>
    <row r="803" spans="2:3" ht="15.75" x14ac:dyDescent="0.25">
      <c r="B803" s="14" t="s">
        <v>836</v>
      </c>
      <c r="C803" s="15">
        <v>44.63</v>
      </c>
    </row>
    <row r="804" spans="2:3" ht="15.75" x14ac:dyDescent="0.25">
      <c r="B804" s="14" t="s">
        <v>837</v>
      </c>
      <c r="C804" s="15">
        <v>55.87</v>
      </c>
    </row>
    <row r="805" spans="2:3" ht="15.75" x14ac:dyDescent="0.25">
      <c r="B805" s="14" t="s">
        <v>838</v>
      </c>
      <c r="C805" s="15">
        <v>29.22</v>
      </c>
    </row>
    <row r="806" spans="2:3" ht="15.75" x14ac:dyDescent="0.25">
      <c r="B806" s="14" t="s">
        <v>839</v>
      </c>
      <c r="C806" s="15">
        <v>39.47</v>
      </c>
    </row>
    <row r="807" spans="2:3" ht="15.75" x14ac:dyDescent="0.25">
      <c r="B807" s="14" t="s">
        <v>840</v>
      </c>
      <c r="C807" s="15">
        <v>14.87</v>
      </c>
    </row>
    <row r="808" spans="2:3" ht="15.75" x14ac:dyDescent="0.25">
      <c r="B808" s="14" t="s">
        <v>841</v>
      </c>
      <c r="C808" s="15">
        <v>21.32</v>
      </c>
    </row>
    <row r="809" spans="2:3" ht="15.75" x14ac:dyDescent="0.25">
      <c r="B809" s="14" t="s">
        <v>842</v>
      </c>
      <c r="C809" s="15">
        <v>93.78</v>
      </c>
    </row>
    <row r="810" spans="2:3" ht="15.75" x14ac:dyDescent="0.25">
      <c r="B810" s="14" t="s">
        <v>843</v>
      </c>
      <c r="C810" s="15">
        <v>73.260000000000005</v>
      </c>
    </row>
    <row r="811" spans="2:3" ht="15.75" x14ac:dyDescent="0.25">
      <c r="B811" s="14" t="s">
        <v>844</v>
      </c>
      <c r="C811" s="15">
        <v>22.38</v>
      </c>
    </row>
    <row r="812" spans="2:3" ht="15.75" x14ac:dyDescent="0.25">
      <c r="B812" s="14" t="s">
        <v>845</v>
      </c>
      <c r="C812" s="15">
        <v>99.1</v>
      </c>
    </row>
    <row r="813" spans="2:3" ht="15.75" x14ac:dyDescent="0.25">
      <c r="B813" s="14" t="s">
        <v>846</v>
      </c>
      <c r="C813" s="15">
        <v>74.099999999999994</v>
      </c>
    </row>
    <row r="814" spans="2:3" ht="15.75" x14ac:dyDescent="0.25">
      <c r="B814" s="14" t="s">
        <v>847</v>
      </c>
      <c r="C814" s="15">
        <v>98.48</v>
      </c>
    </row>
    <row r="815" spans="2:3" ht="15.75" x14ac:dyDescent="0.25">
      <c r="B815" s="14" t="s">
        <v>848</v>
      </c>
      <c r="C815" s="15">
        <v>53.19</v>
      </c>
    </row>
    <row r="816" spans="2:3" ht="15.75" x14ac:dyDescent="0.25">
      <c r="B816" s="14" t="s">
        <v>849</v>
      </c>
      <c r="C816" s="15">
        <v>52.79</v>
      </c>
    </row>
    <row r="817" spans="2:3" ht="15.75" x14ac:dyDescent="0.25">
      <c r="B817" s="14" t="s">
        <v>850</v>
      </c>
      <c r="C817" s="15">
        <v>95.95</v>
      </c>
    </row>
    <row r="818" spans="2:3" ht="15.75" x14ac:dyDescent="0.25">
      <c r="B818" s="14" t="s">
        <v>851</v>
      </c>
      <c r="C818" s="15">
        <v>36.51</v>
      </c>
    </row>
    <row r="819" spans="2:3" ht="15.75" x14ac:dyDescent="0.25">
      <c r="B819" s="14" t="s">
        <v>852</v>
      </c>
      <c r="C819" s="15">
        <v>28.31</v>
      </c>
    </row>
    <row r="820" spans="2:3" ht="15.75" x14ac:dyDescent="0.25">
      <c r="B820" s="14" t="s">
        <v>853</v>
      </c>
      <c r="C820" s="15">
        <v>57.59</v>
      </c>
    </row>
    <row r="821" spans="2:3" ht="15.75" x14ac:dyDescent="0.25">
      <c r="B821" s="14" t="s">
        <v>854</v>
      </c>
      <c r="C821" s="15">
        <v>47.63</v>
      </c>
    </row>
    <row r="822" spans="2:3" ht="15.75" x14ac:dyDescent="0.25">
      <c r="B822" s="14" t="s">
        <v>855</v>
      </c>
      <c r="C822" s="15">
        <v>86.27</v>
      </c>
    </row>
    <row r="823" spans="2:3" ht="15.75" x14ac:dyDescent="0.25">
      <c r="B823" s="14" t="s">
        <v>856</v>
      </c>
      <c r="C823" s="15">
        <v>12.76</v>
      </c>
    </row>
    <row r="824" spans="2:3" ht="15.75" x14ac:dyDescent="0.25">
      <c r="B824" s="14" t="s">
        <v>857</v>
      </c>
      <c r="C824" s="15">
        <v>11.28</v>
      </c>
    </row>
    <row r="825" spans="2:3" ht="15.75" x14ac:dyDescent="0.25">
      <c r="B825" s="14" t="s">
        <v>858</v>
      </c>
      <c r="C825" s="15">
        <v>51.07</v>
      </c>
    </row>
    <row r="826" spans="2:3" ht="15.75" x14ac:dyDescent="0.25">
      <c r="B826" s="14" t="s">
        <v>859</v>
      </c>
      <c r="C826" s="15">
        <v>79.59</v>
      </c>
    </row>
    <row r="827" spans="2:3" ht="15.75" x14ac:dyDescent="0.25">
      <c r="B827" s="14" t="s">
        <v>860</v>
      </c>
      <c r="C827" s="15">
        <v>33.81</v>
      </c>
    </row>
    <row r="828" spans="2:3" ht="15.75" x14ac:dyDescent="0.25">
      <c r="B828" s="14" t="s">
        <v>861</v>
      </c>
      <c r="C828" s="15">
        <v>90.53</v>
      </c>
    </row>
    <row r="829" spans="2:3" ht="15.75" x14ac:dyDescent="0.25">
      <c r="B829" s="14" t="s">
        <v>862</v>
      </c>
      <c r="C829" s="15">
        <v>62.82</v>
      </c>
    </row>
    <row r="830" spans="2:3" ht="15.75" x14ac:dyDescent="0.25">
      <c r="B830" s="14" t="s">
        <v>863</v>
      </c>
      <c r="C830" s="15">
        <v>24.31</v>
      </c>
    </row>
    <row r="831" spans="2:3" ht="15.75" x14ac:dyDescent="0.25">
      <c r="B831" s="14" t="s">
        <v>864</v>
      </c>
      <c r="C831" s="15">
        <v>64.59</v>
      </c>
    </row>
    <row r="832" spans="2:3" ht="15.75" x14ac:dyDescent="0.25">
      <c r="B832" s="14" t="s">
        <v>865</v>
      </c>
      <c r="C832" s="15">
        <v>24.82</v>
      </c>
    </row>
    <row r="833" spans="2:3" ht="15.75" x14ac:dyDescent="0.25">
      <c r="B833" s="14" t="s">
        <v>866</v>
      </c>
      <c r="C833" s="15">
        <v>56.5</v>
      </c>
    </row>
    <row r="834" spans="2:3" ht="15.75" x14ac:dyDescent="0.25">
      <c r="B834" s="14" t="s">
        <v>867</v>
      </c>
      <c r="C834" s="15">
        <v>21.43</v>
      </c>
    </row>
    <row r="835" spans="2:3" ht="15.75" x14ac:dyDescent="0.25">
      <c r="B835" s="14" t="s">
        <v>868</v>
      </c>
      <c r="C835" s="15">
        <v>89.06</v>
      </c>
    </row>
    <row r="836" spans="2:3" ht="15.75" x14ac:dyDescent="0.25">
      <c r="B836" s="14" t="s">
        <v>869</v>
      </c>
      <c r="C836" s="15">
        <v>23.29</v>
      </c>
    </row>
    <row r="837" spans="2:3" ht="15.75" x14ac:dyDescent="0.25">
      <c r="B837" s="14" t="s">
        <v>870</v>
      </c>
      <c r="C837" s="15">
        <v>65.260000000000005</v>
      </c>
    </row>
    <row r="838" spans="2:3" ht="15.75" x14ac:dyDescent="0.25">
      <c r="B838" s="14" t="s">
        <v>871</v>
      </c>
      <c r="C838" s="15">
        <v>52.35</v>
      </c>
    </row>
    <row r="839" spans="2:3" ht="15.75" x14ac:dyDescent="0.25">
      <c r="B839" s="14" t="s">
        <v>872</v>
      </c>
      <c r="C839" s="15">
        <v>90.02</v>
      </c>
    </row>
    <row r="840" spans="2:3" ht="15.75" x14ac:dyDescent="0.25">
      <c r="B840" s="14" t="s">
        <v>873</v>
      </c>
      <c r="C840" s="15">
        <v>12.1</v>
      </c>
    </row>
    <row r="841" spans="2:3" ht="15.75" x14ac:dyDescent="0.25">
      <c r="B841" s="14" t="s">
        <v>874</v>
      </c>
      <c r="C841" s="15">
        <v>33.21</v>
      </c>
    </row>
    <row r="842" spans="2:3" ht="15.75" x14ac:dyDescent="0.25">
      <c r="B842" s="14" t="s">
        <v>875</v>
      </c>
      <c r="C842" s="15">
        <v>10.18</v>
      </c>
    </row>
    <row r="843" spans="2:3" ht="15.75" x14ac:dyDescent="0.25">
      <c r="B843" s="14" t="s">
        <v>876</v>
      </c>
      <c r="C843" s="15">
        <v>31.99</v>
      </c>
    </row>
    <row r="844" spans="2:3" ht="15.75" x14ac:dyDescent="0.25">
      <c r="B844" s="14" t="s">
        <v>877</v>
      </c>
      <c r="C844" s="15">
        <v>83.34</v>
      </c>
    </row>
    <row r="845" spans="2:3" ht="15.75" x14ac:dyDescent="0.25">
      <c r="B845" s="14" t="s">
        <v>878</v>
      </c>
      <c r="C845" s="15">
        <v>87.9</v>
      </c>
    </row>
    <row r="846" spans="2:3" ht="15.75" x14ac:dyDescent="0.25">
      <c r="B846" s="14" t="s">
        <v>879</v>
      </c>
      <c r="C846" s="15">
        <v>12.19</v>
      </c>
    </row>
    <row r="847" spans="2:3" ht="15.75" x14ac:dyDescent="0.25">
      <c r="B847" s="14" t="s">
        <v>880</v>
      </c>
      <c r="C847" s="15">
        <v>76.92</v>
      </c>
    </row>
    <row r="848" spans="2:3" ht="15.75" x14ac:dyDescent="0.25">
      <c r="B848" s="14" t="s">
        <v>881</v>
      </c>
      <c r="C848" s="15">
        <v>83.66</v>
      </c>
    </row>
    <row r="849" spans="2:3" ht="15.75" x14ac:dyDescent="0.25">
      <c r="B849" s="14" t="s">
        <v>882</v>
      </c>
      <c r="C849" s="15">
        <v>57.91</v>
      </c>
    </row>
    <row r="850" spans="2:3" ht="15.75" x14ac:dyDescent="0.25">
      <c r="B850" s="14" t="s">
        <v>883</v>
      </c>
      <c r="C850" s="15">
        <v>92.49</v>
      </c>
    </row>
    <row r="851" spans="2:3" ht="15.75" x14ac:dyDescent="0.25">
      <c r="B851" s="14" t="s">
        <v>884</v>
      </c>
      <c r="C851" s="15">
        <v>28.38</v>
      </c>
    </row>
    <row r="852" spans="2:3" ht="15.75" x14ac:dyDescent="0.25">
      <c r="B852" s="14" t="s">
        <v>885</v>
      </c>
      <c r="C852" s="15">
        <v>50.45</v>
      </c>
    </row>
    <row r="853" spans="2:3" ht="15.75" x14ac:dyDescent="0.25">
      <c r="B853" s="14" t="s">
        <v>886</v>
      </c>
      <c r="C853" s="15">
        <v>99.16</v>
      </c>
    </row>
    <row r="854" spans="2:3" ht="15.75" x14ac:dyDescent="0.25">
      <c r="B854" s="14" t="s">
        <v>887</v>
      </c>
      <c r="C854" s="15">
        <v>60.74</v>
      </c>
    </row>
    <row r="855" spans="2:3" ht="15.75" x14ac:dyDescent="0.25">
      <c r="B855" s="14" t="s">
        <v>888</v>
      </c>
      <c r="C855" s="15">
        <v>47.27</v>
      </c>
    </row>
    <row r="856" spans="2:3" ht="15.75" x14ac:dyDescent="0.25">
      <c r="B856" s="14" t="s">
        <v>889</v>
      </c>
      <c r="C856" s="15">
        <v>85.6</v>
      </c>
    </row>
    <row r="857" spans="2:3" ht="15.75" x14ac:dyDescent="0.25">
      <c r="B857" s="14" t="s">
        <v>890</v>
      </c>
      <c r="C857" s="15">
        <v>35.04</v>
      </c>
    </row>
    <row r="858" spans="2:3" ht="15.75" x14ac:dyDescent="0.25">
      <c r="B858" s="14" t="s">
        <v>891</v>
      </c>
      <c r="C858" s="15">
        <v>44.84</v>
      </c>
    </row>
    <row r="859" spans="2:3" ht="15.75" x14ac:dyDescent="0.25">
      <c r="B859" s="14" t="s">
        <v>892</v>
      </c>
      <c r="C859" s="15">
        <v>45.97</v>
      </c>
    </row>
    <row r="860" spans="2:3" ht="15.75" x14ac:dyDescent="0.25">
      <c r="B860" s="14" t="s">
        <v>893</v>
      </c>
      <c r="C860" s="15">
        <v>27.73</v>
      </c>
    </row>
    <row r="861" spans="2:3" ht="15.75" x14ac:dyDescent="0.25">
      <c r="B861" s="14" t="s">
        <v>894</v>
      </c>
      <c r="C861" s="15">
        <v>11.53</v>
      </c>
    </row>
    <row r="862" spans="2:3" ht="15.75" x14ac:dyDescent="0.25">
      <c r="B862" s="14" t="s">
        <v>895</v>
      </c>
      <c r="C862" s="15">
        <v>58.32</v>
      </c>
    </row>
    <row r="863" spans="2:3" ht="15.75" x14ac:dyDescent="0.25">
      <c r="B863" s="14" t="s">
        <v>896</v>
      </c>
      <c r="C863" s="15">
        <v>84.61</v>
      </c>
    </row>
    <row r="864" spans="2:3" ht="15.75" x14ac:dyDescent="0.25">
      <c r="B864" s="14" t="s">
        <v>897</v>
      </c>
      <c r="C864" s="15">
        <v>82.88</v>
      </c>
    </row>
    <row r="865" spans="2:3" ht="15.75" x14ac:dyDescent="0.25">
      <c r="B865" s="14" t="s">
        <v>898</v>
      </c>
      <c r="C865" s="15">
        <v>79.540000000000006</v>
      </c>
    </row>
    <row r="866" spans="2:3" ht="15.75" x14ac:dyDescent="0.25">
      <c r="B866" s="14" t="s">
        <v>899</v>
      </c>
      <c r="C866" s="15">
        <v>49.01</v>
      </c>
    </row>
    <row r="867" spans="2:3" ht="15.75" x14ac:dyDescent="0.25">
      <c r="B867" s="14" t="s">
        <v>900</v>
      </c>
      <c r="C867" s="15">
        <v>29.15</v>
      </c>
    </row>
    <row r="868" spans="2:3" ht="15.75" x14ac:dyDescent="0.25">
      <c r="B868" s="14" t="s">
        <v>901</v>
      </c>
      <c r="C868" s="15">
        <v>56.13</v>
      </c>
    </row>
    <row r="869" spans="2:3" ht="15.75" x14ac:dyDescent="0.25">
      <c r="B869" s="14" t="s">
        <v>902</v>
      </c>
      <c r="C869" s="15">
        <v>93.12</v>
      </c>
    </row>
    <row r="870" spans="2:3" ht="15.75" x14ac:dyDescent="0.25">
      <c r="B870" s="14" t="s">
        <v>903</v>
      </c>
      <c r="C870" s="15">
        <v>99.6</v>
      </c>
    </row>
    <row r="871" spans="2:3" ht="15.75" x14ac:dyDescent="0.25">
      <c r="B871" s="14" t="s">
        <v>904</v>
      </c>
      <c r="C871" s="15">
        <v>35.49</v>
      </c>
    </row>
    <row r="872" spans="2:3" ht="15.75" x14ac:dyDescent="0.25">
      <c r="B872" s="14" t="s">
        <v>905</v>
      </c>
      <c r="C872" s="15">
        <v>42.85</v>
      </c>
    </row>
    <row r="873" spans="2:3" ht="15.75" x14ac:dyDescent="0.25">
      <c r="B873" s="14" t="s">
        <v>906</v>
      </c>
      <c r="C873" s="15">
        <v>94.67</v>
      </c>
    </row>
    <row r="874" spans="2:3" ht="15.75" x14ac:dyDescent="0.25">
      <c r="B874" s="14" t="s">
        <v>907</v>
      </c>
      <c r="C874" s="15">
        <v>68.97</v>
      </c>
    </row>
    <row r="875" spans="2:3" ht="15.75" x14ac:dyDescent="0.25">
      <c r="B875" s="14" t="s">
        <v>908</v>
      </c>
      <c r="C875" s="15">
        <v>35.79</v>
      </c>
    </row>
    <row r="876" spans="2:3" ht="15.75" x14ac:dyDescent="0.25">
      <c r="B876" s="14" t="s">
        <v>909</v>
      </c>
      <c r="C876" s="15">
        <v>16.37</v>
      </c>
    </row>
    <row r="877" spans="2:3" ht="15.75" x14ac:dyDescent="0.25">
      <c r="B877" s="14" t="s">
        <v>910</v>
      </c>
      <c r="C877" s="15">
        <v>12.73</v>
      </c>
    </row>
    <row r="878" spans="2:3" ht="15.75" x14ac:dyDescent="0.25">
      <c r="B878" s="14" t="s">
        <v>911</v>
      </c>
      <c r="C878" s="15">
        <v>83.14</v>
      </c>
    </row>
    <row r="879" spans="2:3" ht="15.75" x14ac:dyDescent="0.25">
      <c r="B879" s="14" t="s">
        <v>912</v>
      </c>
      <c r="C879" s="15">
        <v>35.22</v>
      </c>
    </row>
    <row r="880" spans="2:3" ht="15.75" x14ac:dyDescent="0.25">
      <c r="B880" s="14" t="s">
        <v>913</v>
      </c>
      <c r="C880" s="15">
        <v>13.78</v>
      </c>
    </row>
    <row r="881" spans="2:3" ht="15.75" x14ac:dyDescent="0.25">
      <c r="B881" s="14" t="s">
        <v>914</v>
      </c>
      <c r="C881" s="15">
        <v>88.31</v>
      </c>
    </row>
    <row r="882" spans="2:3" ht="15.75" x14ac:dyDescent="0.25">
      <c r="B882" s="14" t="s">
        <v>915</v>
      </c>
      <c r="C882" s="15">
        <v>88.25</v>
      </c>
    </row>
    <row r="883" spans="2:3" ht="15.75" x14ac:dyDescent="0.25">
      <c r="B883" s="14" t="s">
        <v>916</v>
      </c>
      <c r="C883" s="15">
        <v>25.31</v>
      </c>
    </row>
    <row r="884" spans="2:3" ht="15.75" x14ac:dyDescent="0.25">
      <c r="B884" s="14" t="s">
        <v>917</v>
      </c>
      <c r="C884" s="15">
        <v>99.92</v>
      </c>
    </row>
    <row r="885" spans="2:3" ht="15.75" x14ac:dyDescent="0.25">
      <c r="B885" s="14" t="s">
        <v>918</v>
      </c>
      <c r="C885" s="15">
        <v>83.35</v>
      </c>
    </row>
    <row r="886" spans="2:3" ht="15.75" x14ac:dyDescent="0.25">
      <c r="B886" s="14" t="s">
        <v>919</v>
      </c>
      <c r="C886" s="15">
        <v>74.44</v>
      </c>
    </row>
    <row r="887" spans="2:3" ht="15.75" x14ac:dyDescent="0.25">
      <c r="B887" s="14" t="s">
        <v>920</v>
      </c>
      <c r="C887" s="15">
        <v>63.15</v>
      </c>
    </row>
    <row r="888" spans="2:3" ht="15.75" x14ac:dyDescent="0.25">
      <c r="B888" s="14" t="s">
        <v>921</v>
      </c>
      <c r="C888" s="15">
        <v>85.72</v>
      </c>
    </row>
    <row r="889" spans="2:3" ht="15.75" x14ac:dyDescent="0.25">
      <c r="B889" s="14" t="s">
        <v>922</v>
      </c>
      <c r="C889" s="15">
        <v>78.89</v>
      </c>
    </row>
    <row r="890" spans="2:3" ht="15.75" x14ac:dyDescent="0.25">
      <c r="B890" s="14" t="s">
        <v>923</v>
      </c>
      <c r="C890" s="15">
        <v>92.09</v>
      </c>
    </row>
    <row r="891" spans="2:3" ht="15.75" x14ac:dyDescent="0.25">
      <c r="B891" s="14" t="s">
        <v>924</v>
      </c>
      <c r="C891" s="15">
        <v>57.29</v>
      </c>
    </row>
    <row r="892" spans="2:3" ht="15.75" x14ac:dyDescent="0.25">
      <c r="B892" s="14" t="s">
        <v>925</v>
      </c>
      <c r="C892" s="15">
        <v>66.52</v>
      </c>
    </row>
    <row r="893" spans="2:3" ht="15.75" x14ac:dyDescent="0.25">
      <c r="B893" s="14" t="s">
        <v>926</v>
      </c>
      <c r="C893" s="15">
        <v>45.68</v>
      </c>
    </row>
    <row r="894" spans="2:3" ht="15.75" x14ac:dyDescent="0.25">
      <c r="B894" s="14" t="s">
        <v>927</v>
      </c>
      <c r="C894" s="15">
        <v>50.79</v>
      </c>
    </row>
    <row r="895" spans="2:3" ht="15.75" x14ac:dyDescent="0.25">
      <c r="B895" s="14" t="s">
        <v>928</v>
      </c>
      <c r="C895" s="15">
        <v>10.08</v>
      </c>
    </row>
    <row r="896" spans="2:3" ht="15.75" x14ac:dyDescent="0.25">
      <c r="B896" s="14" t="s">
        <v>929</v>
      </c>
      <c r="C896" s="15">
        <v>93.88</v>
      </c>
    </row>
    <row r="897" spans="2:3" ht="15.75" x14ac:dyDescent="0.25">
      <c r="B897" s="14" t="s">
        <v>930</v>
      </c>
      <c r="C897" s="15">
        <v>84.25</v>
      </c>
    </row>
    <row r="898" spans="2:3" ht="15.75" x14ac:dyDescent="0.25">
      <c r="B898" s="14" t="s">
        <v>931</v>
      </c>
      <c r="C898" s="15">
        <v>53.78</v>
      </c>
    </row>
    <row r="899" spans="2:3" ht="15.75" x14ac:dyDescent="0.25">
      <c r="B899" s="14" t="s">
        <v>932</v>
      </c>
      <c r="C899" s="15">
        <v>35.81</v>
      </c>
    </row>
    <row r="900" spans="2:3" ht="15.75" x14ac:dyDescent="0.25">
      <c r="B900" s="14" t="s">
        <v>933</v>
      </c>
      <c r="C900" s="15">
        <v>26.43</v>
      </c>
    </row>
    <row r="901" spans="2:3" ht="15.75" x14ac:dyDescent="0.25">
      <c r="B901" s="14" t="s">
        <v>934</v>
      </c>
      <c r="C901" s="15">
        <v>39.909999999999997</v>
      </c>
    </row>
    <row r="902" spans="2:3" ht="15.75" x14ac:dyDescent="0.25">
      <c r="B902" s="14" t="s">
        <v>935</v>
      </c>
      <c r="C902" s="15">
        <v>21.9</v>
      </c>
    </row>
    <row r="903" spans="2:3" ht="15.75" x14ac:dyDescent="0.25">
      <c r="B903" s="14" t="s">
        <v>936</v>
      </c>
      <c r="C903" s="15">
        <v>62.85</v>
      </c>
    </row>
    <row r="904" spans="2:3" ht="15.75" x14ac:dyDescent="0.25">
      <c r="B904" s="14" t="s">
        <v>937</v>
      </c>
      <c r="C904" s="15">
        <v>21.04</v>
      </c>
    </row>
    <row r="905" spans="2:3" ht="15.75" x14ac:dyDescent="0.25">
      <c r="B905" s="14" t="s">
        <v>938</v>
      </c>
      <c r="C905" s="15">
        <v>65.91</v>
      </c>
    </row>
    <row r="906" spans="2:3" ht="15.75" x14ac:dyDescent="0.25">
      <c r="B906" s="14" t="s">
        <v>939</v>
      </c>
      <c r="C906" s="15">
        <v>50.49</v>
      </c>
    </row>
    <row r="907" spans="2:3" ht="15.75" x14ac:dyDescent="0.25">
      <c r="B907" s="14" t="s">
        <v>940</v>
      </c>
      <c r="C907" s="15">
        <v>46.02</v>
      </c>
    </row>
    <row r="908" spans="2:3" ht="15.75" x14ac:dyDescent="0.25">
      <c r="B908" s="14" t="s">
        <v>941</v>
      </c>
      <c r="C908" s="15">
        <v>15.8</v>
      </c>
    </row>
    <row r="909" spans="2:3" ht="15.75" x14ac:dyDescent="0.25">
      <c r="B909" s="14" t="s">
        <v>942</v>
      </c>
      <c r="C909" s="15">
        <v>98.66</v>
      </c>
    </row>
    <row r="910" spans="2:3" ht="15.75" x14ac:dyDescent="0.25">
      <c r="B910" s="14" t="s">
        <v>943</v>
      </c>
      <c r="C910" s="15">
        <v>91.98</v>
      </c>
    </row>
    <row r="911" spans="2:3" ht="15.75" x14ac:dyDescent="0.25">
      <c r="B911" s="14" t="s">
        <v>944</v>
      </c>
      <c r="C911" s="15">
        <v>20.89</v>
      </c>
    </row>
    <row r="912" spans="2:3" ht="15.75" x14ac:dyDescent="0.25">
      <c r="B912" s="14" t="s">
        <v>945</v>
      </c>
      <c r="C912" s="15">
        <v>96.82</v>
      </c>
    </row>
    <row r="913" spans="2:3" ht="15.75" x14ac:dyDescent="0.25">
      <c r="B913" s="14" t="s">
        <v>946</v>
      </c>
      <c r="C913" s="15">
        <v>33.33</v>
      </c>
    </row>
    <row r="914" spans="2:3" ht="15.75" x14ac:dyDescent="0.25">
      <c r="B914" s="14" t="s">
        <v>947</v>
      </c>
      <c r="C914" s="15">
        <v>38.270000000000003</v>
      </c>
    </row>
    <row r="915" spans="2:3" ht="15.75" x14ac:dyDescent="0.25">
      <c r="B915" s="14" t="s">
        <v>948</v>
      </c>
      <c r="C915" s="15">
        <v>33.299999999999997</v>
      </c>
    </row>
    <row r="916" spans="2:3" ht="15.75" x14ac:dyDescent="0.25">
      <c r="B916" s="14" t="s">
        <v>949</v>
      </c>
      <c r="C916" s="15">
        <v>81.010000000000005</v>
      </c>
    </row>
    <row r="917" spans="2:3" ht="15.75" x14ac:dyDescent="0.25">
      <c r="B917" s="14" t="s">
        <v>950</v>
      </c>
      <c r="C917" s="15">
        <v>34.49</v>
      </c>
    </row>
    <row r="918" spans="2:3" ht="15.75" x14ac:dyDescent="0.25">
      <c r="B918" s="14" t="s">
        <v>951</v>
      </c>
      <c r="C918" s="15">
        <v>84.63</v>
      </c>
    </row>
    <row r="919" spans="2:3" ht="15.75" x14ac:dyDescent="0.25">
      <c r="B919" s="14" t="s">
        <v>952</v>
      </c>
      <c r="C919" s="15">
        <v>36.909999999999997</v>
      </c>
    </row>
    <row r="920" spans="2:3" ht="15.75" x14ac:dyDescent="0.25">
      <c r="B920" s="14" t="s">
        <v>953</v>
      </c>
      <c r="C920" s="15">
        <v>87.08</v>
      </c>
    </row>
    <row r="921" spans="2:3" ht="15.75" x14ac:dyDescent="0.25">
      <c r="B921" s="14" t="s">
        <v>954</v>
      </c>
      <c r="C921" s="15">
        <v>80.08</v>
      </c>
    </row>
    <row r="922" spans="2:3" ht="15.75" x14ac:dyDescent="0.25">
      <c r="B922" s="14" t="s">
        <v>955</v>
      </c>
      <c r="C922" s="15">
        <v>86.13</v>
      </c>
    </row>
    <row r="923" spans="2:3" ht="15.75" x14ac:dyDescent="0.25">
      <c r="B923" s="14" t="s">
        <v>956</v>
      </c>
      <c r="C923" s="15">
        <v>49.92</v>
      </c>
    </row>
    <row r="924" spans="2:3" ht="15.75" x14ac:dyDescent="0.25">
      <c r="B924" s="14" t="s">
        <v>957</v>
      </c>
      <c r="C924" s="15">
        <v>74.66</v>
      </c>
    </row>
    <row r="925" spans="2:3" ht="15.75" x14ac:dyDescent="0.25">
      <c r="B925" s="14" t="s">
        <v>958</v>
      </c>
      <c r="C925" s="15">
        <v>26.6</v>
      </c>
    </row>
    <row r="926" spans="2:3" ht="15.75" x14ac:dyDescent="0.25">
      <c r="B926" s="14" t="s">
        <v>959</v>
      </c>
      <c r="C926" s="15">
        <v>25.45</v>
      </c>
    </row>
    <row r="927" spans="2:3" ht="15.75" x14ac:dyDescent="0.25">
      <c r="B927" s="14" t="s">
        <v>960</v>
      </c>
      <c r="C927" s="15">
        <v>67.77</v>
      </c>
    </row>
    <row r="928" spans="2:3" ht="15.75" x14ac:dyDescent="0.25">
      <c r="B928" s="14" t="s">
        <v>961</v>
      </c>
      <c r="C928" s="15">
        <v>59.59</v>
      </c>
    </row>
    <row r="929" spans="2:3" ht="15.75" x14ac:dyDescent="0.25">
      <c r="B929" s="14" t="s">
        <v>962</v>
      </c>
      <c r="C929" s="15">
        <v>58.15</v>
      </c>
    </row>
    <row r="930" spans="2:3" ht="15.75" x14ac:dyDescent="0.25">
      <c r="B930" s="14" t="s">
        <v>963</v>
      </c>
      <c r="C930" s="15">
        <v>97.48</v>
      </c>
    </row>
    <row r="931" spans="2:3" ht="15.75" x14ac:dyDescent="0.25">
      <c r="B931" s="14" t="s">
        <v>964</v>
      </c>
      <c r="C931" s="15">
        <v>96.37</v>
      </c>
    </row>
    <row r="932" spans="2:3" ht="15.75" x14ac:dyDescent="0.25">
      <c r="B932" s="14" t="s">
        <v>965</v>
      </c>
      <c r="C932" s="15">
        <v>63.71</v>
      </c>
    </row>
    <row r="933" spans="2:3" ht="15.75" x14ac:dyDescent="0.25">
      <c r="B933" s="14" t="s">
        <v>966</v>
      </c>
      <c r="C933" s="15">
        <v>14.76</v>
      </c>
    </row>
    <row r="934" spans="2:3" ht="15.75" x14ac:dyDescent="0.25">
      <c r="B934" s="14" t="s">
        <v>967</v>
      </c>
      <c r="C934" s="15">
        <v>62</v>
      </c>
    </row>
    <row r="935" spans="2:3" ht="15.75" x14ac:dyDescent="0.25">
      <c r="B935" s="14" t="s">
        <v>968</v>
      </c>
      <c r="C935" s="15">
        <v>82.34</v>
      </c>
    </row>
    <row r="936" spans="2:3" ht="15.75" x14ac:dyDescent="0.25">
      <c r="B936" s="14" t="s">
        <v>969</v>
      </c>
      <c r="C936" s="15">
        <v>75.37</v>
      </c>
    </row>
    <row r="937" spans="2:3" ht="15.75" x14ac:dyDescent="0.25">
      <c r="B937" s="14" t="s">
        <v>970</v>
      </c>
      <c r="C937" s="15">
        <v>56.56</v>
      </c>
    </row>
    <row r="938" spans="2:3" ht="15.75" x14ac:dyDescent="0.25">
      <c r="B938" s="14" t="s">
        <v>971</v>
      </c>
      <c r="C938" s="15">
        <v>76.599999999999994</v>
      </c>
    </row>
    <row r="939" spans="2:3" ht="15.75" x14ac:dyDescent="0.25">
      <c r="B939" s="14" t="s">
        <v>972</v>
      </c>
      <c r="C939" s="15">
        <v>58.03</v>
      </c>
    </row>
    <row r="940" spans="2:3" ht="15.75" x14ac:dyDescent="0.25">
      <c r="B940" s="14" t="s">
        <v>973</v>
      </c>
      <c r="C940" s="15">
        <v>17.489999999999998</v>
      </c>
    </row>
    <row r="941" spans="2:3" ht="15.75" x14ac:dyDescent="0.25">
      <c r="B941" s="14" t="s">
        <v>974</v>
      </c>
      <c r="C941" s="15">
        <v>40.35</v>
      </c>
    </row>
    <row r="942" spans="2:3" ht="15.75" x14ac:dyDescent="0.25">
      <c r="B942" s="14" t="s">
        <v>975</v>
      </c>
      <c r="C942" s="15">
        <v>97.38</v>
      </c>
    </row>
    <row r="943" spans="2:3" ht="15.75" x14ac:dyDescent="0.25">
      <c r="B943" s="14" t="s">
        <v>976</v>
      </c>
      <c r="C943" s="15">
        <v>31.84</v>
      </c>
    </row>
    <row r="944" spans="2:3" ht="15.75" x14ac:dyDescent="0.25">
      <c r="B944" s="14" t="s">
        <v>977</v>
      </c>
      <c r="C944" s="15">
        <v>65.819999999999993</v>
      </c>
    </row>
    <row r="945" spans="2:3" ht="15.75" x14ac:dyDescent="0.25">
      <c r="B945" s="14" t="s">
        <v>978</v>
      </c>
      <c r="C945" s="15">
        <v>88.34</v>
      </c>
    </row>
    <row r="946" spans="2:3" ht="15.75" x14ac:dyDescent="0.25">
      <c r="B946" s="14" t="s">
        <v>979</v>
      </c>
    </row>
    <row r="947" spans="2:3" ht="15.75" x14ac:dyDescent="0.25">
      <c r="B947" s="14" t="s">
        <v>980</v>
      </c>
    </row>
    <row r="948" spans="2:3" ht="15.75" x14ac:dyDescent="0.25">
      <c r="B948" s="14" t="s">
        <v>981</v>
      </c>
    </row>
    <row r="949" spans="2:3" ht="15.75" x14ac:dyDescent="0.25">
      <c r="B949" s="14" t="s">
        <v>982</v>
      </c>
    </row>
    <row r="950" spans="2:3" ht="15.75" x14ac:dyDescent="0.25">
      <c r="B950" s="14" t="s">
        <v>983</v>
      </c>
    </row>
    <row r="951" spans="2:3" ht="15.75" x14ac:dyDescent="0.25">
      <c r="B951" s="14" t="s">
        <v>984</v>
      </c>
    </row>
    <row r="952" spans="2:3" ht="15.75" x14ac:dyDescent="0.25">
      <c r="B952" s="14" t="s">
        <v>985</v>
      </c>
    </row>
    <row r="953" spans="2:3" ht="15.75" x14ac:dyDescent="0.25">
      <c r="B953" s="14" t="s">
        <v>986</v>
      </c>
    </row>
    <row r="954" spans="2:3" ht="15.75" x14ac:dyDescent="0.25">
      <c r="B954" s="14" t="s">
        <v>987</v>
      </c>
    </row>
    <row r="955" spans="2:3" ht="15.75" x14ac:dyDescent="0.25">
      <c r="B955" s="14" t="s">
        <v>988</v>
      </c>
    </row>
    <row r="956" spans="2:3" ht="15.75" x14ac:dyDescent="0.25">
      <c r="B956" s="14" t="s">
        <v>989</v>
      </c>
    </row>
    <row r="957" spans="2:3" ht="15.75" x14ac:dyDescent="0.25">
      <c r="B957" s="14" t="s">
        <v>990</v>
      </c>
    </row>
    <row r="958" spans="2:3" ht="15.75" x14ac:dyDescent="0.25">
      <c r="B958" s="14" t="s">
        <v>991</v>
      </c>
    </row>
    <row r="959" spans="2:3" ht="15.75" x14ac:dyDescent="0.25">
      <c r="B959" s="14" t="s">
        <v>992</v>
      </c>
    </row>
    <row r="960" spans="2:3" ht="15.75" x14ac:dyDescent="0.25">
      <c r="B960" s="14" t="s">
        <v>993</v>
      </c>
    </row>
    <row r="961" spans="2:2" ht="15.75" x14ac:dyDescent="0.25">
      <c r="B961" s="14" t="s">
        <v>994</v>
      </c>
    </row>
    <row r="962" spans="2:2" ht="15.75" x14ac:dyDescent="0.25">
      <c r="B962" s="14" t="s">
        <v>995</v>
      </c>
    </row>
    <row r="963" spans="2:2" ht="15.75" x14ac:dyDescent="0.25">
      <c r="B963" s="14" t="s">
        <v>996</v>
      </c>
    </row>
    <row r="964" spans="2:2" ht="15.75" x14ac:dyDescent="0.25">
      <c r="B964" s="14" t="s">
        <v>997</v>
      </c>
    </row>
    <row r="965" spans="2:2" ht="15.75" x14ac:dyDescent="0.25">
      <c r="B965" s="14" t="s">
        <v>998</v>
      </c>
    </row>
    <row r="966" spans="2:2" ht="15.75" x14ac:dyDescent="0.25">
      <c r="B966" s="14" t="s">
        <v>999</v>
      </c>
    </row>
    <row r="967" spans="2:2" ht="15.75" x14ac:dyDescent="0.25">
      <c r="B967" s="14" t="s">
        <v>1000</v>
      </c>
    </row>
    <row r="968" spans="2:2" ht="15.75" x14ac:dyDescent="0.25">
      <c r="B968" s="14" t="s">
        <v>1001</v>
      </c>
    </row>
    <row r="969" spans="2:2" ht="15.75" x14ac:dyDescent="0.25">
      <c r="B969" s="14" t="s">
        <v>1002</v>
      </c>
    </row>
    <row r="970" spans="2:2" ht="15.75" x14ac:dyDescent="0.25">
      <c r="B970" s="14" t="s">
        <v>1003</v>
      </c>
    </row>
    <row r="971" spans="2:2" ht="15.75" x14ac:dyDescent="0.25">
      <c r="B971" s="14" t="s">
        <v>1004</v>
      </c>
    </row>
    <row r="972" spans="2:2" ht="15.75" x14ac:dyDescent="0.25">
      <c r="B972" s="14" t="s">
        <v>1005</v>
      </c>
    </row>
    <row r="973" spans="2:2" ht="15.75" x14ac:dyDescent="0.25">
      <c r="B973" s="14" t="s">
        <v>1006</v>
      </c>
    </row>
    <row r="974" spans="2:2" ht="15.75" x14ac:dyDescent="0.25">
      <c r="B974" s="14" t="s">
        <v>1007</v>
      </c>
    </row>
    <row r="975" spans="2:2" ht="15.75" x14ac:dyDescent="0.25">
      <c r="B975" s="14" t="s">
        <v>1008</v>
      </c>
    </row>
    <row r="976" spans="2:2" ht="15.75" x14ac:dyDescent="0.25">
      <c r="B976" s="14" t="s">
        <v>1009</v>
      </c>
    </row>
    <row r="977" spans="2:2" ht="15.75" x14ac:dyDescent="0.25">
      <c r="B977" s="14" t="s">
        <v>1010</v>
      </c>
    </row>
    <row r="978" spans="2:2" ht="15.75" x14ac:dyDescent="0.25">
      <c r="B978" s="14" t="s">
        <v>1011</v>
      </c>
    </row>
    <row r="979" spans="2:2" ht="15.75" x14ac:dyDescent="0.25">
      <c r="B979" s="14" t="s">
        <v>1012</v>
      </c>
    </row>
    <row r="980" spans="2:2" ht="15.75" x14ac:dyDescent="0.25">
      <c r="B980" s="14" t="s">
        <v>1013</v>
      </c>
    </row>
    <row r="981" spans="2:2" ht="15.75" x14ac:dyDescent="0.25">
      <c r="B981" s="14" t="s">
        <v>1014</v>
      </c>
    </row>
    <row r="982" spans="2:2" ht="15.75" x14ac:dyDescent="0.25">
      <c r="B982" s="14" t="s">
        <v>1015</v>
      </c>
    </row>
    <row r="983" spans="2:2" ht="15.75" x14ac:dyDescent="0.25">
      <c r="B983" s="14" t="s">
        <v>1016</v>
      </c>
    </row>
    <row r="984" spans="2:2" ht="15.75" x14ac:dyDescent="0.25">
      <c r="B984" s="14" t="s">
        <v>1017</v>
      </c>
    </row>
    <row r="985" spans="2:2" ht="15.75" x14ac:dyDescent="0.25">
      <c r="B985" s="14" t="s">
        <v>1018</v>
      </c>
    </row>
    <row r="986" spans="2:2" ht="15.75" x14ac:dyDescent="0.25">
      <c r="B986" s="14" t="s">
        <v>1019</v>
      </c>
    </row>
    <row r="987" spans="2:2" ht="15.75" x14ac:dyDescent="0.25">
      <c r="B987" s="14" t="s">
        <v>1020</v>
      </c>
    </row>
    <row r="988" spans="2:2" ht="15.75" x14ac:dyDescent="0.25">
      <c r="B988" s="14" t="s">
        <v>1021</v>
      </c>
    </row>
    <row r="989" spans="2:2" ht="15.75" x14ac:dyDescent="0.25">
      <c r="B989" s="14" t="s">
        <v>1022</v>
      </c>
    </row>
    <row r="990" spans="2:2" ht="15.75" x14ac:dyDescent="0.25">
      <c r="B990" s="14" t="s">
        <v>1023</v>
      </c>
    </row>
    <row r="991" spans="2:2" ht="15.75" x14ac:dyDescent="0.25">
      <c r="B991" s="14" t="s">
        <v>1024</v>
      </c>
    </row>
    <row r="992" spans="2:2" ht="15.75" x14ac:dyDescent="0.25">
      <c r="B992" s="14" t="s">
        <v>1025</v>
      </c>
    </row>
    <row r="993" spans="2:2" ht="15.75" x14ac:dyDescent="0.25">
      <c r="B993" s="14" t="s">
        <v>1026</v>
      </c>
    </row>
    <row r="994" spans="2:2" ht="15.75" x14ac:dyDescent="0.25">
      <c r="B994" s="14" t="s">
        <v>1027</v>
      </c>
    </row>
    <row r="995" spans="2:2" ht="15.75" x14ac:dyDescent="0.25">
      <c r="B995" s="14" t="s">
        <v>1028</v>
      </c>
    </row>
    <row r="996" spans="2:2" ht="15.75" x14ac:dyDescent="0.25">
      <c r="B996" s="14" t="s">
        <v>1029</v>
      </c>
    </row>
    <row r="997" spans="2:2" ht="15.75" x14ac:dyDescent="0.25">
      <c r="B997" s="14" t="s">
        <v>1030</v>
      </c>
    </row>
    <row r="998" spans="2:2" ht="15.75" x14ac:dyDescent="0.25">
      <c r="B998" s="14" t="s">
        <v>1031</v>
      </c>
    </row>
    <row r="999" spans="2:2" ht="15.75" x14ac:dyDescent="0.25">
      <c r="B999" s="14" t="s">
        <v>1032</v>
      </c>
    </row>
    <row r="1000" spans="2:2" ht="15.75" x14ac:dyDescent="0.25">
      <c r="B1000" s="14" t="s">
        <v>1033</v>
      </c>
    </row>
    <row r="1001" spans="2:2" ht="15.75" x14ac:dyDescent="0.25">
      <c r="B1001" s="14" t="s">
        <v>1034</v>
      </c>
    </row>
    <row r="1002" spans="2:2" ht="15.75" x14ac:dyDescent="0.25">
      <c r="B1002" s="14" t="s">
        <v>1035</v>
      </c>
    </row>
  </sheetData>
  <conditionalFormatting sqref="B2:B1002">
    <cfRule type="duplicateValues" dxfId="32" priority="11"/>
  </conditionalFormatting>
  <conditionalFormatting sqref="N30">
    <cfRule type="duplicateValues" dxfId="31" priority="2"/>
  </conditionalFormatting>
  <conditionalFormatting sqref="N40">
    <cfRule type="duplicateValues" dxfId="30" priority="1"/>
  </conditionalFormatting>
  <conditionalFormatting sqref="O20">
    <cfRule type="duplicateValues" dxfId="29" priority="6"/>
  </conditionalFormatting>
  <conditionalFormatting sqref="O21:O24">
    <cfRule type="duplicateValues" dxfId="28" priority="8"/>
  </conditionalFormatting>
  <conditionalFormatting sqref="O25">
    <cfRule type="duplicateValues" dxfId="27" priority="4"/>
  </conditionalFormatting>
  <conditionalFormatting sqref="O28">
    <cfRule type="duplicateValues" dxfId="26" priority="3"/>
  </conditionalFormatting>
  <conditionalFormatting sqref="P21:P24">
    <cfRule type="duplicateValues" dxfId="25" priority="26"/>
  </conditionalFormatting>
  <conditionalFormatting sqref="Q20">
    <cfRule type="duplicateValues" dxfId="24" priority="5"/>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BC1C6-08E1-4896-968D-B60CFF2819D4}">
  <sheetPr>
    <pageSetUpPr autoPageBreaks="0"/>
  </sheetPr>
  <dimension ref="B2:AP92"/>
  <sheetViews>
    <sheetView topLeftCell="Q25" zoomScale="115" zoomScaleNormal="115" workbookViewId="0">
      <selection activeCell="X48" sqref="X48"/>
    </sheetView>
  </sheetViews>
  <sheetFormatPr defaultRowHeight="15" x14ac:dyDescent="0.25"/>
  <cols>
    <col min="1" max="1" width="4.42578125" customWidth="1"/>
    <col min="2" max="2" width="18.140625" bestFit="1" customWidth="1"/>
    <col min="3" max="3" width="18.42578125" bestFit="1" customWidth="1"/>
    <col min="4" max="4" width="21.42578125" bestFit="1" customWidth="1"/>
    <col min="5" max="5" width="18.5703125" bestFit="1" customWidth="1"/>
    <col min="6" max="6" width="18.42578125" bestFit="1" customWidth="1"/>
    <col min="7" max="9" width="21.42578125" bestFit="1" customWidth="1"/>
    <col min="10" max="10" width="18.5703125" bestFit="1" customWidth="1"/>
    <col min="11" max="11" width="18.42578125" bestFit="1" customWidth="1"/>
    <col min="12" max="12" width="19.85546875" bestFit="1" customWidth="1"/>
    <col min="13" max="13" width="19.42578125" bestFit="1" customWidth="1"/>
    <col min="14" max="15" width="21.42578125" bestFit="1" customWidth="1"/>
    <col min="16" max="16" width="29.85546875" bestFit="1" customWidth="1"/>
    <col min="17" max="17" width="25.7109375" bestFit="1" customWidth="1"/>
    <col min="18" max="18" width="17.28515625" bestFit="1" customWidth="1"/>
    <col min="19" max="21" width="17.28515625" customWidth="1"/>
    <col min="22" max="22" width="23.28515625" customWidth="1"/>
    <col min="23" max="23" width="17.28515625" bestFit="1" customWidth="1"/>
    <col min="24" max="24" width="19.85546875" bestFit="1" customWidth="1"/>
    <col min="25" max="25" width="18.5703125" bestFit="1" customWidth="1"/>
    <col min="26" max="26" width="21.42578125" bestFit="1" customWidth="1"/>
    <col min="27" max="27" width="18.42578125" bestFit="1" customWidth="1"/>
    <col min="28" max="28" width="18.5703125" bestFit="1" customWidth="1"/>
    <col min="29" max="29" width="21.42578125" bestFit="1" customWidth="1"/>
    <col min="30" max="30" width="17.28515625" bestFit="1" customWidth="1"/>
    <col min="31" max="31" width="18.5703125" bestFit="1" customWidth="1"/>
    <col min="32" max="33" width="19.42578125" bestFit="1" customWidth="1"/>
    <col min="34" max="34" width="19.85546875" bestFit="1" customWidth="1"/>
    <col min="35" max="35" width="18.42578125" bestFit="1" customWidth="1"/>
    <col min="36" max="36" width="19.42578125" bestFit="1" customWidth="1"/>
    <col min="37" max="38" width="17.28515625" bestFit="1" customWidth="1"/>
    <col min="39" max="39" width="18.42578125" bestFit="1" customWidth="1"/>
    <col min="40" max="40" width="19.85546875" bestFit="1" customWidth="1"/>
    <col min="41" max="42" width="17.28515625" bestFit="1" customWidth="1"/>
  </cols>
  <sheetData>
    <row r="2" spans="2:25" ht="16.5" x14ac:dyDescent="0.25">
      <c r="B2" s="7" t="s">
        <v>0</v>
      </c>
      <c r="C2" s="7" t="s">
        <v>1</v>
      </c>
      <c r="D2" s="7" t="s">
        <v>2</v>
      </c>
      <c r="E2" s="7" t="s">
        <v>3</v>
      </c>
      <c r="F2" s="7" t="s">
        <v>4</v>
      </c>
      <c r="G2" s="7" t="s">
        <v>5</v>
      </c>
      <c r="H2" s="8" t="s">
        <v>6</v>
      </c>
      <c r="I2" s="9" t="s">
        <v>7</v>
      </c>
      <c r="J2" s="10" t="s">
        <v>8</v>
      </c>
      <c r="K2" s="10" t="s">
        <v>9</v>
      </c>
      <c r="L2" s="10" t="s">
        <v>1106</v>
      </c>
      <c r="M2" s="10" t="s">
        <v>1109</v>
      </c>
    </row>
    <row r="3" spans="2:25" x14ac:dyDescent="0.25">
      <c r="B3" s="59" t="s">
        <v>17</v>
      </c>
      <c r="C3" s="60" t="s">
        <v>18</v>
      </c>
      <c r="D3" s="59" t="s">
        <v>19</v>
      </c>
      <c r="E3" s="59" t="s">
        <v>20</v>
      </c>
      <c r="F3" s="59" t="s">
        <v>21</v>
      </c>
      <c r="G3" s="59" t="s">
        <v>22</v>
      </c>
      <c r="H3" s="61">
        <v>74.69</v>
      </c>
      <c r="I3" s="62">
        <v>7</v>
      </c>
      <c r="J3" s="63">
        <v>26.141500000000001</v>
      </c>
      <c r="K3" s="63">
        <v>548.97149999999999</v>
      </c>
      <c r="L3" s="123" t="str">
        <f>VLOOKUP($B3,'Dublicate vlu '!$E$2:$F$19,2,FALSE)</f>
        <v>Y</v>
      </c>
      <c r="M3" s="122" t="str">
        <f>_xlfn.IFNA(L3,"N")</f>
        <v>Y</v>
      </c>
      <c r="V3" s="122" t="s">
        <v>1104</v>
      </c>
      <c r="W3" s="23"/>
      <c r="X3" s="160"/>
    </row>
    <row r="4" spans="2:25" x14ac:dyDescent="0.25">
      <c r="B4" s="59" t="s">
        <v>24</v>
      </c>
      <c r="C4" s="60" t="s">
        <v>25</v>
      </c>
      <c r="D4" s="59" t="s">
        <v>26</v>
      </c>
      <c r="E4" s="59" t="s">
        <v>27</v>
      </c>
      <c r="F4" s="59" t="s">
        <v>21</v>
      </c>
      <c r="G4" s="59" t="s">
        <v>28</v>
      </c>
      <c r="H4" s="61">
        <v>15.28</v>
      </c>
      <c r="I4" s="62">
        <v>5</v>
      </c>
      <c r="J4" s="63">
        <v>3.82</v>
      </c>
      <c r="K4" s="63">
        <v>80.22</v>
      </c>
      <c r="L4" s="123" t="str">
        <f>VLOOKUP($B4,'Dublicate vlu '!$E$2:$F$19,2,FALSE)</f>
        <v>N</v>
      </c>
      <c r="M4" s="122" t="str">
        <f t="shared" ref="M4:M19" si="0">_xlfn.IFNA(L4,"N")</f>
        <v>N</v>
      </c>
      <c r="V4" s="59" t="s">
        <v>0</v>
      </c>
      <c r="X4" s="122" t="s">
        <v>1105</v>
      </c>
    </row>
    <row r="5" spans="2:25" x14ac:dyDescent="0.25">
      <c r="B5" s="59" t="s">
        <v>30</v>
      </c>
      <c r="C5" s="60" t="s">
        <v>18</v>
      </c>
      <c r="D5" s="59" t="s">
        <v>19</v>
      </c>
      <c r="E5" s="59" t="s">
        <v>27</v>
      </c>
      <c r="F5" s="59" t="s">
        <v>31</v>
      </c>
      <c r="G5" s="59" t="s">
        <v>32</v>
      </c>
      <c r="H5" s="61">
        <v>46.33</v>
      </c>
      <c r="I5" s="62">
        <v>7</v>
      </c>
      <c r="J5" s="63">
        <v>16.215499999999999</v>
      </c>
      <c r="K5" s="63">
        <v>340.52550000000002</v>
      </c>
      <c r="L5" s="123" t="str">
        <f>VLOOKUP($B5,'Dublicate vlu '!$E$2:$F$19,2,FALSE)</f>
        <v>Y</v>
      </c>
      <c r="M5" s="122" t="str">
        <f t="shared" si="0"/>
        <v>Y</v>
      </c>
      <c r="V5" s="59" t="s">
        <v>30</v>
      </c>
      <c r="X5" s="163">
        <f>VLOOKUP(V5,$B$2:$K$19,10,FALSE)</f>
        <v>340.52550000000002</v>
      </c>
    </row>
    <row r="6" spans="2:25" x14ac:dyDescent="0.25">
      <c r="B6" s="59" t="s">
        <v>34</v>
      </c>
      <c r="C6" s="60" t="s">
        <v>18</v>
      </c>
      <c r="D6" s="59" t="s">
        <v>19</v>
      </c>
      <c r="E6" s="59" t="s">
        <v>20</v>
      </c>
      <c r="F6" s="59" t="s">
        <v>31</v>
      </c>
      <c r="G6" s="59" t="s">
        <v>22</v>
      </c>
      <c r="H6" s="61">
        <v>58.22</v>
      </c>
      <c r="I6" s="62">
        <v>8</v>
      </c>
      <c r="J6" s="63">
        <v>23.288</v>
      </c>
      <c r="K6" s="63">
        <v>489.048</v>
      </c>
      <c r="L6" s="123" t="str">
        <f>VLOOKUP($B6,'Dublicate vlu '!$E$2:$F$19,2,FALSE)</f>
        <v>N</v>
      </c>
      <c r="M6" s="122" t="str">
        <f t="shared" si="0"/>
        <v>N</v>
      </c>
    </row>
    <row r="7" spans="2:25" x14ac:dyDescent="0.25">
      <c r="B7" s="59" t="s">
        <v>35</v>
      </c>
      <c r="C7" s="60" t="s">
        <v>18</v>
      </c>
      <c r="D7" s="59" t="s">
        <v>19</v>
      </c>
      <c r="E7" s="59" t="s">
        <v>27</v>
      </c>
      <c r="F7" s="59" t="s">
        <v>31</v>
      </c>
      <c r="G7" s="59" t="s">
        <v>36</v>
      </c>
      <c r="H7" s="61">
        <v>86.31</v>
      </c>
      <c r="I7" s="62">
        <v>7</v>
      </c>
      <c r="J7" s="63">
        <v>30.208500000000001</v>
      </c>
      <c r="K7" s="63">
        <v>634.37850000000003</v>
      </c>
      <c r="L7" s="123" t="str">
        <f>VLOOKUP($B7,'Dublicate vlu '!$E$2:$F$19,2,FALSE)</f>
        <v>Y</v>
      </c>
      <c r="M7" s="122" t="str">
        <f t="shared" si="0"/>
        <v>Y</v>
      </c>
      <c r="V7" s="25" t="s">
        <v>1111</v>
      </c>
      <c r="W7" s="23"/>
      <c r="X7" s="160"/>
    </row>
    <row r="8" spans="2:25" x14ac:dyDescent="0.25">
      <c r="B8" s="59" t="s">
        <v>37</v>
      </c>
      <c r="C8" s="60" t="s">
        <v>25</v>
      </c>
      <c r="D8" s="59" t="s">
        <v>26</v>
      </c>
      <c r="E8" s="59" t="s">
        <v>27</v>
      </c>
      <c r="F8" s="59" t="s">
        <v>31</v>
      </c>
      <c r="G8" s="59" t="s">
        <v>28</v>
      </c>
      <c r="H8" s="61">
        <v>85.39</v>
      </c>
      <c r="I8" s="62">
        <v>7</v>
      </c>
      <c r="J8" s="63">
        <v>29.886500000000002</v>
      </c>
      <c r="K8" s="63">
        <v>627.61649999999997</v>
      </c>
      <c r="L8" s="123" t="str">
        <f>VLOOKUP($B8,'Dublicate vlu '!$E$2:$F$19,2,FALSE)</f>
        <v>N</v>
      </c>
      <c r="M8" s="122" t="str">
        <f t="shared" si="0"/>
        <v>N</v>
      </c>
      <c r="V8" s="26" t="s">
        <v>1110</v>
      </c>
      <c r="X8" s="161" t="s">
        <v>1105</v>
      </c>
    </row>
    <row r="9" spans="2:25" x14ac:dyDescent="0.25">
      <c r="B9" s="59" t="s">
        <v>38</v>
      </c>
      <c r="C9" s="60" t="s">
        <v>18</v>
      </c>
      <c r="D9" s="59" t="s">
        <v>19</v>
      </c>
      <c r="E9" s="59" t="s">
        <v>20</v>
      </c>
      <c r="F9" s="59" t="s">
        <v>21</v>
      </c>
      <c r="G9" s="59" t="s">
        <v>28</v>
      </c>
      <c r="H9" s="61">
        <v>68.84</v>
      </c>
      <c r="I9" s="62">
        <v>6</v>
      </c>
      <c r="J9" s="63">
        <v>20.652000000000001</v>
      </c>
      <c r="K9" s="63">
        <v>433.69200000000001</v>
      </c>
      <c r="L9" s="123" t="str">
        <f>VLOOKUP($B9,'Dublicate vlu '!$E$2:$F$19,2,FALSE)</f>
        <v>Y</v>
      </c>
      <c r="M9" s="122" t="str">
        <f t="shared" si="0"/>
        <v>Y</v>
      </c>
      <c r="V9" s="59" t="s">
        <v>30</v>
      </c>
      <c r="W9" s="29"/>
      <c r="X9" s="164">
        <f>HLOOKUP($V$9,$B$54:$V$64,10,FALSE)</f>
        <v>340.52550000000002</v>
      </c>
    </row>
    <row r="10" spans="2:25" x14ac:dyDescent="0.25">
      <c r="B10" s="59" t="s">
        <v>39</v>
      </c>
      <c r="C10" s="60" t="s">
        <v>25</v>
      </c>
      <c r="D10" s="59" t="s">
        <v>26</v>
      </c>
      <c r="E10" s="59" t="s">
        <v>27</v>
      </c>
      <c r="F10" s="59" t="s">
        <v>21</v>
      </c>
      <c r="G10" s="59" t="s">
        <v>32</v>
      </c>
      <c r="H10" s="61">
        <v>73.56</v>
      </c>
      <c r="I10" s="62">
        <v>10</v>
      </c>
      <c r="J10" s="63">
        <v>36.78</v>
      </c>
      <c r="K10" s="63">
        <v>772.38</v>
      </c>
      <c r="L10" s="123" t="str">
        <f>VLOOKUP($B10,'Dublicate vlu '!$E$2:$F$19,2,FALSE)</f>
        <v>N</v>
      </c>
      <c r="M10" s="122" t="str">
        <f t="shared" si="0"/>
        <v>N</v>
      </c>
    </row>
    <row r="11" spans="2:25" x14ac:dyDescent="0.25">
      <c r="B11" s="59" t="s">
        <v>40</v>
      </c>
      <c r="C11" s="60" t="s">
        <v>18</v>
      </c>
      <c r="D11" s="59" t="s">
        <v>19</v>
      </c>
      <c r="E11" s="59" t="s">
        <v>20</v>
      </c>
      <c r="F11" s="59" t="s">
        <v>21</v>
      </c>
      <c r="G11" s="59" t="s">
        <v>22</v>
      </c>
      <c r="H11" s="61">
        <v>36.26</v>
      </c>
      <c r="I11" s="62">
        <v>2</v>
      </c>
      <c r="J11" s="63">
        <v>3.6259999999999999</v>
      </c>
      <c r="K11" s="63">
        <v>76.146000000000001</v>
      </c>
      <c r="L11" s="123" t="str">
        <f>VLOOKUP($B11,'Dublicate vlu '!$E$2:$F$19,2,FALSE)</f>
        <v>Y</v>
      </c>
      <c r="M11" s="122" t="str">
        <f t="shared" si="0"/>
        <v>Y</v>
      </c>
      <c r="V11" s="168" t="s">
        <v>1116</v>
      </c>
      <c r="W11" s="166"/>
      <c r="X11" s="122">
        <f>INDEX($B$2:$M$19,6,7)</f>
        <v>86.31</v>
      </c>
    </row>
    <row r="12" spans="2:25" x14ac:dyDescent="0.25">
      <c r="B12" s="59" t="s">
        <v>41</v>
      </c>
      <c r="C12" s="60" t="s">
        <v>42</v>
      </c>
      <c r="D12" s="59" t="s">
        <v>43</v>
      </c>
      <c r="E12" s="59" t="s">
        <v>20</v>
      </c>
      <c r="F12" s="59" t="s">
        <v>21</v>
      </c>
      <c r="G12" s="59" t="s">
        <v>44</v>
      </c>
      <c r="H12" s="61">
        <v>54.84</v>
      </c>
      <c r="I12" s="62">
        <v>3</v>
      </c>
      <c r="J12" s="63">
        <v>8.2260000000000009</v>
      </c>
      <c r="K12" s="63">
        <v>172.74600000000001</v>
      </c>
      <c r="L12" s="123" t="str">
        <f>VLOOKUP($B12,'Dublicate vlu '!$E$2:$F$19,2,FALSE)</f>
        <v>N</v>
      </c>
      <c r="M12" s="122" t="str">
        <f t="shared" si="0"/>
        <v>N</v>
      </c>
    </row>
    <row r="13" spans="2:25" x14ac:dyDescent="0.25">
      <c r="B13" s="59" t="s">
        <v>45</v>
      </c>
      <c r="C13" s="60" t="s">
        <v>42</v>
      </c>
      <c r="D13" s="59" t="s">
        <v>43</v>
      </c>
      <c r="E13" s="59" t="s">
        <v>20</v>
      </c>
      <c r="F13" s="59" t="s">
        <v>21</v>
      </c>
      <c r="G13" s="59" t="s">
        <v>46</v>
      </c>
      <c r="H13" s="61">
        <v>14.48</v>
      </c>
      <c r="I13" s="62">
        <v>4</v>
      </c>
      <c r="J13" s="63">
        <v>2.8959999999999999</v>
      </c>
      <c r="K13" s="63">
        <v>60.816000000000003</v>
      </c>
      <c r="L13" s="123" t="str">
        <f>VLOOKUP($B13,'Dublicate vlu '!$E$2:$F$19,2,FALSE)</f>
        <v>Y</v>
      </c>
      <c r="M13" s="122" t="str">
        <f t="shared" si="0"/>
        <v>Y</v>
      </c>
      <c r="V13" s="25" t="s">
        <v>1117</v>
      </c>
      <c r="W13" s="23"/>
      <c r="X13" s="160"/>
    </row>
    <row r="14" spans="2:25" x14ac:dyDescent="0.25">
      <c r="B14" s="59" t="s">
        <v>47</v>
      </c>
      <c r="C14" s="60" t="s">
        <v>42</v>
      </c>
      <c r="D14" s="59" t="s">
        <v>43</v>
      </c>
      <c r="E14" s="59" t="s">
        <v>20</v>
      </c>
      <c r="F14" s="59" t="s">
        <v>31</v>
      </c>
      <c r="G14" s="59" t="s">
        <v>28</v>
      </c>
      <c r="H14" s="61">
        <v>25.51</v>
      </c>
      <c r="I14" s="62">
        <v>4</v>
      </c>
      <c r="J14" s="63">
        <v>5.1020000000000003</v>
      </c>
      <c r="K14" s="63">
        <v>107.142</v>
      </c>
      <c r="L14" s="123" t="str">
        <f>VLOOKUP($B14,'Dublicate vlu '!$E$2:$F$19,2,FALSE)</f>
        <v>N</v>
      </c>
      <c r="M14" s="122" t="str">
        <f t="shared" si="0"/>
        <v>N</v>
      </c>
      <c r="V14" s="165" t="s">
        <v>30</v>
      </c>
      <c r="W14" s="166"/>
      <c r="X14" s="167">
        <f>MATCH(V14,$B$2:$B$19,0)</f>
        <v>4</v>
      </c>
    </row>
    <row r="15" spans="2:25" x14ac:dyDescent="0.25">
      <c r="B15" s="59" t="s">
        <v>48</v>
      </c>
      <c r="C15" s="60" t="s">
        <v>18</v>
      </c>
      <c r="D15" s="59" t="s">
        <v>19</v>
      </c>
      <c r="E15" s="59" t="s">
        <v>27</v>
      </c>
      <c r="F15" s="59" t="s">
        <v>21</v>
      </c>
      <c r="G15" s="59" t="s">
        <v>28</v>
      </c>
      <c r="H15" s="61">
        <v>46.95</v>
      </c>
      <c r="I15" s="62">
        <v>5</v>
      </c>
      <c r="J15" s="63">
        <v>11.737500000000001</v>
      </c>
      <c r="K15" s="63">
        <v>246.48750000000001</v>
      </c>
      <c r="L15" s="123" t="str">
        <f>VLOOKUP($B15,'Dublicate vlu '!$E$2:$F$19,2,FALSE)</f>
        <v>Y</v>
      </c>
      <c r="M15" s="122" t="str">
        <f t="shared" si="0"/>
        <v>Y</v>
      </c>
    </row>
    <row r="16" spans="2:25" x14ac:dyDescent="0.25">
      <c r="B16" s="59" t="s">
        <v>49</v>
      </c>
      <c r="C16" s="60" t="s">
        <v>18</v>
      </c>
      <c r="D16" s="59" t="s">
        <v>19</v>
      </c>
      <c r="E16" s="59" t="s">
        <v>27</v>
      </c>
      <c r="F16" s="59" t="s">
        <v>31</v>
      </c>
      <c r="G16" s="59" t="s">
        <v>44</v>
      </c>
      <c r="H16" s="61">
        <v>43.19</v>
      </c>
      <c r="I16" s="62">
        <v>10</v>
      </c>
      <c r="J16" s="63">
        <v>21.594999999999999</v>
      </c>
      <c r="K16" s="63">
        <v>453.495</v>
      </c>
      <c r="L16" s="123" t="str">
        <f>VLOOKUP($B16,'Dublicate vlu '!$E$2:$F$19,2,FALSE)</f>
        <v>N</v>
      </c>
      <c r="M16" s="122" t="str">
        <f t="shared" si="0"/>
        <v>N</v>
      </c>
      <c r="V16" s="25" t="s">
        <v>1118</v>
      </c>
      <c r="W16" s="23" t="s">
        <v>1120</v>
      </c>
      <c r="X16" s="169" t="s">
        <v>1119</v>
      </c>
      <c r="Y16" s="170" t="s">
        <v>9</v>
      </c>
    </row>
    <row r="17" spans="2:25" x14ac:dyDescent="0.25">
      <c r="B17" s="59" t="s">
        <v>50</v>
      </c>
      <c r="C17" s="60" t="s">
        <v>18</v>
      </c>
      <c r="D17" s="59" t="s">
        <v>19</v>
      </c>
      <c r="E17" s="59" t="s">
        <v>27</v>
      </c>
      <c r="F17" s="59" t="s">
        <v>21</v>
      </c>
      <c r="G17" s="59" t="s">
        <v>22</v>
      </c>
      <c r="H17" s="61">
        <v>71.38</v>
      </c>
      <c r="I17" s="62">
        <v>10</v>
      </c>
      <c r="J17" s="63">
        <v>35.69</v>
      </c>
      <c r="K17" s="63">
        <v>749.49</v>
      </c>
      <c r="L17" s="123" t="str">
        <f>VLOOKUP($B17,'Dublicate vlu '!$E$2:$F$19,2,FALSE)</f>
        <v>Y</v>
      </c>
      <c r="M17" s="122" t="str">
        <f t="shared" si="0"/>
        <v>Y</v>
      </c>
      <c r="V17" s="89" t="s">
        <v>38</v>
      </c>
      <c r="W17" t="s">
        <v>1121</v>
      </c>
      <c r="X17">
        <f>INDEX($J$2:$J$19,MATCH($V$17,$B$2:$B$19,0))</f>
        <v>20.652000000000001</v>
      </c>
      <c r="Y17" s="161">
        <f>INDEX($K$2:$K$19,MATCH($V$17,$B$2:$B$19,0))</f>
        <v>433.69200000000001</v>
      </c>
    </row>
    <row r="18" spans="2:25" x14ac:dyDescent="0.25">
      <c r="B18" s="59" t="s">
        <v>51</v>
      </c>
      <c r="C18" s="60" t="s">
        <v>42</v>
      </c>
      <c r="D18" s="59" t="s">
        <v>43</v>
      </c>
      <c r="E18" s="59" t="s">
        <v>20</v>
      </c>
      <c r="F18" s="59" t="s">
        <v>21</v>
      </c>
      <c r="G18" s="59" t="s">
        <v>36</v>
      </c>
      <c r="H18" s="61">
        <v>93.72</v>
      </c>
      <c r="I18" s="62">
        <v>6</v>
      </c>
      <c r="J18" s="63">
        <v>28.116</v>
      </c>
      <c r="K18" s="63">
        <v>590.43600000000004</v>
      </c>
      <c r="L18" s="123" t="str">
        <f>VLOOKUP($B18,'Dublicate vlu '!$E$2:$F$19,2,FALSE)</f>
        <v>N</v>
      </c>
      <c r="M18" s="122" t="str">
        <f t="shared" si="0"/>
        <v>N</v>
      </c>
      <c r="V18" s="28"/>
      <c r="W18" s="29"/>
      <c r="X18" s="29">
        <f>INDEX($B$62:$V$62,MATCH($V$17,$B$54:$V$54,0))</f>
        <v>20.652000000000001</v>
      </c>
      <c r="Y18" s="162">
        <f>INDEX(B$63:V$63,MATCH($V$17,$B$54:$V$54,0))</f>
        <v>433.69200000000001</v>
      </c>
    </row>
    <row r="19" spans="2:25" x14ac:dyDescent="0.25">
      <c r="B19" s="59" t="s">
        <v>52</v>
      </c>
      <c r="C19" s="60" t="s">
        <v>18</v>
      </c>
      <c r="D19" s="59" t="s">
        <v>19</v>
      </c>
      <c r="E19" s="59" t="s">
        <v>20</v>
      </c>
      <c r="F19" s="59" t="s">
        <v>21</v>
      </c>
      <c r="G19" s="59" t="s">
        <v>22</v>
      </c>
      <c r="H19" s="61">
        <v>68.930000000000007</v>
      </c>
      <c r="I19" s="62">
        <v>7</v>
      </c>
      <c r="J19" s="63">
        <v>24.125499999999999</v>
      </c>
      <c r="K19" s="63">
        <v>506.63549999999998</v>
      </c>
      <c r="L19" s="123" t="str">
        <f>VLOOKUP($B19,'Dublicate vlu '!$E$2:$F$19,2,FALSE)</f>
        <v>Y</v>
      </c>
      <c r="M19" s="122" t="str">
        <f t="shared" si="0"/>
        <v>Y</v>
      </c>
    </row>
    <row r="20" spans="2:25" x14ac:dyDescent="0.25">
      <c r="V20" s="25" t="s">
        <v>1122</v>
      </c>
      <c r="W20" s="23"/>
      <c r="X20" s="23" t="s">
        <v>1</v>
      </c>
      <c r="Y20" s="160" t="s">
        <v>10</v>
      </c>
    </row>
    <row r="21" spans="2:25" x14ac:dyDescent="0.25">
      <c r="V21" s="134" t="s">
        <v>55</v>
      </c>
      <c r="X21" t="str">
        <f>INDEX($B$22:$B$49,MATCH($V$21,$C$22:$C$49,0))</f>
        <v>B</v>
      </c>
      <c r="Y21" s="171">
        <f>VLOOKUP($V$21,$C$22:$L$49,10,FALSE)</f>
        <v>43535</v>
      </c>
    </row>
    <row r="22" spans="2:25" ht="33" x14ac:dyDescent="0.25">
      <c r="B22" s="7" t="s">
        <v>1</v>
      </c>
      <c r="C22" s="7" t="s">
        <v>0</v>
      </c>
      <c r="D22" s="7" t="s">
        <v>2</v>
      </c>
      <c r="E22" s="7" t="s">
        <v>3</v>
      </c>
      <c r="F22" s="7" t="s">
        <v>4</v>
      </c>
      <c r="G22" s="7" t="s">
        <v>5</v>
      </c>
      <c r="H22" s="8" t="s">
        <v>6</v>
      </c>
      <c r="I22" s="9" t="s">
        <v>7</v>
      </c>
      <c r="J22" s="10" t="s">
        <v>8</v>
      </c>
      <c r="K22" s="10" t="s">
        <v>9</v>
      </c>
      <c r="L22" s="11" t="s">
        <v>10</v>
      </c>
      <c r="M22" s="12" t="s">
        <v>11</v>
      </c>
      <c r="N22" s="7" t="s">
        <v>12</v>
      </c>
      <c r="O22" s="10" t="s">
        <v>13</v>
      </c>
      <c r="P22" s="13" t="s">
        <v>14</v>
      </c>
      <c r="Q22" s="10" t="s">
        <v>15</v>
      </c>
      <c r="R22" s="7" t="s">
        <v>16</v>
      </c>
      <c r="V22" s="26"/>
      <c r="W22" s="131" t="s">
        <v>2</v>
      </c>
      <c r="X22" s="133" t="str">
        <f>VLOOKUP($V$21,$C$22:$J$49,MATCH($W22,$C$22:$R$22,0),FALSE)</f>
        <v>Mandalay</v>
      </c>
      <c r="Y22" s="161"/>
    </row>
    <row r="23" spans="2:25" ht="16.5" x14ac:dyDescent="0.25">
      <c r="B23" s="60" t="s">
        <v>18</v>
      </c>
      <c r="C23" s="59" t="s">
        <v>17</v>
      </c>
      <c r="D23" s="59" t="s">
        <v>19</v>
      </c>
      <c r="E23" s="59" t="s">
        <v>20</v>
      </c>
      <c r="F23" s="59" t="s">
        <v>21</v>
      </c>
      <c r="G23" s="59" t="s">
        <v>22</v>
      </c>
      <c r="H23" s="61">
        <v>74.69</v>
      </c>
      <c r="I23" s="62">
        <v>7</v>
      </c>
      <c r="J23" s="63">
        <v>26.141500000000001</v>
      </c>
      <c r="K23" s="63">
        <v>548.97149999999999</v>
      </c>
      <c r="L23" s="64">
        <v>43470</v>
      </c>
      <c r="M23" s="65">
        <v>0.54722222222222228</v>
      </c>
      <c r="N23" s="60" t="s">
        <v>23</v>
      </c>
      <c r="O23" s="63">
        <v>522.83000000000004</v>
      </c>
      <c r="P23" s="66">
        <v>4.7619047620000003</v>
      </c>
      <c r="Q23" s="63">
        <v>26.141500000000001</v>
      </c>
      <c r="R23" s="67">
        <v>9.1</v>
      </c>
      <c r="S23" s="129"/>
      <c r="T23" s="129"/>
      <c r="U23" s="129"/>
      <c r="V23" s="26"/>
      <c r="W23" s="131" t="s">
        <v>3</v>
      </c>
      <c r="X23" s="133" t="str">
        <f t="shared" ref="X23:X28" si="1">VLOOKUP($V$21,$C$22:$J$49,MATCH($W23,$C$22:$R$22,0),FALSE)</f>
        <v>Normal</v>
      </c>
      <c r="Y23" s="161"/>
    </row>
    <row r="24" spans="2:25" ht="16.5" x14ac:dyDescent="0.25">
      <c r="B24" s="60" t="s">
        <v>25</v>
      </c>
      <c r="C24" s="59" t="s">
        <v>24</v>
      </c>
      <c r="D24" s="59" t="s">
        <v>26</v>
      </c>
      <c r="E24" s="59" t="s">
        <v>27</v>
      </c>
      <c r="F24" s="59" t="s">
        <v>21</v>
      </c>
      <c r="G24" s="59" t="s">
        <v>28</v>
      </c>
      <c r="H24" s="61">
        <v>15.28</v>
      </c>
      <c r="I24" s="62">
        <v>5</v>
      </c>
      <c r="J24" s="63">
        <v>3.82</v>
      </c>
      <c r="K24" s="63">
        <v>80.22</v>
      </c>
      <c r="L24" s="64">
        <v>43532</v>
      </c>
      <c r="M24" s="65">
        <v>0.43680555555555556</v>
      </c>
      <c r="N24" s="60" t="s">
        <v>29</v>
      </c>
      <c r="O24" s="63">
        <v>76.400000000000006</v>
      </c>
      <c r="P24" s="66">
        <v>4.7619047620000003</v>
      </c>
      <c r="Q24" s="63">
        <v>3.82</v>
      </c>
      <c r="R24" s="68">
        <v>9.6</v>
      </c>
      <c r="S24" s="130"/>
      <c r="T24" s="130"/>
      <c r="U24" s="130"/>
      <c r="V24" s="26"/>
      <c r="W24" s="132" t="s">
        <v>4</v>
      </c>
      <c r="X24" s="133" t="str">
        <f t="shared" si="1"/>
        <v>Female</v>
      </c>
      <c r="Y24" s="161"/>
    </row>
    <row r="25" spans="2:25" ht="16.5" x14ac:dyDescent="0.25">
      <c r="B25" s="60" t="s">
        <v>18</v>
      </c>
      <c r="C25" s="59" t="s">
        <v>30</v>
      </c>
      <c r="D25" s="59" t="s">
        <v>19</v>
      </c>
      <c r="E25" s="59" t="s">
        <v>27</v>
      </c>
      <c r="F25" s="59" t="s">
        <v>31</v>
      </c>
      <c r="G25" s="59" t="s">
        <v>32</v>
      </c>
      <c r="H25" s="61">
        <v>46.33</v>
      </c>
      <c r="I25" s="62">
        <v>7</v>
      </c>
      <c r="J25" s="63">
        <v>16.215499999999999</v>
      </c>
      <c r="K25" s="63">
        <v>340.52550000000002</v>
      </c>
      <c r="L25" s="64">
        <v>43527</v>
      </c>
      <c r="M25" s="65">
        <v>0.55763888888888891</v>
      </c>
      <c r="N25" s="60" t="s">
        <v>33</v>
      </c>
      <c r="O25" s="63">
        <v>324.31</v>
      </c>
      <c r="P25" s="66">
        <v>4.7619047620000003</v>
      </c>
      <c r="Q25" s="63">
        <v>16.215499999999999</v>
      </c>
      <c r="R25" s="67">
        <v>7.4</v>
      </c>
      <c r="S25" s="129"/>
      <c r="T25" s="129"/>
      <c r="U25" s="129"/>
      <c r="V25" s="26"/>
      <c r="W25" s="131" t="s">
        <v>5</v>
      </c>
      <c r="X25" s="133" t="str">
        <f t="shared" si="1"/>
        <v>Home and lifestyle</v>
      </c>
      <c r="Y25" s="161"/>
    </row>
    <row r="26" spans="2:25" ht="16.5" x14ac:dyDescent="0.25">
      <c r="B26" s="60" t="s">
        <v>18</v>
      </c>
      <c r="C26" s="59" t="s">
        <v>34</v>
      </c>
      <c r="D26" s="59" t="s">
        <v>19</v>
      </c>
      <c r="E26" s="59" t="s">
        <v>20</v>
      </c>
      <c r="F26" s="59" t="s">
        <v>31</v>
      </c>
      <c r="G26" s="59" t="s">
        <v>22</v>
      </c>
      <c r="H26" s="61">
        <v>58.22</v>
      </c>
      <c r="I26" s="62">
        <v>8</v>
      </c>
      <c r="J26" s="63">
        <v>23.288</v>
      </c>
      <c r="K26" s="63">
        <v>489.048</v>
      </c>
      <c r="L26" s="64">
        <v>43492</v>
      </c>
      <c r="M26" s="65">
        <v>0.85624999999999996</v>
      </c>
      <c r="N26" s="60" t="s">
        <v>23</v>
      </c>
      <c r="O26" s="63">
        <v>465.76</v>
      </c>
      <c r="P26" s="66">
        <v>4.7619047620000003</v>
      </c>
      <c r="Q26" s="63">
        <v>23.288</v>
      </c>
      <c r="R26" s="67">
        <v>8.4</v>
      </c>
      <c r="S26" s="129"/>
      <c r="T26" s="129"/>
      <c r="U26" s="129"/>
      <c r="V26" s="26"/>
      <c r="W26" s="132" t="s">
        <v>1123</v>
      </c>
      <c r="X26" s="133">
        <f t="shared" si="1"/>
        <v>40.299999999999997</v>
      </c>
      <c r="Y26" s="161"/>
    </row>
    <row r="27" spans="2:25" ht="16.5" x14ac:dyDescent="0.25">
      <c r="B27" s="60" t="s">
        <v>18</v>
      </c>
      <c r="C27" s="59" t="s">
        <v>35</v>
      </c>
      <c r="D27" s="59" t="s">
        <v>19</v>
      </c>
      <c r="E27" s="59" t="s">
        <v>27</v>
      </c>
      <c r="F27" s="59" t="s">
        <v>31</v>
      </c>
      <c r="G27" s="59" t="s">
        <v>36</v>
      </c>
      <c r="H27" s="61">
        <v>86.31</v>
      </c>
      <c r="I27" s="62">
        <v>7</v>
      </c>
      <c r="J27" s="63">
        <v>30.208500000000001</v>
      </c>
      <c r="K27" s="63">
        <v>634.37850000000003</v>
      </c>
      <c r="L27" s="64">
        <v>43504</v>
      </c>
      <c r="M27" s="65">
        <v>0.44236111111111109</v>
      </c>
      <c r="N27" s="60" t="s">
        <v>23</v>
      </c>
      <c r="O27" s="63">
        <v>604.16999999999996</v>
      </c>
      <c r="P27" s="66">
        <v>4.7619047620000003</v>
      </c>
      <c r="Q27" s="63">
        <v>30.208500000000001</v>
      </c>
      <c r="R27" s="67">
        <v>5.3</v>
      </c>
      <c r="S27" s="129"/>
      <c r="T27" s="129"/>
      <c r="U27" s="129"/>
      <c r="V27" s="26"/>
      <c r="W27" s="132" t="s">
        <v>7</v>
      </c>
      <c r="X27" s="133">
        <f t="shared" si="1"/>
        <v>2</v>
      </c>
      <c r="Y27" s="161"/>
    </row>
    <row r="28" spans="2:25" ht="16.5" x14ac:dyDescent="0.25">
      <c r="B28" s="60" t="s">
        <v>25</v>
      </c>
      <c r="C28" s="59" t="s">
        <v>37</v>
      </c>
      <c r="D28" s="59" t="s">
        <v>26</v>
      </c>
      <c r="E28" s="59" t="s">
        <v>27</v>
      </c>
      <c r="F28" s="59" t="s">
        <v>31</v>
      </c>
      <c r="G28" s="59" t="s">
        <v>28</v>
      </c>
      <c r="H28" s="61">
        <v>85.39</v>
      </c>
      <c r="I28" s="62">
        <v>7</v>
      </c>
      <c r="J28" s="63">
        <v>29.886500000000002</v>
      </c>
      <c r="K28" s="63">
        <v>627.61649999999997</v>
      </c>
      <c r="L28" s="64">
        <v>43549</v>
      </c>
      <c r="M28" s="65">
        <v>0.77083333333333337</v>
      </c>
      <c r="N28" s="60" t="s">
        <v>23</v>
      </c>
      <c r="O28" s="63">
        <v>597.73</v>
      </c>
      <c r="P28" s="66">
        <v>4.7619047620000003</v>
      </c>
      <c r="Q28" s="63">
        <v>29.886500000000002</v>
      </c>
      <c r="R28" s="67">
        <v>4.0999999999999996</v>
      </c>
      <c r="S28" s="129"/>
      <c r="T28" s="129"/>
      <c r="U28" s="129"/>
      <c r="V28" s="26"/>
      <c r="W28" s="132" t="s">
        <v>8</v>
      </c>
      <c r="X28" s="133">
        <f t="shared" si="1"/>
        <v>4.03</v>
      </c>
      <c r="Y28" s="161"/>
    </row>
    <row r="29" spans="2:25" x14ac:dyDescent="0.25">
      <c r="B29" s="60" t="s">
        <v>18</v>
      </c>
      <c r="C29" s="59" t="s">
        <v>38</v>
      </c>
      <c r="D29" s="59" t="s">
        <v>19</v>
      </c>
      <c r="E29" s="59" t="s">
        <v>20</v>
      </c>
      <c r="F29" s="59" t="s">
        <v>21</v>
      </c>
      <c r="G29" s="59" t="s">
        <v>28</v>
      </c>
      <c r="H29" s="61">
        <v>68.84</v>
      </c>
      <c r="I29" s="62">
        <v>6</v>
      </c>
      <c r="J29" s="63">
        <v>20.652000000000001</v>
      </c>
      <c r="K29" s="63">
        <v>433.69200000000001</v>
      </c>
      <c r="L29" s="64">
        <v>43521</v>
      </c>
      <c r="M29" s="65">
        <v>0.60833333333333328</v>
      </c>
      <c r="N29" s="60" t="s">
        <v>23</v>
      </c>
      <c r="O29" s="63">
        <v>413.04</v>
      </c>
      <c r="P29" s="66">
        <v>4.7619047620000003</v>
      </c>
      <c r="Q29" s="63">
        <v>20.652000000000001</v>
      </c>
      <c r="R29" s="67">
        <v>5.8</v>
      </c>
      <c r="S29" s="129"/>
      <c r="T29" s="129"/>
      <c r="U29" s="129"/>
      <c r="V29" s="28"/>
      <c r="W29" s="29"/>
      <c r="X29" s="29"/>
      <c r="Y29" s="162"/>
    </row>
    <row r="30" spans="2:25" x14ac:dyDescent="0.25">
      <c r="B30" s="60" t="s">
        <v>25</v>
      </c>
      <c r="C30" s="59" t="s">
        <v>39</v>
      </c>
      <c r="D30" s="59" t="s">
        <v>26</v>
      </c>
      <c r="E30" s="59" t="s">
        <v>27</v>
      </c>
      <c r="F30" s="59" t="s">
        <v>21</v>
      </c>
      <c r="G30" s="59" t="s">
        <v>32</v>
      </c>
      <c r="H30" s="61">
        <v>73.56</v>
      </c>
      <c r="I30" s="62">
        <v>10</v>
      </c>
      <c r="J30" s="63">
        <v>36.78</v>
      </c>
      <c r="K30" s="63">
        <v>772.38</v>
      </c>
      <c r="L30" s="64">
        <v>43520</v>
      </c>
      <c r="M30" s="65">
        <v>0.48472222222222222</v>
      </c>
      <c r="N30" s="60" t="s">
        <v>23</v>
      </c>
      <c r="O30" s="63">
        <v>735.6</v>
      </c>
      <c r="P30" s="66">
        <v>4.7619047620000003</v>
      </c>
      <c r="Q30" s="63">
        <v>36.78</v>
      </c>
      <c r="R30" s="67">
        <v>8</v>
      </c>
      <c r="S30" s="129"/>
      <c r="T30" s="129"/>
      <c r="U30" s="129"/>
    </row>
    <row r="31" spans="2:25" ht="30" x14ac:dyDescent="0.25">
      <c r="B31" s="60" t="s">
        <v>18</v>
      </c>
      <c r="C31" s="59" t="s">
        <v>40</v>
      </c>
      <c r="D31" s="59" t="s">
        <v>19</v>
      </c>
      <c r="E31" s="59" t="s">
        <v>20</v>
      </c>
      <c r="F31" s="59" t="s">
        <v>21</v>
      </c>
      <c r="G31" s="59" t="s">
        <v>22</v>
      </c>
      <c r="H31" s="61">
        <v>36.26</v>
      </c>
      <c r="I31" s="62">
        <v>2</v>
      </c>
      <c r="J31" s="63">
        <v>3.6259999999999999</v>
      </c>
      <c r="K31" s="63">
        <v>76.146000000000001</v>
      </c>
      <c r="L31" s="64">
        <v>43475</v>
      </c>
      <c r="M31" s="65">
        <v>0.71875</v>
      </c>
      <c r="N31" s="60" t="s">
        <v>33</v>
      </c>
      <c r="O31" s="63">
        <v>72.52</v>
      </c>
      <c r="P31" s="66">
        <v>4.7619047620000003</v>
      </c>
      <c r="Q31" s="63">
        <v>3.6259999999999999</v>
      </c>
      <c r="R31" s="68">
        <v>7.2</v>
      </c>
      <c r="S31" s="130"/>
      <c r="T31" s="130"/>
      <c r="U31" s="130"/>
      <c r="V31" s="172" t="s">
        <v>1124</v>
      </c>
      <c r="W31" s="23"/>
      <c r="X31" s="175" t="s">
        <v>1105</v>
      </c>
      <c r="Y31" s="176" t="s">
        <v>16</v>
      </c>
    </row>
    <row r="32" spans="2:25" x14ac:dyDescent="0.25">
      <c r="B32" s="60" t="s">
        <v>42</v>
      </c>
      <c r="C32" s="59" t="s">
        <v>41</v>
      </c>
      <c r="D32" s="59" t="s">
        <v>43</v>
      </c>
      <c r="E32" s="59" t="s">
        <v>20</v>
      </c>
      <c r="F32" s="59" t="s">
        <v>21</v>
      </c>
      <c r="G32" s="59" t="s">
        <v>44</v>
      </c>
      <c r="H32" s="61">
        <v>54.84</v>
      </c>
      <c r="I32" s="62">
        <v>3</v>
      </c>
      <c r="J32" s="63">
        <v>8.2260000000000009</v>
      </c>
      <c r="K32" s="63">
        <v>172.74600000000001</v>
      </c>
      <c r="L32" s="64">
        <v>43516</v>
      </c>
      <c r="M32" s="65">
        <v>0.56041666666666667</v>
      </c>
      <c r="N32" s="60" t="s">
        <v>33</v>
      </c>
      <c r="O32" s="63">
        <v>164.52</v>
      </c>
      <c r="P32" s="66">
        <v>4.7619047620000003</v>
      </c>
      <c r="Q32" s="63">
        <v>8.2260000000000009</v>
      </c>
      <c r="R32" s="68">
        <v>5.9</v>
      </c>
      <c r="S32" s="130"/>
      <c r="T32" s="130"/>
      <c r="U32" s="130"/>
      <c r="V32" s="174" t="s">
        <v>62</v>
      </c>
      <c r="W32" s="23">
        <f>INDEX($K$22:$K$49,MATCH($V$32,$C$22:$C$49,0))</f>
        <v>35.195999999999998</v>
      </c>
      <c r="X32" s="23">
        <f>_xlfn.XLOOKUP($V$32,$C$22:$C$49,$K$22:$K$49,"Value Not found",0)</f>
        <v>35.195999999999998</v>
      </c>
      <c r="Y32" s="173">
        <f>_xlfn.XLOOKUP($V$32,$C$22:$C$49,$R$22:$R$49,"Not Found",0)</f>
        <v>6.7</v>
      </c>
    </row>
    <row r="33" spans="2:25" x14ac:dyDescent="0.25">
      <c r="B33" s="60" t="s">
        <v>42</v>
      </c>
      <c r="C33" s="59" t="s">
        <v>45</v>
      </c>
      <c r="D33" s="59" t="s">
        <v>43</v>
      </c>
      <c r="E33" s="59" t="s">
        <v>20</v>
      </c>
      <c r="F33" s="59" t="s">
        <v>21</v>
      </c>
      <c r="G33" s="59" t="s">
        <v>46</v>
      </c>
      <c r="H33" s="61">
        <v>14.48</v>
      </c>
      <c r="I33" s="62">
        <v>4</v>
      </c>
      <c r="J33" s="63">
        <v>2.8959999999999999</v>
      </c>
      <c r="K33" s="63">
        <v>60.816000000000003</v>
      </c>
      <c r="L33" s="64">
        <v>43502</v>
      </c>
      <c r="M33" s="65">
        <v>0.75486111111111109</v>
      </c>
      <c r="N33" s="60" t="s">
        <v>23</v>
      </c>
      <c r="O33" s="63">
        <v>57.92</v>
      </c>
      <c r="P33" s="66">
        <v>4.7619047620000003</v>
      </c>
      <c r="Q33" s="63">
        <v>2.8959999999999999</v>
      </c>
      <c r="R33" s="68">
        <v>4.5</v>
      </c>
      <c r="S33" s="130"/>
      <c r="T33" s="130"/>
      <c r="U33" s="130"/>
      <c r="V33" s="28"/>
      <c r="W33" s="29">
        <f>INDEX($K$22:$K$49,MATCH($V$32,$C$22:$C$49,0))</f>
        <v>35.195999999999998</v>
      </c>
      <c r="X33" s="29">
        <f>_xlfn.XLOOKUP($V$32,$C$22:$C$49,$K$22:$K$49,"Value Not Found",0)</f>
        <v>35.195999999999998</v>
      </c>
      <c r="Y33" s="162">
        <f>_xlfn.XLOOKUP($V$32,$C$22:$C$49,$R$22:$R$49,"Not Found",0)</f>
        <v>6.7</v>
      </c>
    </row>
    <row r="34" spans="2:25" x14ac:dyDescent="0.25">
      <c r="B34" s="60" t="s">
        <v>42</v>
      </c>
      <c r="C34" s="59" t="s">
        <v>47</v>
      </c>
      <c r="D34" s="59" t="s">
        <v>43</v>
      </c>
      <c r="E34" s="59" t="s">
        <v>20</v>
      </c>
      <c r="F34" s="59" t="s">
        <v>31</v>
      </c>
      <c r="G34" s="59" t="s">
        <v>28</v>
      </c>
      <c r="H34" s="61">
        <v>25.51</v>
      </c>
      <c r="I34" s="62">
        <v>4</v>
      </c>
      <c r="J34" s="63">
        <v>5.1020000000000003</v>
      </c>
      <c r="K34" s="63">
        <v>107.142</v>
      </c>
      <c r="L34" s="64">
        <v>43533</v>
      </c>
      <c r="M34" s="65">
        <v>0.7104166666666667</v>
      </c>
      <c r="N34" s="60" t="s">
        <v>29</v>
      </c>
      <c r="O34" s="63">
        <v>102.04</v>
      </c>
      <c r="P34" s="66">
        <v>4.7619047620000003</v>
      </c>
      <c r="Q34" s="63">
        <v>5.1020000000000003</v>
      </c>
      <c r="R34" s="68">
        <v>6.8</v>
      </c>
      <c r="S34" s="130"/>
      <c r="T34" s="130"/>
      <c r="U34" s="130"/>
    </row>
    <row r="35" spans="2:25" x14ac:dyDescent="0.25">
      <c r="B35" s="60" t="s">
        <v>18</v>
      </c>
      <c r="C35" s="59" t="s">
        <v>48</v>
      </c>
      <c r="D35" s="59" t="s">
        <v>19</v>
      </c>
      <c r="E35" s="59" t="s">
        <v>27</v>
      </c>
      <c r="F35" s="59" t="s">
        <v>21</v>
      </c>
      <c r="G35" s="59" t="s">
        <v>28</v>
      </c>
      <c r="H35" s="61">
        <v>46.95</v>
      </c>
      <c r="I35" s="62">
        <v>5</v>
      </c>
      <c r="J35" s="63">
        <v>11.737500000000001</v>
      </c>
      <c r="K35" s="63">
        <v>246.48750000000001</v>
      </c>
      <c r="L35" s="64">
        <v>43508</v>
      </c>
      <c r="M35" s="65">
        <v>0.43402777777777779</v>
      </c>
      <c r="N35" s="60" t="s">
        <v>23</v>
      </c>
      <c r="O35" s="63">
        <v>234.75</v>
      </c>
      <c r="P35" s="66">
        <v>4.7619047620000003</v>
      </c>
      <c r="Q35" s="63">
        <v>11.737500000000001</v>
      </c>
      <c r="R35" s="68">
        <v>7.1</v>
      </c>
      <c r="S35" s="130"/>
      <c r="T35" s="130"/>
      <c r="U35" s="130"/>
    </row>
    <row r="36" spans="2:25" x14ac:dyDescent="0.25">
      <c r="B36" s="60" t="s">
        <v>18</v>
      </c>
      <c r="C36" s="59" t="s">
        <v>49</v>
      </c>
      <c r="D36" s="59" t="s">
        <v>19</v>
      </c>
      <c r="E36" s="59" t="s">
        <v>27</v>
      </c>
      <c r="F36" s="59" t="s">
        <v>31</v>
      </c>
      <c r="G36" s="59" t="s">
        <v>44</v>
      </c>
      <c r="H36" s="61">
        <v>43.19</v>
      </c>
      <c r="I36" s="62">
        <v>10</v>
      </c>
      <c r="J36" s="63">
        <v>21.594999999999999</v>
      </c>
      <c r="K36" s="63">
        <v>453.495</v>
      </c>
      <c r="L36" s="64">
        <v>43503</v>
      </c>
      <c r="M36" s="65">
        <v>0.7</v>
      </c>
      <c r="N36" s="60" t="s">
        <v>23</v>
      </c>
      <c r="O36" s="63">
        <v>431.9</v>
      </c>
      <c r="P36" s="66">
        <v>4.7619047620000003</v>
      </c>
      <c r="Q36" s="63">
        <v>21.594999999999999</v>
      </c>
      <c r="R36" s="67">
        <v>8.1999999999999993</v>
      </c>
      <c r="S36" s="129"/>
      <c r="T36" s="129"/>
      <c r="U36" s="129"/>
    </row>
    <row r="37" spans="2:25" x14ac:dyDescent="0.25">
      <c r="B37" s="60" t="s">
        <v>18</v>
      </c>
      <c r="C37" s="59" t="s">
        <v>50</v>
      </c>
      <c r="D37" s="59" t="s">
        <v>19</v>
      </c>
      <c r="E37" s="59" t="s">
        <v>27</v>
      </c>
      <c r="F37" s="59" t="s">
        <v>21</v>
      </c>
      <c r="G37" s="59" t="s">
        <v>22</v>
      </c>
      <c r="H37" s="61">
        <v>71.38</v>
      </c>
      <c r="I37" s="62">
        <v>10</v>
      </c>
      <c r="J37" s="63">
        <v>35.69</v>
      </c>
      <c r="K37" s="63">
        <v>749.49</v>
      </c>
      <c r="L37" s="64">
        <v>43553</v>
      </c>
      <c r="M37" s="65">
        <v>0.80625000000000002</v>
      </c>
      <c r="N37" s="60" t="s">
        <v>29</v>
      </c>
      <c r="O37" s="63">
        <v>713.8</v>
      </c>
      <c r="P37" s="66">
        <v>4.7619047620000003</v>
      </c>
      <c r="Q37" s="63">
        <v>35.69</v>
      </c>
      <c r="R37" s="67">
        <v>5.7</v>
      </c>
      <c r="S37" s="129"/>
      <c r="T37" s="129"/>
      <c r="U37" s="129"/>
    </row>
    <row r="38" spans="2:25" x14ac:dyDescent="0.25">
      <c r="B38" s="60" t="s">
        <v>42</v>
      </c>
      <c r="C38" s="59" t="s">
        <v>51</v>
      </c>
      <c r="D38" s="59" t="s">
        <v>43</v>
      </c>
      <c r="E38" s="59" t="s">
        <v>20</v>
      </c>
      <c r="F38" s="59" t="s">
        <v>21</v>
      </c>
      <c r="G38" s="59" t="s">
        <v>36</v>
      </c>
      <c r="H38" s="61">
        <v>93.72</v>
      </c>
      <c r="I38" s="62">
        <v>6</v>
      </c>
      <c r="J38" s="63">
        <v>28.116</v>
      </c>
      <c r="K38" s="63">
        <v>590.43600000000004</v>
      </c>
      <c r="L38" s="64">
        <v>43480</v>
      </c>
      <c r="M38" s="65">
        <v>0.67986111111111114</v>
      </c>
      <c r="N38" s="60" t="s">
        <v>29</v>
      </c>
      <c r="O38" s="63">
        <v>562.32000000000005</v>
      </c>
      <c r="P38" s="66">
        <v>4.7619047620000003</v>
      </c>
      <c r="Q38" s="63">
        <v>28.116</v>
      </c>
      <c r="R38" s="67">
        <v>4.5</v>
      </c>
      <c r="S38" s="129"/>
      <c r="T38" s="129"/>
      <c r="U38" s="129"/>
    </row>
    <row r="39" spans="2:25" x14ac:dyDescent="0.25">
      <c r="B39" s="60" t="s">
        <v>18</v>
      </c>
      <c r="C39" s="59" t="s">
        <v>52</v>
      </c>
      <c r="D39" s="59" t="s">
        <v>19</v>
      </c>
      <c r="E39" s="59" t="s">
        <v>20</v>
      </c>
      <c r="F39" s="59" t="s">
        <v>21</v>
      </c>
      <c r="G39" s="59" t="s">
        <v>22</v>
      </c>
      <c r="H39" s="61">
        <v>68.930000000000007</v>
      </c>
      <c r="I39" s="62">
        <v>7</v>
      </c>
      <c r="J39" s="63">
        <v>24.125499999999999</v>
      </c>
      <c r="K39" s="63">
        <v>506.63549999999998</v>
      </c>
      <c r="L39" s="64">
        <v>43535</v>
      </c>
      <c r="M39" s="65">
        <v>0.46041666666666664</v>
      </c>
      <c r="N39" s="60" t="s">
        <v>33</v>
      </c>
      <c r="O39" s="63">
        <v>482.51</v>
      </c>
      <c r="P39" s="66">
        <v>4.7619047620000003</v>
      </c>
      <c r="Q39" s="63">
        <v>24.125499999999999</v>
      </c>
      <c r="R39" s="67">
        <v>4.5999999999999996</v>
      </c>
      <c r="S39" s="129"/>
      <c r="T39" s="129"/>
      <c r="U39" s="129"/>
    </row>
    <row r="40" spans="2:25" x14ac:dyDescent="0.25">
      <c r="B40" s="60" t="s">
        <v>18</v>
      </c>
      <c r="C40" s="59" t="s">
        <v>53</v>
      </c>
      <c r="D40" s="59" t="s">
        <v>19</v>
      </c>
      <c r="E40" s="59" t="s">
        <v>27</v>
      </c>
      <c r="F40" s="59" t="s">
        <v>31</v>
      </c>
      <c r="G40" s="59" t="s">
        <v>36</v>
      </c>
      <c r="H40" s="61">
        <v>72.61</v>
      </c>
      <c r="I40" s="62">
        <v>6</v>
      </c>
      <c r="J40" s="63">
        <v>21.783000000000001</v>
      </c>
      <c r="K40" s="63">
        <v>457.44299999999998</v>
      </c>
      <c r="L40" s="64">
        <v>43466</v>
      </c>
      <c r="M40" s="65">
        <v>0.44374999999999998</v>
      </c>
      <c r="N40" s="60" t="s">
        <v>33</v>
      </c>
      <c r="O40" s="63">
        <v>435.66</v>
      </c>
      <c r="P40" s="66">
        <v>4.7619047620000003</v>
      </c>
      <c r="Q40" s="63">
        <v>21.783000000000001</v>
      </c>
      <c r="R40" s="67">
        <v>6.9</v>
      </c>
      <c r="S40" s="129"/>
      <c r="T40" s="129"/>
      <c r="U40" s="129"/>
    </row>
    <row r="41" spans="2:25" x14ac:dyDescent="0.25">
      <c r="B41" s="60" t="s">
        <v>18</v>
      </c>
      <c r="C41" s="59" t="s">
        <v>54</v>
      </c>
      <c r="D41" s="59" t="s">
        <v>19</v>
      </c>
      <c r="E41" s="59" t="s">
        <v>27</v>
      </c>
      <c r="F41" s="59" t="s">
        <v>31</v>
      </c>
      <c r="G41" s="59" t="s">
        <v>44</v>
      </c>
      <c r="H41" s="61">
        <v>54.67</v>
      </c>
      <c r="I41" s="62">
        <v>3</v>
      </c>
      <c r="J41" s="63">
        <v>8.2004999999999999</v>
      </c>
      <c r="K41" s="63">
        <v>172.2105</v>
      </c>
      <c r="L41" s="64">
        <v>43486</v>
      </c>
      <c r="M41" s="65">
        <v>0.75</v>
      </c>
      <c r="N41" s="60" t="s">
        <v>33</v>
      </c>
      <c r="O41" s="63">
        <v>164.01</v>
      </c>
      <c r="P41" s="66">
        <v>4.7619047620000003</v>
      </c>
      <c r="Q41" s="63">
        <v>8.2004999999999999</v>
      </c>
      <c r="R41" s="68">
        <v>8.6</v>
      </c>
      <c r="S41" s="130"/>
      <c r="T41" s="130"/>
      <c r="U41" s="130"/>
    </row>
    <row r="42" spans="2:25" x14ac:dyDescent="0.25">
      <c r="B42" s="60" t="s">
        <v>42</v>
      </c>
      <c r="C42" s="59" t="s">
        <v>55</v>
      </c>
      <c r="D42" s="59" t="s">
        <v>43</v>
      </c>
      <c r="E42" s="59" t="s">
        <v>27</v>
      </c>
      <c r="F42" s="59" t="s">
        <v>21</v>
      </c>
      <c r="G42" s="59" t="s">
        <v>32</v>
      </c>
      <c r="H42" s="61">
        <v>40.299999999999997</v>
      </c>
      <c r="I42" s="62">
        <v>2</v>
      </c>
      <c r="J42" s="63">
        <v>4.03</v>
      </c>
      <c r="K42" s="63">
        <v>84.63</v>
      </c>
      <c r="L42" s="64">
        <v>43535</v>
      </c>
      <c r="M42" s="65">
        <v>0.64583333333333337</v>
      </c>
      <c r="N42" s="60" t="s">
        <v>23</v>
      </c>
      <c r="O42" s="63">
        <v>80.599999999999994</v>
      </c>
      <c r="P42" s="66">
        <v>4.7619047620000003</v>
      </c>
      <c r="Q42" s="63">
        <v>4.03</v>
      </c>
      <c r="R42" s="68">
        <v>4.4000000000000004</v>
      </c>
      <c r="S42" s="130"/>
      <c r="T42" s="130"/>
      <c r="U42" s="130"/>
    </row>
    <row r="43" spans="2:25" x14ac:dyDescent="0.25">
      <c r="B43" s="60" t="s">
        <v>25</v>
      </c>
      <c r="C43" s="59" t="s">
        <v>56</v>
      </c>
      <c r="D43" s="59" t="s">
        <v>26</v>
      </c>
      <c r="E43" s="59" t="s">
        <v>20</v>
      </c>
      <c r="F43" s="59" t="s">
        <v>31</v>
      </c>
      <c r="G43" s="59" t="s">
        <v>28</v>
      </c>
      <c r="H43" s="61">
        <v>86.04</v>
      </c>
      <c r="I43" s="62">
        <v>5</v>
      </c>
      <c r="J43" s="63">
        <v>21.51</v>
      </c>
      <c r="K43" s="63">
        <v>451.71</v>
      </c>
      <c r="L43" s="64">
        <v>43521</v>
      </c>
      <c r="M43" s="65">
        <v>0.47499999999999998</v>
      </c>
      <c r="N43" s="60" t="s">
        <v>23</v>
      </c>
      <c r="O43" s="63">
        <v>430.2</v>
      </c>
      <c r="P43" s="66">
        <v>4.7619047620000003</v>
      </c>
      <c r="Q43" s="63">
        <v>21.51</v>
      </c>
      <c r="R43" s="67">
        <v>4.8</v>
      </c>
      <c r="S43" s="129"/>
      <c r="T43" s="129"/>
      <c r="U43" s="129"/>
    </row>
    <row r="44" spans="2:25" x14ac:dyDescent="0.25">
      <c r="B44" s="60" t="s">
        <v>42</v>
      </c>
      <c r="C44" s="59" t="s">
        <v>57</v>
      </c>
      <c r="D44" s="59" t="s">
        <v>43</v>
      </c>
      <c r="E44" s="59" t="s">
        <v>27</v>
      </c>
      <c r="F44" s="59" t="s">
        <v>31</v>
      </c>
      <c r="G44" s="59" t="s">
        <v>22</v>
      </c>
      <c r="H44" s="61">
        <v>87.98</v>
      </c>
      <c r="I44" s="62">
        <v>3</v>
      </c>
      <c r="J44" s="63">
        <v>13.196999999999999</v>
      </c>
      <c r="K44" s="63">
        <v>277.137</v>
      </c>
      <c r="L44" s="64">
        <v>43529</v>
      </c>
      <c r="M44" s="65">
        <v>0.44444444444444442</v>
      </c>
      <c r="N44" s="60" t="s">
        <v>23</v>
      </c>
      <c r="O44" s="63">
        <v>263.94</v>
      </c>
      <c r="P44" s="66">
        <v>4.7619047620000003</v>
      </c>
      <c r="Q44" s="63">
        <v>13.196999999999999</v>
      </c>
      <c r="R44" s="68">
        <v>5.0999999999999996</v>
      </c>
      <c r="S44" s="130"/>
      <c r="T44" s="130"/>
      <c r="U44" s="130"/>
    </row>
    <row r="45" spans="2:25" x14ac:dyDescent="0.25">
      <c r="B45" s="60" t="s">
        <v>42</v>
      </c>
      <c r="C45" s="59" t="s">
        <v>58</v>
      </c>
      <c r="D45" s="59" t="s">
        <v>43</v>
      </c>
      <c r="E45" s="59" t="s">
        <v>27</v>
      </c>
      <c r="F45" s="59" t="s">
        <v>31</v>
      </c>
      <c r="G45" s="59" t="s">
        <v>32</v>
      </c>
      <c r="H45" s="61">
        <v>33.200000000000003</v>
      </c>
      <c r="I45" s="62">
        <v>2</v>
      </c>
      <c r="J45" s="63">
        <v>3.32</v>
      </c>
      <c r="K45" s="63">
        <v>69.72</v>
      </c>
      <c r="L45" s="64">
        <v>43539</v>
      </c>
      <c r="M45" s="65">
        <v>0.51388888888888884</v>
      </c>
      <c r="N45" s="60" t="s">
        <v>33</v>
      </c>
      <c r="O45" s="63">
        <v>66.400000000000006</v>
      </c>
      <c r="P45" s="66">
        <v>4.7619047620000003</v>
      </c>
      <c r="Q45" s="63">
        <v>3.32</v>
      </c>
      <c r="R45" s="68">
        <v>4.4000000000000004</v>
      </c>
      <c r="S45" s="130"/>
      <c r="T45" s="130"/>
      <c r="U45" s="130"/>
    </row>
    <row r="46" spans="2:25" x14ac:dyDescent="0.25">
      <c r="B46" s="60" t="s">
        <v>18</v>
      </c>
      <c r="C46" s="59" t="s">
        <v>59</v>
      </c>
      <c r="D46" s="59" t="s">
        <v>19</v>
      </c>
      <c r="E46" s="59" t="s">
        <v>27</v>
      </c>
      <c r="F46" s="59" t="s">
        <v>31</v>
      </c>
      <c r="G46" s="59" t="s">
        <v>28</v>
      </c>
      <c r="H46" s="61">
        <v>34.56</v>
      </c>
      <c r="I46" s="62">
        <v>5</v>
      </c>
      <c r="J46" s="63">
        <v>8.64</v>
      </c>
      <c r="K46" s="63">
        <v>181.44</v>
      </c>
      <c r="L46" s="64">
        <v>43513</v>
      </c>
      <c r="M46" s="65">
        <v>0.46875</v>
      </c>
      <c r="N46" s="60" t="s">
        <v>23</v>
      </c>
      <c r="O46" s="63">
        <v>172.8</v>
      </c>
      <c r="P46" s="66">
        <v>4.7619047620000003</v>
      </c>
      <c r="Q46" s="63">
        <v>8.64</v>
      </c>
      <c r="R46" s="68">
        <v>9.9</v>
      </c>
      <c r="S46" s="130"/>
      <c r="T46" s="130"/>
      <c r="U46" s="130"/>
    </row>
    <row r="47" spans="2:25" x14ac:dyDescent="0.25">
      <c r="B47" s="60" t="s">
        <v>18</v>
      </c>
      <c r="C47" s="59" t="s">
        <v>60</v>
      </c>
      <c r="D47" s="59" t="s">
        <v>19</v>
      </c>
      <c r="E47" s="59" t="s">
        <v>20</v>
      </c>
      <c r="F47" s="59" t="s">
        <v>31</v>
      </c>
      <c r="G47" s="59" t="s">
        <v>36</v>
      </c>
      <c r="H47" s="61">
        <v>88.63</v>
      </c>
      <c r="I47" s="62">
        <v>3</v>
      </c>
      <c r="J47" s="63">
        <v>13.294499999999999</v>
      </c>
      <c r="K47" s="63">
        <v>279.18450000000001</v>
      </c>
      <c r="L47" s="64">
        <v>43526</v>
      </c>
      <c r="M47" s="65">
        <v>0.73333333333333328</v>
      </c>
      <c r="N47" s="60" t="s">
        <v>23</v>
      </c>
      <c r="O47" s="63">
        <v>265.89</v>
      </c>
      <c r="P47" s="66">
        <v>4.7619047620000003</v>
      </c>
      <c r="Q47" s="63">
        <v>13.294499999999999</v>
      </c>
      <c r="R47" s="68">
        <v>6</v>
      </c>
      <c r="S47" s="130"/>
      <c r="T47" s="130"/>
      <c r="U47" s="130"/>
    </row>
    <row r="48" spans="2:25" x14ac:dyDescent="0.25">
      <c r="B48" s="60" t="s">
        <v>18</v>
      </c>
      <c r="C48" s="59" t="s">
        <v>61</v>
      </c>
      <c r="D48" s="59" t="s">
        <v>19</v>
      </c>
      <c r="E48" s="59" t="s">
        <v>20</v>
      </c>
      <c r="F48" s="59" t="s">
        <v>21</v>
      </c>
      <c r="G48" s="59" t="s">
        <v>32</v>
      </c>
      <c r="H48" s="61">
        <v>52.59</v>
      </c>
      <c r="I48" s="62">
        <v>8</v>
      </c>
      <c r="J48" s="63">
        <v>21.036000000000001</v>
      </c>
      <c r="K48" s="63">
        <v>441.75599999999997</v>
      </c>
      <c r="L48" s="64">
        <v>43546</v>
      </c>
      <c r="M48" s="65">
        <v>0.80555555555555558</v>
      </c>
      <c r="N48" s="60" t="s">
        <v>33</v>
      </c>
      <c r="O48" s="63">
        <v>420.72</v>
      </c>
      <c r="P48" s="66">
        <v>4.7619047620000003</v>
      </c>
      <c r="Q48" s="63">
        <v>21.036000000000001</v>
      </c>
      <c r="R48" s="67">
        <v>8.5</v>
      </c>
      <c r="S48" s="129"/>
      <c r="T48" s="129"/>
      <c r="U48" s="129"/>
    </row>
    <row r="49" spans="2:22" x14ac:dyDescent="0.25">
      <c r="B49" s="60" t="s">
        <v>42</v>
      </c>
      <c r="C49" s="59" t="s">
        <v>62</v>
      </c>
      <c r="D49" s="59" t="s">
        <v>43</v>
      </c>
      <c r="E49" s="59" t="s">
        <v>27</v>
      </c>
      <c r="F49" s="59" t="s">
        <v>31</v>
      </c>
      <c r="G49" s="59" t="s">
        <v>46</v>
      </c>
      <c r="H49" s="61">
        <v>33.520000000000003</v>
      </c>
      <c r="I49" s="62">
        <v>1</v>
      </c>
      <c r="J49" s="63">
        <v>1.6759999999999999</v>
      </c>
      <c r="K49" s="63">
        <v>35.195999999999998</v>
      </c>
      <c r="L49" s="64">
        <v>43504</v>
      </c>
      <c r="M49" s="65">
        <v>0.64652777777777781</v>
      </c>
      <c r="N49" s="60" t="s">
        <v>29</v>
      </c>
      <c r="O49" s="63">
        <v>33.520000000000003</v>
      </c>
      <c r="P49" s="66">
        <v>4.7619047620000003</v>
      </c>
      <c r="Q49" s="63">
        <v>1.6759999999999999</v>
      </c>
      <c r="R49" s="68">
        <v>6.7</v>
      </c>
      <c r="S49" s="130"/>
      <c r="T49" s="130"/>
      <c r="U49" s="130"/>
    </row>
    <row r="54" spans="2:22" ht="16.5" x14ac:dyDescent="0.25">
      <c r="B54" s="7" t="s">
        <v>0</v>
      </c>
      <c r="C54" s="59" t="s">
        <v>17</v>
      </c>
      <c r="D54" s="59" t="s">
        <v>24</v>
      </c>
      <c r="E54" s="59" t="s">
        <v>30</v>
      </c>
      <c r="F54" s="59" t="s">
        <v>34</v>
      </c>
      <c r="G54" s="59" t="s">
        <v>35</v>
      </c>
      <c r="H54" s="59" t="s">
        <v>37</v>
      </c>
      <c r="I54" s="59" t="s">
        <v>38</v>
      </c>
      <c r="J54" s="59" t="s">
        <v>39</v>
      </c>
      <c r="K54" s="59" t="s">
        <v>40</v>
      </c>
      <c r="L54" s="59" t="s">
        <v>41</v>
      </c>
      <c r="M54" s="59" t="s">
        <v>45</v>
      </c>
      <c r="N54" s="59" t="s">
        <v>47</v>
      </c>
      <c r="O54" s="59" t="s">
        <v>48</v>
      </c>
      <c r="P54" s="59" t="s">
        <v>49</v>
      </c>
      <c r="Q54" s="59" t="s">
        <v>50</v>
      </c>
      <c r="R54" s="59" t="s">
        <v>51</v>
      </c>
      <c r="S54" s="59"/>
      <c r="T54" s="59"/>
      <c r="U54" s="59"/>
      <c r="V54" s="59" t="s">
        <v>52</v>
      </c>
    </row>
    <row r="55" spans="2:22" ht="16.5" x14ac:dyDescent="0.25">
      <c r="B55" s="7" t="s">
        <v>1</v>
      </c>
      <c r="C55" s="60" t="s">
        <v>18</v>
      </c>
      <c r="D55" s="60" t="s">
        <v>25</v>
      </c>
      <c r="E55" s="60" t="s">
        <v>18</v>
      </c>
      <c r="F55" s="60" t="s">
        <v>18</v>
      </c>
      <c r="G55" s="60" t="s">
        <v>18</v>
      </c>
      <c r="H55" s="60" t="s">
        <v>25</v>
      </c>
      <c r="I55" s="60" t="s">
        <v>18</v>
      </c>
      <c r="J55" s="60" t="s">
        <v>25</v>
      </c>
      <c r="K55" s="60" t="s">
        <v>18</v>
      </c>
      <c r="L55" s="60" t="s">
        <v>42</v>
      </c>
      <c r="M55" s="60" t="s">
        <v>42</v>
      </c>
      <c r="N55" s="60" t="s">
        <v>42</v>
      </c>
      <c r="O55" s="60" t="s">
        <v>18</v>
      </c>
      <c r="P55" s="60" t="s">
        <v>18</v>
      </c>
      <c r="Q55" s="60" t="s">
        <v>18</v>
      </c>
      <c r="R55" s="60" t="s">
        <v>42</v>
      </c>
      <c r="S55" s="60"/>
      <c r="T55" s="60"/>
      <c r="U55" s="60"/>
      <c r="V55" s="60" t="s">
        <v>18</v>
      </c>
    </row>
    <row r="56" spans="2:22" ht="16.5" x14ac:dyDescent="0.25">
      <c r="B56" s="7" t="s">
        <v>2</v>
      </c>
      <c r="C56" s="59" t="s">
        <v>19</v>
      </c>
      <c r="D56" s="59" t="s">
        <v>26</v>
      </c>
      <c r="E56" s="59" t="s">
        <v>19</v>
      </c>
      <c r="F56" s="59" t="s">
        <v>19</v>
      </c>
      <c r="G56" s="59" t="s">
        <v>19</v>
      </c>
      <c r="H56" s="59" t="s">
        <v>26</v>
      </c>
      <c r="I56" s="59" t="s">
        <v>19</v>
      </c>
      <c r="J56" s="59" t="s">
        <v>26</v>
      </c>
      <c r="K56" s="59" t="s">
        <v>19</v>
      </c>
      <c r="L56" s="59" t="s">
        <v>43</v>
      </c>
      <c r="M56" s="59" t="s">
        <v>43</v>
      </c>
      <c r="N56" s="59" t="s">
        <v>43</v>
      </c>
      <c r="O56" s="59" t="s">
        <v>19</v>
      </c>
      <c r="P56" s="59" t="s">
        <v>19</v>
      </c>
      <c r="Q56" s="59" t="s">
        <v>19</v>
      </c>
      <c r="R56" s="59" t="s">
        <v>43</v>
      </c>
      <c r="S56" s="59"/>
      <c r="T56" s="59"/>
      <c r="U56" s="59"/>
      <c r="V56" s="59" t="s">
        <v>19</v>
      </c>
    </row>
    <row r="57" spans="2:22" ht="16.5" x14ac:dyDescent="0.25">
      <c r="B57" s="7" t="s">
        <v>3</v>
      </c>
      <c r="C57" s="59" t="s">
        <v>20</v>
      </c>
      <c r="D57" s="59" t="s">
        <v>27</v>
      </c>
      <c r="E57" s="59" t="s">
        <v>27</v>
      </c>
      <c r="F57" s="59" t="s">
        <v>20</v>
      </c>
      <c r="G57" s="59" t="s">
        <v>27</v>
      </c>
      <c r="H57" s="59" t="s">
        <v>27</v>
      </c>
      <c r="I57" s="59" t="s">
        <v>20</v>
      </c>
      <c r="J57" s="59" t="s">
        <v>27</v>
      </c>
      <c r="K57" s="59" t="s">
        <v>20</v>
      </c>
      <c r="L57" s="59" t="s">
        <v>20</v>
      </c>
      <c r="M57" s="59" t="s">
        <v>20</v>
      </c>
      <c r="N57" s="59" t="s">
        <v>20</v>
      </c>
      <c r="O57" s="59" t="s">
        <v>27</v>
      </c>
      <c r="P57" s="59" t="s">
        <v>27</v>
      </c>
      <c r="Q57" s="59" t="s">
        <v>27</v>
      </c>
      <c r="R57" s="59" t="s">
        <v>20</v>
      </c>
      <c r="S57" s="59"/>
      <c r="T57" s="59"/>
      <c r="U57" s="59"/>
      <c r="V57" s="59" t="s">
        <v>20</v>
      </c>
    </row>
    <row r="58" spans="2:22" ht="16.5" x14ac:dyDescent="0.25">
      <c r="B58" s="7" t="s">
        <v>4</v>
      </c>
      <c r="C58" s="59" t="s">
        <v>21</v>
      </c>
      <c r="D58" s="59" t="s">
        <v>21</v>
      </c>
      <c r="E58" s="59" t="s">
        <v>31</v>
      </c>
      <c r="F58" s="59" t="s">
        <v>31</v>
      </c>
      <c r="G58" s="59" t="s">
        <v>31</v>
      </c>
      <c r="H58" s="59" t="s">
        <v>31</v>
      </c>
      <c r="I58" s="59" t="s">
        <v>21</v>
      </c>
      <c r="J58" s="59" t="s">
        <v>21</v>
      </c>
      <c r="K58" s="59" t="s">
        <v>21</v>
      </c>
      <c r="L58" s="59" t="s">
        <v>21</v>
      </c>
      <c r="M58" s="59" t="s">
        <v>21</v>
      </c>
      <c r="N58" s="59" t="s">
        <v>31</v>
      </c>
      <c r="O58" s="59" t="s">
        <v>21</v>
      </c>
      <c r="P58" s="59" t="s">
        <v>31</v>
      </c>
      <c r="Q58" s="59" t="s">
        <v>21</v>
      </c>
      <c r="R58" s="59" t="s">
        <v>21</v>
      </c>
      <c r="S58" s="59"/>
      <c r="T58" s="59"/>
      <c r="U58" s="59"/>
      <c r="V58" s="59" t="s">
        <v>21</v>
      </c>
    </row>
    <row r="59" spans="2:22" ht="16.5" x14ac:dyDescent="0.25">
      <c r="B59" s="7" t="s">
        <v>5</v>
      </c>
      <c r="C59" s="59" t="s">
        <v>22</v>
      </c>
      <c r="D59" s="59" t="s">
        <v>28</v>
      </c>
      <c r="E59" s="59" t="s">
        <v>32</v>
      </c>
      <c r="F59" s="59" t="s">
        <v>22</v>
      </c>
      <c r="G59" s="59" t="s">
        <v>36</v>
      </c>
      <c r="H59" s="59" t="s">
        <v>28</v>
      </c>
      <c r="I59" s="59" t="s">
        <v>28</v>
      </c>
      <c r="J59" s="59" t="s">
        <v>32</v>
      </c>
      <c r="K59" s="59" t="s">
        <v>22</v>
      </c>
      <c r="L59" s="59" t="s">
        <v>44</v>
      </c>
      <c r="M59" s="59" t="s">
        <v>46</v>
      </c>
      <c r="N59" s="59" t="s">
        <v>28</v>
      </c>
      <c r="O59" s="59" t="s">
        <v>28</v>
      </c>
      <c r="P59" s="59" t="s">
        <v>44</v>
      </c>
      <c r="Q59" s="59" t="s">
        <v>22</v>
      </c>
      <c r="R59" s="59" t="s">
        <v>36</v>
      </c>
      <c r="S59" s="59"/>
      <c r="T59" s="59"/>
      <c r="U59" s="59"/>
      <c r="V59" s="59" t="s">
        <v>22</v>
      </c>
    </row>
    <row r="60" spans="2:22" ht="16.5" x14ac:dyDescent="0.25">
      <c r="B60" s="8" t="s">
        <v>6</v>
      </c>
      <c r="C60" s="61">
        <v>74.69</v>
      </c>
      <c r="D60" s="61">
        <v>15.28</v>
      </c>
      <c r="E60" s="61">
        <v>46.33</v>
      </c>
      <c r="F60" s="61">
        <v>58.22</v>
      </c>
      <c r="G60" s="61">
        <v>86.31</v>
      </c>
      <c r="H60" s="61">
        <v>85.39</v>
      </c>
      <c r="I60" s="61">
        <v>68.84</v>
      </c>
      <c r="J60" s="61">
        <v>73.56</v>
      </c>
      <c r="K60" s="61">
        <v>36.26</v>
      </c>
      <c r="L60" s="61">
        <v>54.84</v>
      </c>
      <c r="M60" s="61">
        <v>14.48</v>
      </c>
      <c r="N60" s="61">
        <v>25.51</v>
      </c>
      <c r="O60" s="61">
        <v>46.95</v>
      </c>
      <c r="P60" s="61">
        <v>43.19</v>
      </c>
      <c r="Q60" s="61">
        <v>71.38</v>
      </c>
      <c r="R60" s="61">
        <v>93.72</v>
      </c>
      <c r="S60" s="61"/>
      <c r="T60" s="61"/>
      <c r="U60" s="61"/>
      <c r="V60" s="61">
        <v>68.930000000000007</v>
      </c>
    </row>
    <row r="61" spans="2:22" ht="16.5" x14ac:dyDescent="0.25">
      <c r="B61" s="9" t="s">
        <v>7</v>
      </c>
      <c r="C61" s="62">
        <v>7</v>
      </c>
      <c r="D61" s="62">
        <v>5</v>
      </c>
      <c r="E61" s="62">
        <v>7</v>
      </c>
      <c r="F61" s="62">
        <v>8</v>
      </c>
      <c r="G61" s="62">
        <v>7</v>
      </c>
      <c r="H61" s="62">
        <v>7</v>
      </c>
      <c r="I61" s="62">
        <v>6</v>
      </c>
      <c r="J61" s="62">
        <v>10</v>
      </c>
      <c r="K61" s="62">
        <v>2</v>
      </c>
      <c r="L61" s="62">
        <v>3</v>
      </c>
      <c r="M61" s="62">
        <v>4</v>
      </c>
      <c r="N61" s="62">
        <v>4</v>
      </c>
      <c r="O61" s="62">
        <v>5</v>
      </c>
      <c r="P61" s="62">
        <v>10</v>
      </c>
      <c r="Q61" s="62">
        <v>10</v>
      </c>
      <c r="R61" s="62">
        <v>6</v>
      </c>
      <c r="S61" s="62"/>
      <c r="T61" s="62"/>
      <c r="U61" s="62"/>
      <c r="V61" s="62">
        <v>7</v>
      </c>
    </row>
    <row r="62" spans="2:22" ht="16.5" x14ac:dyDescent="0.25">
      <c r="B62" s="10" t="s">
        <v>8</v>
      </c>
      <c r="C62" s="63">
        <v>26.141500000000001</v>
      </c>
      <c r="D62" s="63">
        <v>3.82</v>
      </c>
      <c r="E62" s="63">
        <v>16.215499999999999</v>
      </c>
      <c r="F62" s="63">
        <v>23.288</v>
      </c>
      <c r="G62" s="63">
        <v>30.208500000000001</v>
      </c>
      <c r="H62" s="63">
        <v>29.886500000000002</v>
      </c>
      <c r="I62" s="63">
        <v>20.652000000000001</v>
      </c>
      <c r="J62" s="63">
        <v>36.78</v>
      </c>
      <c r="K62" s="63">
        <v>3.6259999999999999</v>
      </c>
      <c r="L62" s="63">
        <v>8.2260000000000009</v>
      </c>
      <c r="M62" s="63">
        <v>2.8959999999999999</v>
      </c>
      <c r="N62" s="63">
        <v>5.1020000000000003</v>
      </c>
      <c r="O62" s="63">
        <v>11.737500000000001</v>
      </c>
      <c r="P62" s="63">
        <v>21.594999999999999</v>
      </c>
      <c r="Q62" s="63">
        <v>35.69</v>
      </c>
      <c r="R62" s="63">
        <v>28.116</v>
      </c>
      <c r="S62" s="63"/>
      <c r="T62" s="63"/>
      <c r="U62" s="63"/>
      <c r="V62" s="63">
        <v>24.125499999999999</v>
      </c>
    </row>
    <row r="63" spans="2:22" ht="16.5" x14ac:dyDescent="0.25">
      <c r="B63" s="10" t="s">
        <v>9</v>
      </c>
      <c r="C63" s="63">
        <v>548.97149999999999</v>
      </c>
      <c r="D63" s="63">
        <v>80.22</v>
      </c>
      <c r="E63" s="63">
        <v>340.52550000000002</v>
      </c>
      <c r="F63" s="63">
        <v>489.048</v>
      </c>
      <c r="G63" s="63">
        <v>634.37850000000003</v>
      </c>
      <c r="H63" s="63">
        <v>627.61649999999997</v>
      </c>
      <c r="I63" s="63">
        <v>433.69200000000001</v>
      </c>
      <c r="J63" s="63">
        <v>772.38</v>
      </c>
      <c r="K63" s="63">
        <v>76.146000000000001</v>
      </c>
      <c r="L63" s="63">
        <v>172.74600000000001</v>
      </c>
      <c r="M63" s="63">
        <v>60.816000000000003</v>
      </c>
      <c r="N63" s="63">
        <v>107.142</v>
      </c>
      <c r="O63" s="63">
        <v>246.48750000000001</v>
      </c>
      <c r="P63" s="63">
        <v>453.495</v>
      </c>
      <c r="Q63" s="63">
        <v>749.49</v>
      </c>
      <c r="R63" s="63">
        <v>590.43600000000004</v>
      </c>
      <c r="S63" s="63"/>
      <c r="T63" s="63"/>
      <c r="U63" s="63"/>
      <c r="V63" s="63">
        <v>506.63549999999998</v>
      </c>
    </row>
    <row r="64" spans="2:22" ht="16.5" x14ac:dyDescent="0.25">
      <c r="B64" s="10" t="s">
        <v>1106</v>
      </c>
      <c r="C64" s="123" t="str">
        <f>VLOOKUP(C$54,'Dublicate vlu '!$E$2:$F$19,2,FALSE)</f>
        <v>Y</v>
      </c>
      <c r="D64" s="123" t="str">
        <f>VLOOKUP(D$54,'Dublicate vlu '!$E$2:$F$19,2,FALSE)</f>
        <v>N</v>
      </c>
      <c r="E64" s="123" t="str">
        <f>VLOOKUP(E$54,'Dublicate vlu '!$E$2:$F$19,2,FALSE)</f>
        <v>Y</v>
      </c>
      <c r="F64" s="123" t="str">
        <f>VLOOKUP(F$54,'Dublicate vlu '!$E$2:$F$19,2,FALSE)</f>
        <v>N</v>
      </c>
      <c r="G64" s="123" t="str">
        <f>VLOOKUP(G$54,'Dublicate vlu '!$E$2:$F$19,2,FALSE)</f>
        <v>Y</v>
      </c>
      <c r="H64" s="123" t="str">
        <f>VLOOKUP(H$54,'Dublicate vlu '!$E$2:$F$19,2,FALSE)</f>
        <v>N</v>
      </c>
      <c r="I64" s="123" t="str">
        <f>VLOOKUP(I$54,'Dublicate vlu '!$E$2:$F$19,2,FALSE)</f>
        <v>Y</v>
      </c>
      <c r="J64" s="123" t="str">
        <f>VLOOKUP(J$54,'Dublicate vlu '!$E$2:$F$19,2,FALSE)</f>
        <v>N</v>
      </c>
      <c r="K64" s="123" t="str">
        <f>VLOOKUP(K$54,'Dublicate vlu '!$E$2:$F$19,2,FALSE)</f>
        <v>Y</v>
      </c>
      <c r="L64" s="123" t="str">
        <f>VLOOKUP(L$54,'Dublicate vlu '!$E$2:$F$19,2,FALSE)</f>
        <v>N</v>
      </c>
      <c r="M64" s="123" t="str">
        <f>VLOOKUP(M$54,'Dublicate vlu '!$E$2:$F$19,2,FALSE)</f>
        <v>Y</v>
      </c>
      <c r="N64" s="123" t="str">
        <f>VLOOKUP(N$54,'Dublicate vlu '!$E$2:$F$19,2,FALSE)</f>
        <v>N</v>
      </c>
      <c r="O64" s="123" t="str">
        <f>VLOOKUP(O$54,'Dublicate vlu '!$E$2:$F$19,2,FALSE)</f>
        <v>Y</v>
      </c>
      <c r="P64" s="123" t="str">
        <f>VLOOKUP(P$54,'Dublicate vlu '!$E$2:$F$19,2,FALSE)</f>
        <v>N</v>
      </c>
      <c r="Q64" s="123" t="str">
        <f>VLOOKUP(Q$54,'Dublicate vlu '!$E$2:$F$19,2,FALSE)</f>
        <v>Y</v>
      </c>
      <c r="R64" s="123" t="str">
        <f>VLOOKUP(R$54,'Dublicate vlu '!$E$2:$F$19,2,FALSE)</f>
        <v>N</v>
      </c>
      <c r="S64" s="123"/>
      <c r="T64" s="123"/>
      <c r="U64" s="123"/>
      <c r="V64" s="123" t="str">
        <f>VLOOKUP(V$54,'Dublicate vlu '!$E$2:$F$19,2,FALSE)</f>
        <v>Y</v>
      </c>
    </row>
    <row r="68" spans="2:42" ht="16.5" x14ac:dyDescent="0.25">
      <c r="B68" s="7" t="s">
        <v>0</v>
      </c>
      <c r="C68" s="59" t="s">
        <v>17</v>
      </c>
      <c r="D68" s="59" t="s">
        <v>24</v>
      </c>
      <c r="E68" s="59" t="s">
        <v>30</v>
      </c>
      <c r="F68" s="59" t="s">
        <v>34</v>
      </c>
      <c r="G68" s="59" t="s">
        <v>35</v>
      </c>
      <c r="H68" s="59" t="s">
        <v>37</v>
      </c>
      <c r="I68" s="59" t="s">
        <v>38</v>
      </c>
      <c r="J68" s="59" t="s">
        <v>39</v>
      </c>
      <c r="K68" s="59" t="s">
        <v>40</v>
      </c>
      <c r="L68" s="59" t="s">
        <v>41</v>
      </c>
      <c r="M68" s="59" t="s">
        <v>45</v>
      </c>
      <c r="N68" s="59" t="s">
        <v>47</v>
      </c>
      <c r="O68" s="59" t="s">
        <v>48</v>
      </c>
      <c r="P68" s="59" t="s">
        <v>49</v>
      </c>
      <c r="Q68" s="59" t="s">
        <v>50</v>
      </c>
      <c r="R68" s="59" t="s">
        <v>51</v>
      </c>
      <c r="S68" s="59"/>
      <c r="T68" s="59"/>
      <c r="U68" s="59"/>
      <c r="V68" s="59" t="s">
        <v>52</v>
      </c>
      <c r="W68" s="59" t="s">
        <v>53</v>
      </c>
      <c r="X68" s="59" t="s">
        <v>54</v>
      </c>
      <c r="Y68" s="59" t="s">
        <v>55</v>
      </c>
      <c r="Z68" s="59" t="s">
        <v>56</v>
      </c>
      <c r="AA68" s="59" t="s">
        <v>57</v>
      </c>
      <c r="AB68" s="59" t="s">
        <v>58</v>
      </c>
      <c r="AC68" s="59" t="s">
        <v>59</v>
      </c>
      <c r="AD68" s="59" t="s">
        <v>60</v>
      </c>
      <c r="AE68" s="59" t="s">
        <v>61</v>
      </c>
      <c r="AF68" s="59" t="s">
        <v>62</v>
      </c>
      <c r="AG68" s="59" t="s">
        <v>63</v>
      </c>
      <c r="AH68" s="59" t="s">
        <v>64</v>
      </c>
      <c r="AI68" s="59" t="s">
        <v>65</v>
      </c>
      <c r="AJ68" s="59" t="s">
        <v>66</v>
      </c>
      <c r="AK68" s="59" t="s">
        <v>67</v>
      </c>
      <c r="AL68" s="59" t="s">
        <v>68</v>
      </c>
      <c r="AM68" s="59" t="s">
        <v>69</v>
      </c>
      <c r="AN68" s="59" t="s">
        <v>70</v>
      </c>
      <c r="AO68" s="59" t="s">
        <v>71</v>
      </c>
      <c r="AP68" s="59" t="s">
        <v>72</v>
      </c>
    </row>
    <row r="69" spans="2:42" ht="16.5" x14ac:dyDescent="0.25">
      <c r="B69" s="7" t="s">
        <v>1</v>
      </c>
      <c r="C69" s="60" t="s">
        <v>18</v>
      </c>
      <c r="D69" s="60" t="s">
        <v>25</v>
      </c>
      <c r="E69" s="60" t="s">
        <v>18</v>
      </c>
      <c r="F69" s="60" t="s">
        <v>18</v>
      </c>
      <c r="G69" s="60" t="s">
        <v>18</v>
      </c>
      <c r="H69" s="60" t="s">
        <v>25</v>
      </c>
      <c r="I69" s="60" t="s">
        <v>18</v>
      </c>
      <c r="J69" s="60" t="s">
        <v>25</v>
      </c>
      <c r="K69" s="60" t="s">
        <v>18</v>
      </c>
      <c r="L69" s="60" t="s">
        <v>42</v>
      </c>
      <c r="M69" s="60" t="s">
        <v>42</v>
      </c>
      <c r="N69" s="60" t="s">
        <v>42</v>
      </c>
      <c r="O69" s="60" t="s">
        <v>18</v>
      </c>
      <c r="P69" s="60" t="s">
        <v>18</v>
      </c>
      <c r="Q69" s="60" t="s">
        <v>18</v>
      </c>
      <c r="R69" s="60" t="s">
        <v>42</v>
      </c>
      <c r="S69" s="60"/>
      <c r="T69" s="60"/>
      <c r="U69" s="60"/>
      <c r="V69" s="60" t="s">
        <v>18</v>
      </c>
      <c r="W69" s="60" t="s">
        <v>18</v>
      </c>
      <c r="X69" s="60" t="s">
        <v>18</v>
      </c>
      <c r="Y69" s="60" t="s">
        <v>42</v>
      </c>
      <c r="Z69" s="60" t="s">
        <v>25</v>
      </c>
      <c r="AA69" s="60" t="s">
        <v>42</v>
      </c>
      <c r="AB69" s="60" t="s">
        <v>42</v>
      </c>
      <c r="AC69" s="60" t="s">
        <v>18</v>
      </c>
      <c r="AD69" s="60" t="s">
        <v>18</v>
      </c>
      <c r="AE69" s="60" t="s">
        <v>18</v>
      </c>
      <c r="AF69" s="60" t="s">
        <v>42</v>
      </c>
      <c r="AG69" s="60" t="s">
        <v>18</v>
      </c>
      <c r="AH69" s="60" t="s">
        <v>42</v>
      </c>
      <c r="AI69" s="60" t="s">
        <v>18</v>
      </c>
      <c r="AJ69" s="60" t="s">
        <v>42</v>
      </c>
      <c r="AK69" s="60" t="s">
        <v>42</v>
      </c>
      <c r="AL69" s="60" t="s">
        <v>42</v>
      </c>
      <c r="AM69" s="60" t="s">
        <v>18</v>
      </c>
      <c r="AN69" s="60" t="s">
        <v>25</v>
      </c>
      <c r="AO69" s="60" t="s">
        <v>25</v>
      </c>
      <c r="AP69" s="60" t="s">
        <v>18</v>
      </c>
    </row>
    <row r="70" spans="2:42" ht="16.5" x14ac:dyDescent="0.25">
      <c r="B70" s="7" t="s">
        <v>2</v>
      </c>
      <c r="C70" s="59" t="s">
        <v>19</v>
      </c>
      <c r="D70" s="59" t="s">
        <v>26</v>
      </c>
      <c r="E70" s="59" t="s">
        <v>19</v>
      </c>
      <c r="F70" s="59" t="s">
        <v>19</v>
      </c>
      <c r="G70" s="59" t="s">
        <v>19</v>
      </c>
      <c r="H70" s="59" t="s">
        <v>26</v>
      </c>
      <c r="I70" s="59" t="s">
        <v>19</v>
      </c>
      <c r="J70" s="59" t="s">
        <v>26</v>
      </c>
      <c r="K70" s="59" t="s">
        <v>19</v>
      </c>
      <c r="L70" s="59" t="s">
        <v>43</v>
      </c>
      <c r="M70" s="59" t="s">
        <v>43</v>
      </c>
      <c r="N70" s="59" t="s">
        <v>43</v>
      </c>
      <c r="O70" s="59" t="s">
        <v>19</v>
      </c>
      <c r="P70" s="59" t="s">
        <v>19</v>
      </c>
      <c r="Q70" s="59" t="s">
        <v>19</v>
      </c>
      <c r="R70" s="59" t="s">
        <v>43</v>
      </c>
      <c r="S70" s="59"/>
      <c r="T70" s="59"/>
      <c r="U70" s="59"/>
      <c r="V70" s="59" t="s">
        <v>19</v>
      </c>
      <c r="W70" s="59" t="s">
        <v>19</v>
      </c>
      <c r="X70" s="59" t="s">
        <v>19</v>
      </c>
      <c r="Y70" s="59" t="s">
        <v>43</v>
      </c>
      <c r="Z70" s="59" t="s">
        <v>26</v>
      </c>
      <c r="AA70" s="59" t="s">
        <v>43</v>
      </c>
      <c r="AB70" s="59" t="s">
        <v>43</v>
      </c>
      <c r="AC70" s="59" t="s">
        <v>19</v>
      </c>
      <c r="AD70" s="59" t="s">
        <v>19</v>
      </c>
      <c r="AE70" s="59" t="s">
        <v>19</v>
      </c>
      <c r="AF70" s="59" t="s">
        <v>43</v>
      </c>
      <c r="AG70" s="59" t="s">
        <v>19</v>
      </c>
      <c r="AH70" s="59" t="s">
        <v>43</v>
      </c>
      <c r="AI70" s="59" t="s">
        <v>19</v>
      </c>
      <c r="AJ70" s="59" t="s">
        <v>43</v>
      </c>
      <c r="AK70" s="59" t="s">
        <v>43</v>
      </c>
      <c r="AL70" s="59" t="s">
        <v>43</v>
      </c>
      <c r="AM70" s="59" t="s">
        <v>19</v>
      </c>
      <c r="AN70" s="59" t="s">
        <v>26</v>
      </c>
      <c r="AO70" s="59" t="s">
        <v>26</v>
      </c>
      <c r="AP70" s="59" t="s">
        <v>19</v>
      </c>
    </row>
    <row r="71" spans="2:42" ht="16.5" x14ac:dyDescent="0.25">
      <c r="B71" s="7" t="s">
        <v>3</v>
      </c>
      <c r="C71" s="59" t="s">
        <v>20</v>
      </c>
      <c r="D71" s="59" t="s">
        <v>27</v>
      </c>
      <c r="E71" s="59" t="s">
        <v>27</v>
      </c>
      <c r="F71" s="59" t="s">
        <v>20</v>
      </c>
      <c r="G71" s="59" t="s">
        <v>27</v>
      </c>
      <c r="H71" s="59" t="s">
        <v>27</v>
      </c>
      <c r="I71" s="59" t="s">
        <v>20</v>
      </c>
      <c r="J71" s="59" t="s">
        <v>27</v>
      </c>
      <c r="K71" s="59" t="s">
        <v>20</v>
      </c>
      <c r="L71" s="59" t="s">
        <v>20</v>
      </c>
      <c r="M71" s="59" t="s">
        <v>20</v>
      </c>
      <c r="N71" s="59" t="s">
        <v>20</v>
      </c>
      <c r="O71" s="59" t="s">
        <v>27</v>
      </c>
      <c r="P71" s="59" t="s">
        <v>27</v>
      </c>
      <c r="Q71" s="59" t="s">
        <v>27</v>
      </c>
      <c r="R71" s="59" t="s">
        <v>20</v>
      </c>
      <c r="S71" s="59"/>
      <c r="T71" s="59"/>
      <c r="U71" s="59"/>
      <c r="V71" s="59" t="s">
        <v>20</v>
      </c>
      <c r="W71" s="59" t="s">
        <v>27</v>
      </c>
      <c r="X71" s="59" t="s">
        <v>27</v>
      </c>
      <c r="Y71" s="59" t="s">
        <v>27</v>
      </c>
      <c r="Z71" s="59" t="s">
        <v>20</v>
      </c>
      <c r="AA71" s="59" t="s">
        <v>27</v>
      </c>
      <c r="AB71" s="59" t="s">
        <v>27</v>
      </c>
      <c r="AC71" s="59" t="s">
        <v>27</v>
      </c>
      <c r="AD71" s="59" t="s">
        <v>20</v>
      </c>
      <c r="AE71" s="59" t="s">
        <v>20</v>
      </c>
      <c r="AF71" s="59" t="s">
        <v>27</v>
      </c>
      <c r="AG71" s="59" t="s">
        <v>27</v>
      </c>
      <c r="AH71" s="59" t="s">
        <v>27</v>
      </c>
      <c r="AI71" s="59" t="s">
        <v>27</v>
      </c>
      <c r="AJ71" s="59" t="s">
        <v>27</v>
      </c>
      <c r="AK71" s="59" t="s">
        <v>20</v>
      </c>
      <c r="AL71" s="59" t="s">
        <v>27</v>
      </c>
      <c r="AM71" s="59" t="s">
        <v>27</v>
      </c>
      <c r="AN71" s="59" t="s">
        <v>20</v>
      </c>
      <c r="AO71" s="59" t="s">
        <v>20</v>
      </c>
      <c r="AP71" s="59" t="s">
        <v>20</v>
      </c>
    </row>
    <row r="72" spans="2:42" ht="16.5" x14ac:dyDescent="0.25">
      <c r="B72" s="7" t="s">
        <v>4</v>
      </c>
      <c r="C72" s="59" t="s">
        <v>21</v>
      </c>
      <c r="D72" s="59" t="s">
        <v>21</v>
      </c>
      <c r="E72" s="59" t="s">
        <v>31</v>
      </c>
      <c r="F72" s="59" t="s">
        <v>31</v>
      </c>
      <c r="G72" s="59" t="s">
        <v>31</v>
      </c>
      <c r="H72" s="59" t="s">
        <v>31</v>
      </c>
      <c r="I72" s="59" t="s">
        <v>21</v>
      </c>
      <c r="J72" s="59" t="s">
        <v>21</v>
      </c>
      <c r="K72" s="59" t="s">
        <v>21</v>
      </c>
      <c r="L72" s="59" t="s">
        <v>21</v>
      </c>
      <c r="M72" s="59" t="s">
        <v>21</v>
      </c>
      <c r="N72" s="59" t="s">
        <v>31</v>
      </c>
      <c r="O72" s="59" t="s">
        <v>21</v>
      </c>
      <c r="P72" s="59" t="s">
        <v>31</v>
      </c>
      <c r="Q72" s="59" t="s">
        <v>21</v>
      </c>
      <c r="R72" s="59" t="s">
        <v>21</v>
      </c>
      <c r="S72" s="59"/>
      <c r="T72" s="59"/>
      <c r="U72" s="59"/>
      <c r="V72" s="59" t="s">
        <v>21</v>
      </c>
      <c r="W72" s="59" t="s">
        <v>31</v>
      </c>
      <c r="X72" s="59" t="s">
        <v>31</v>
      </c>
      <c r="Y72" s="59" t="s">
        <v>21</v>
      </c>
      <c r="Z72" s="59" t="s">
        <v>31</v>
      </c>
      <c r="AA72" s="59" t="s">
        <v>31</v>
      </c>
      <c r="AB72" s="59" t="s">
        <v>31</v>
      </c>
      <c r="AC72" s="59" t="s">
        <v>31</v>
      </c>
      <c r="AD72" s="59" t="s">
        <v>31</v>
      </c>
      <c r="AE72" s="59" t="s">
        <v>21</v>
      </c>
      <c r="AF72" s="59" t="s">
        <v>31</v>
      </c>
      <c r="AG72" s="59" t="s">
        <v>21</v>
      </c>
      <c r="AH72" s="59" t="s">
        <v>21</v>
      </c>
      <c r="AI72" s="59" t="s">
        <v>31</v>
      </c>
      <c r="AJ72" s="59" t="s">
        <v>31</v>
      </c>
      <c r="AK72" s="59" t="s">
        <v>31</v>
      </c>
      <c r="AL72" s="59" t="s">
        <v>31</v>
      </c>
      <c r="AM72" s="59" t="s">
        <v>31</v>
      </c>
      <c r="AN72" s="59" t="s">
        <v>21</v>
      </c>
      <c r="AO72" s="59" t="s">
        <v>21</v>
      </c>
      <c r="AP72" s="59" t="s">
        <v>31</v>
      </c>
    </row>
    <row r="73" spans="2:42" ht="16.5" x14ac:dyDescent="0.25">
      <c r="B73" s="7" t="s">
        <v>5</v>
      </c>
      <c r="C73" s="59" t="s">
        <v>22</v>
      </c>
      <c r="D73" s="59" t="s">
        <v>28</v>
      </c>
      <c r="E73" s="59" t="s">
        <v>32</v>
      </c>
      <c r="F73" s="59" t="s">
        <v>22</v>
      </c>
      <c r="G73" s="59" t="s">
        <v>36</v>
      </c>
      <c r="H73" s="59" t="s">
        <v>28</v>
      </c>
      <c r="I73" s="59" t="s">
        <v>28</v>
      </c>
      <c r="J73" s="59" t="s">
        <v>32</v>
      </c>
      <c r="K73" s="59" t="s">
        <v>22</v>
      </c>
      <c r="L73" s="59" t="s">
        <v>44</v>
      </c>
      <c r="M73" s="59" t="s">
        <v>46</v>
      </c>
      <c r="N73" s="59" t="s">
        <v>28</v>
      </c>
      <c r="O73" s="59" t="s">
        <v>28</v>
      </c>
      <c r="P73" s="59" t="s">
        <v>44</v>
      </c>
      <c r="Q73" s="59" t="s">
        <v>22</v>
      </c>
      <c r="R73" s="59" t="s">
        <v>36</v>
      </c>
      <c r="S73" s="59"/>
      <c r="T73" s="59"/>
      <c r="U73" s="59"/>
      <c r="V73" s="59" t="s">
        <v>22</v>
      </c>
      <c r="W73" s="59" t="s">
        <v>36</v>
      </c>
      <c r="X73" s="59" t="s">
        <v>44</v>
      </c>
      <c r="Y73" s="59" t="s">
        <v>32</v>
      </c>
      <c r="Z73" s="59" t="s">
        <v>28</v>
      </c>
      <c r="AA73" s="59" t="s">
        <v>22</v>
      </c>
      <c r="AB73" s="59" t="s">
        <v>32</v>
      </c>
      <c r="AC73" s="59" t="s">
        <v>28</v>
      </c>
      <c r="AD73" s="59" t="s">
        <v>36</v>
      </c>
      <c r="AE73" s="59" t="s">
        <v>32</v>
      </c>
      <c r="AF73" s="59" t="s">
        <v>46</v>
      </c>
      <c r="AG73" s="59" t="s">
        <v>46</v>
      </c>
      <c r="AH73" s="59" t="s">
        <v>44</v>
      </c>
      <c r="AI73" s="59" t="s">
        <v>22</v>
      </c>
      <c r="AJ73" s="59" t="s">
        <v>46</v>
      </c>
      <c r="AK73" s="59" t="s">
        <v>36</v>
      </c>
      <c r="AL73" s="59" t="s">
        <v>36</v>
      </c>
      <c r="AM73" s="59" t="s">
        <v>22</v>
      </c>
      <c r="AN73" s="59" t="s">
        <v>44</v>
      </c>
      <c r="AO73" s="59" t="s">
        <v>36</v>
      </c>
      <c r="AP73" s="59" t="s">
        <v>36</v>
      </c>
    </row>
    <row r="74" spans="2:42" ht="16.5" x14ac:dyDescent="0.25">
      <c r="B74" s="8" t="s">
        <v>6</v>
      </c>
      <c r="C74" s="61">
        <v>74.69</v>
      </c>
      <c r="D74" s="61">
        <v>15.28</v>
      </c>
      <c r="E74" s="61">
        <v>46.33</v>
      </c>
      <c r="F74" s="61">
        <v>58.22</v>
      </c>
      <c r="G74" s="61">
        <v>86.31</v>
      </c>
      <c r="H74" s="61">
        <v>85.39</v>
      </c>
      <c r="I74" s="61">
        <v>68.84</v>
      </c>
      <c r="J74" s="61">
        <v>73.56</v>
      </c>
      <c r="K74" s="61">
        <v>36.26</v>
      </c>
      <c r="L74" s="61">
        <v>54.84</v>
      </c>
      <c r="M74" s="61">
        <v>14.48</v>
      </c>
      <c r="N74" s="61">
        <v>25.51</v>
      </c>
      <c r="O74" s="61">
        <v>46.95</v>
      </c>
      <c r="P74" s="61">
        <v>43.19</v>
      </c>
      <c r="Q74" s="61">
        <v>71.38</v>
      </c>
      <c r="R74" s="61">
        <v>93.72</v>
      </c>
      <c r="S74" s="61"/>
      <c r="T74" s="61"/>
      <c r="U74" s="61"/>
      <c r="V74" s="61">
        <v>68.930000000000007</v>
      </c>
      <c r="W74" s="61">
        <v>72.61</v>
      </c>
      <c r="X74" s="61">
        <v>54.67</v>
      </c>
      <c r="Y74" s="61">
        <v>40.299999999999997</v>
      </c>
      <c r="Z74" s="61">
        <v>86.04</v>
      </c>
      <c r="AA74" s="61">
        <v>87.98</v>
      </c>
      <c r="AB74" s="61">
        <v>33.200000000000003</v>
      </c>
      <c r="AC74" s="61">
        <v>34.56</v>
      </c>
      <c r="AD74" s="61">
        <v>88.63</v>
      </c>
      <c r="AE74" s="61">
        <v>52.59</v>
      </c>
      <c r="AF74" s="61">
        <v>33.520000000000003</v>
      </c>
      <c r="AG74" s="61">
        <v>87.67</v>
      </c>
      <c r="AH74" s="61">
        <v>88.36</v>
      </c>
      <c r="AI74" s="61">
        <v>24.89</v>
      </c>
      <c r="AJ74" s="61">
        <v>94.13</v>
      </c>
      <c r="AK74" s="61">
        <v>78.069999999999993</v>
      </c>
      <c r="AL74" s="61">
        <v>83.78</v>
      </c>
      <c r="AM74" s="61">
        <v>96.58</v>
      </c>
      <c r="AN74" s="61">
        <v>99.42</v>
      </c>
      <c r="AO74" s="61">
        <v>68.12</v>
      </c>
      <c r="AP74" s="61">
        <v>62.62</v>
      </c>
    </row>
    <row r="75" spans="2:42" ht="16.5" x14ac:dyDescent="0.25">
      <c r="B75" s="9" t="s">
        <v>7</v>
      </c>
      <c r="C75" s="62">
        <v>7</v>
      </c>
      <c r="D75" s="62">
        <v>5</v>
      </c>
      <c r="E75" s="62">
        <v>7</v>
      </c>
      <c r="F75" s="62">
        <v>8</v>
      </c>
      <c r="G75" s="62">
        <v>7</v>
      </c>
      <c r="H75" s="62">
        <v>7</v>
      </c>
      <c r="I75" s="62">
        <v>6</v>
      </c>
      <c r="J75" s="62">
        <v>10</v>
      </c>
      <c r="K75" s="62">
        <v>2</v>
      </c>
      <c r="L75" s="62">
        <v>3</v>
      </c>
      <c r="M75" s="62">
        <v>4</v>
      </c>
      <c r="N75" s="62">
        <v>4</v>
      </c>
      <c r="O75" s="62">
        <v>5</v>
      </c>
      <c r="P75" s="62">
        <v>10</v>
      </c>
      <c r="Q75" s="62">
        <v>10</v>
      </c>
      <c r="R75" s="62">
        <v>6</v>
      </c>
      <c r="S75" s="62"/>
      <c r="T75" s="62"/>
      <c r="U75" s="62"/>
      <c r="V75" s="62">
        <v>7</v>
      </c>
      <c r="W75" s="62">
        <v>6</v>
      </c>
      <c r="X75" s="62">
        <v>3</v>
      </c>
      <c r="Y75" s="62">
        <v>2</v>
      </c>
      <c r="Z75" s="62">
        <v>5</v>
      </c>
      <c r="AA75" s="62">
        <v>3</v>
      </c>
      <c r="AB75" s="62">
        <v>2</v>
      </c>
      <c r="AC75" s="62">
        <v>5</v>
      </c>
      <c r="AD75" s="62">
        <v>3</v>
      </c>
      <c r="AE75" s="62">
        <v>8</v>
      </c>
      <c r="AF75" s="62">
        <v>1</v>
      </c>
      <c r="AG75" s="62">
        <v>2</v>
      </c>
      <c r="AH75" s="62">
        <v>5</v>
      </c>
      <c r="AI75" s="62">
        <v>9</v>
      </c>
      <c r="AJ75" s="62">
        <v>5</v>
      </c>
      <c r="AK75" s="62">
        <v>9</v>
      </c>
      <c r="AL75" s="62">
        <v>8</v>
      </c>
      <c r="AM75" s="62">
        <v>2</v>
      </c>
      <c r="AN75" s="62">
        <v>4</v>
      </c>
      <c r="AO75" s="62">
        <v>1</v>
      </c>
      <c r="AP75" s="62">
        <v>5</v>
      </c>
    </row>
    <row r="76" spans="2:42" ht="16.5" x14ac:dyDescent="0.25">
      <c r="B76" s="10" t="s">
        <v>8</v>
      </c>
      <c r="C76" s="63">
        <v>26.141500000000001</v>
      </c>
      <c r="D76" s="63">
        <v>3.82</v>
      </c>
      <c r="E76" s="63">
        <v>16.215499999999999</v>
      </c>
      <c r="F76" s="63">
        <v>23.288</v>
      </c>
      <c r="G76" s="63">
        <v>30.208500000000001</v>
      </c>
      <c r="H76" s="63">
        <v>29.886500000000002</v>
      </c>
      <c r="I76" s="63">
        <v>20.652000000000001</v>
      </c>
      <c r="J76" s="63">
        <v>36.78</v>
      </c>
      <c r="K76" s="63">
        <v>3.6259999999999999</v>
      </c>
      <c r="L76" s="63">
        <v>8.2260000000000009</v>
      </c>
      <c r="M76" s="63">
        <v>2.8959999999999999</v>
      </c>
      <c r="N76" s="63">
        <v>5.1020000000000003</v>
      </c>
      <c r="O76" s="63">
        <v>11.737500000000001</v>
      </c>
      <c r="P76" s="63">
        <v>21.594999999999999</v>
      </c>
      <c r="Q76" s="63">
        <v>35.69</v>
      </c>
      <c r="R76" s="63">
        <v>28.116</v>
      </c>
      <c r="S76" s="63"/>
      <c r="T76" s="63"/>
      <c r="U76" s="63"/>
      <c r="V76" s="63">
        <v>24.125499999999999</v>
      </c>
      <c r="W76" s="63">
        <v>21.783000000000001</v>
      </c>
      <c r="X76" s="63">
        <v>8.2004999999999999</v>
      </c>
      <c r="Y76" s="63">
        <v>4.03</v>
      </c>
      <c r="Z76" s="63">
        <v>21.51</v>
      </c>
      <c r="AA76" s="63">
        <v>13.196999999999999</v>
      </c>
      <c r="AB76" s="63">
        <v>3.32</v>
      </c>
      <c r="AC76" s="63">
        <v>8.64</v>
      </c>
      <c r="AD76" s="63">
        <v>13.294499999999999</v>
      </c>
      <c r="AE76" s="63">
        <v>21.036000000000001</v>
      </c>
      <c r="AF76" s="63">
        <v>1.6759999999999999</v>
      </c>
      <c r="AG76" s="63">
        <v>8.7669999999999995</v>
      </c>
      <c r="AH76" s="63">
        <v>22.09</v>
      </c>
      <c r="AI76" s="63">
        <v>11.2005</v>
      </c>
      <c r="AJ76" s="63">
        <v>23.532499999999999</v>
      </c>
      <c r="AK76" s="63">
        <v>35.131500000000003</v>
      </c>
      <c r="AL76" s="63">
        <v>33.512</v>
      </c>
      <c r="AM76" s="63">
        <v>9.6579999999999995</v>
      </c>
      <c r="AN76" s="63">
        <v>19.884</v>
      </c>
      <c r="AO76" s="63">
        <v>3.4060000000000001</v>
      </c>
      <c r="AP76" s="63">
        <v>15.654999999999999</v>
      </c>
    </row>
    <row r="77" spans="2:42" ht="16.5" x14ac:dyDescent="0.25">
      <c r="B77" s="10" t="s">
        <v>9</v>
      </c>
      <c r="C77" s="63">
        <v>548.97149999999999</v>
      </c>
      <c r="D77" s="63">
        <v>80.22</v>
      </c>
      <c r="E77" s="63">
        <v>340.52550000000002</v>
      </c>
      <c r="F77" s="63">
        <v>489.048</v>
      </c>
      <c r="G77" s="63">
        <v>634.37850000000003</v>
      </c>
      <c r="H77" s="63">
        <v>627.61649999999997</v>
      </c>
      <c r="I77" s="63">
        <v>433.69200000000001</v>
      </c>
      <c r="J77" s="63">
        <v>772.38</v>
      </c>
      <c r="K77" s="63">
        <v>76.146000000000001</v>
      </c>
      <c r="L77" s="63">
        <v>172.74600000000001</v>
      </c>
      <c r="M77" s="63">
        <v>60.816000000000003</v>
      </c>
      <c r="N77" s="63">
        <v>107.142</v>
      </c>
      <c r="O77" s="63">
        <v>246.48750000000001</v>
      </c>
      <c r="P77" s="63">
        <v>453.495</v>
      </c>
      <c r="Q77" s="63">
        <v>749.49</v>
      </c>
      <c r="R77" s="63">
        <v>590.43600000000004</v>
      </c>
      <c r="S77" s="63"/>
      <c r="T77" s="63"/>
      <c r="U77" s="63"/>
      <c r="V77" s="63">
        <v>506.63549999999998</v>
      </c>
      <c r="W77" s="63">
        <v>457.44299999999998</v>
      </c>
      <c r="X77" s="63">
        <v>172.2105</v>
      </c>
      <c r="Y77" s="63">
        <v>84.63</v>
      </c>
      <c r="Z77" s="63">
        <v>451.71</v>
      </c>
      <c r="AA77" s="63">
        <v>277.137</v>
      </c>
      <c r="AB77" s="63">
        <v>69.72</v>
      </c>
      <c r="AC77" s="63">
        <v>181.44</v>
      </c>
      <c r="AD77" s="63">
        <v>279.18450000000001</v>
      </c>
      <c r="AE77" s="63">
        <v>441.75599999999997</v>
      </c>
      <c r="AF77" s="63">
        <v>35.195999999999998</v>
      </c>
      <c r="AG77" s="63">
        <v>184.107</v>
      </c>
      <c r="AH77" s="63">
        <v>463.89</v>
      </c>
      <c r="AI77" s="63">
        <v>235.2105</v>
      </c>
      <c r="AJ77" s="63">
        <v>494.1825</v>
      </c>
      <c r="AK77" s="63">
        <v>737.76149999999996</v>
      </c>
      <c r="AL77" s="63">
        <v>703.75199999999995</v>
      </c>
      <c r="AM77" s="63">
        <v>202.81800000000001</v>
      </c>
      <c r="AN77" s="63">
        <v>417.56400000000002</v>
      </c>
      <c r="AO77" s="63">
        <v>71.525999999999996</v>
      </c>
      <c r="AP77" s="63">
        <v>328.755</v>
      </c>
    </row>
    <row r="79" spans="2:42" x14ac:dyDescent="0.25">
      <c r="C79" t="s">
        <v>1110</v>
      </c>
      <c r="D79" t="s">
        <v>1115</v>
      </c>
    </row>
    <row r="80" spans="2:42" x14ac:dyDescent="0.25">
      <c r="C80" s="59" t="s">
        <v>24</v>
      </c>
      <c r="D80" s="55">
        <f>HLOOKUP($C80,$B$68:$AP$77,10,FALSE)</f>
        <v>80.22</v>
      </c>
    </row>
    <row r="82" spans="2:3" x14ac:dyDescent="0.25">
      <c r="C82" s="124" t="s">
        <v>70</v>
      </c>
    </row>
    <row r="83" spans="2:3" ht="15.75" x14ac:dyDescent="0.25">
      <c r="B83" s="125" t="s">
        <v>0</v>
      </c>
      <c r="C83" s="90" t="str">
        <f>HLOOKUP($C$82,$B$68:$AP$77,MATCH($B84,$B$69:$B$77,0),FALSE)</f>
        <v>183-56-6882</v>
      </c>
    </row>
    <row r="84" spans="2:3" ht="15.75" x14ac:dyDescent="0.25">
      <c r="B84" s="125" t="s">
        <v>1</v>
      </c>
      <c r="C84" s="90" t="str">
        <f t="shared" ref="C84:C91" si="2">HLOOKUP($C$82,$B$68:$AP$77,MATCH($B85,$B$69:$B$77,0),FALSE)</f>
        <v>C</v>
      </c>
    </row>
    <row r="85" spans="2:3" ht="15.75" x14ac:dyDescent="0.25">
      <c r="B85" s="125" t="s">
        <v>2</v>
      </c>
      <c r="C85" s="90" t="str">
        <f t="shared" si="2"/>
        <v>Naypyitaw</v>
      </c>
    </row>
    <row r="86" spans="2:3" ht="15.75" x14ac:dyDescent="0.25">
      <c r="B86" s="125" t="s">
        <v>3</v>
      </c>
      <c r="C86" s="90" t="str">
        <f t="shared" si="2"/>
        <v>Member</v>
      </c>
    </row>
    <row r="87" spans="2:3" ht="15.75" x14ac:dyDescent="0.25">
      <c r="B87" s="125" t="s">
        <v>4</v>
      </c>
      <c r="C87" s="90" t="str">
        <f t="shared" si="2"/>
        <v>Female</v>
      </c>
    </row>
    <row r="88" spans="2:3" ht="15.75" x14ac:dyDescent="0.25">
      <c r="B88" s="125" t="s">
        <v>5</v>
      </c>
      <c r="C88" s="90" t="str">
        <f t="shared" si="2"/>
        <v>Food and beverages</v>
      </c>
    </row>
    <row r="89" spans="2:3" ht="15.75" x14ac:dyDescent="0.25">
      <c r="B89" s="126" t="s">
        <v>6</v>
      </c>
      <c r="C89" s="90">
        <f t="shared" si="2"/>
        <v>99.42</v>
      </c>
    </row>
    <row r="90" spans="2:3" ht="15.75" x14ac:dyDescent="0.25">
      <c r="B90" s="127" t="s">
        <v>7</v>
      </c>
      <c r="C90" s="90">
        <f t="shared" si="2"/>
        <v>4</v>
      </c>
    </row>
    <row r="91" spans="2:3" ht="15.75" x14ac:dyDescent="0.25">
      <c r="B91" s="128" t="s">
        <v>8</v>
      </c>
      <c r="C91" s="90">
        <f t="shared" si="2"/>
        <v>19.884</v>
      </c>
    </row>
    <row r="92" spans="2:3" ht="16.5" x14ac:dyDescent="0.25">
      <c r="B92" s="10" t="s">
        <v>9</v>
      </c>
      <c r="C92" s="90" t="e">
        <f>HLOOKUP($C$82,$B$68:$AP$77,MATCH($B93,$B$69:$B$77,0),FALSE)</f>
        <v>#N/A</v>
      </c>
    </row>
  </sheetData>
  <conditionalFormatting sqref="B91">
    <cfRule type="duplicateValues" dxfId="21" priority="14"/>
  </conditionalFormatting>
  <conditionalFormatting sqref="B62:V62">
    <cfRule type="duplicateValues" dxfId="18" priority="26"/>
  </conditionalFormatting>
  <conditionalFormatting sqref="B68:AP68">
    <cfRule type="duplicateValues" dxfId="17" priority="20"/>
  </conditionalFormatting>
  <conditionalFormatting sqref="B76:AP76">
    <cfRule type="duplicateValues" dxfId="14" priority="19"/>
  </conditionalFormatting>
  <conditionalFormatting sqref="C22:C49">
    <cfRule type="duplicateValues" dxfId="13" priority="7"/>
  </conditionalFormatting>
  <conditionalFormatting sqref="C80">
    <cfRule type="duplicateValues" dxfId="12" priority="17"/>
  </conditionalFormatting>
  <conditionalFormatting sqref="C60:V60">
    <cfRule type="dataBar" priority="25">
      <dataBar>
        <cfvo type="min"/>
        <cfvo type="max"/>
        <color rgb="FF98C5F6"/>
      </dataBar>
      <extLst>
        <ext xmlns:x14="http://schemas.microsoft.com/office/spreadsheetml/2009/9/main" uri="{B025F937-C7B1-47D3-B67F-A62EFF666E3E}">
          <x14:id>{CDC288B8-349C-4F1B-ADC5-D197F702A80A}</x14:id>
        </ext>
      </extLst>
    </cfRule>
  </conditionalFormatting>
  <conditionalFormatting sqref="C63:V63">
    <cfRule type="top10" dxfId="11" priority="29" percent="1" rank="33"/>
    <cfRule type="dataBar" priority="30">
      <dataBar>
        <cfvo type="min"/>
        <cfvo type="max"/>
        <color rgb="FF008AEF"/>
      </dataBar>
      <extLst>
        <ext xmlns:x14="http://schemas.microsoft.com/office/spreadsheetml/2009/9/main" uri="{B025F937-C7B1-47D3-B67F-A62EFF666E3E}">
          <x14:id>{ECCE97DE-CC9A-484F-99B1-C4E7D0DA5103}</x14:id>
        </ext>
      </extLst>
    </cfRule>
  </conditionalFormatting>
  <conditionalFormatting sqref="C74:AP74">
    <cfRule type="dataBar" priority="18">
      <dataBar>
        <cfvo type="min"/>
        <cfvo type="max"/>
        <color rgb="FF98C5F6"/>
      </dataBar>
      <extLst>
        <ext xmlns:x14="http://schemas.microsoft.com/office/spreadsheetml/2009/9/main" uri="{B025F937-C7B1-47D3-B67F-A62EFF666E3E}">
          <x14:id>{6059D4C9-8190-4B00-B7E2-C6348AC832CD}</x14:id>
        </ext>
      </extLst>
    </cfRule>
  </conditionalFormatting>
  <conditionalFormatting sqref="C77:AP77">
    <cfRule type="dataBar" priority="24">
      <dataBar>
        <cfvo type="min"/>
        <cfvo type="max"/>
        <color rgb="FF008AEF"/>
      </dataBar>
      <extLst>
        <ext xmlns:x14="http://schemas.microsoft.com/office/spreadsheetml/2009/9/main" uri="{B025F937-C7B1-47D3-B67F-A62EFF666E3E}">
          <x14:id>{88C40EE5-29DB-4C22-B221-5FAD9A4681BA}</x14:id>
        </ext>
      </extLst>
    </cfRule>
    <cfRule type="top10" dxfId="10" priority="23" percent="1" rank="33"/>
  </conditionalFormatting>
  <conditionalFormatting sqref="H3:H19">
    <cfRule type="dataBar" priority="33">
      <dataBar>
        <cfvo type="min"/>
        <cfvo type="max"/>
        <color rgb="FF98C5F6"/>
      </dataBar>
      <extLst>
        <ext xmlns:x14="http://schemas.microsoft.com/office/spreadsheetml/2009/9/main" uri="{B025F937-C7B1-47D3-B67F-A62EFF666E3E}">
          <x14:id>{1B8DCE93-14CB-44BD-BC2D-79A6140F6A56}</x14:id>
        </ext>
      </extLst>
    </cfRule>
  </conditionalFormatting>
  <conditionalFormatting sqref="H23:H49">
    <cfRule type="dataBar" priority="4">
      <dataBar>
        <cfvo type="min"/>
        <cfvo type="max"/>
        <color rgb="FF98C5F6"/>
      </dataBar>
      <extLst>
        <ext xmlns:x14="http://schemas.microsoft.com/office/spreadsheetml/2009/9/main" uri="{B025F937-C7B1-47D3-B67F-A62EFF666E3E}">
          <x14:id>{0C2C87B1-EFE1-433E-8833-CDF91037EF1A}</x14:id>
        </ext>
      </extLst>
    </cfRule>
  </conditionalFormatting>
  <conditionalFormatting sqref="J2:J19">
    <cfRule type="duplicateValues" dxfId="5" priority="34"/>
  </conditionalFormatting>
  <conditionalFormatting sqref="J22:J49">
    <cfRule type="duplicateValues" dxfId="4" priority="6"/>
  </conditionalFormatting>
  <conditionalFormatting sqref="K3:K19">
    <cfRule type="dataBar" priority="39">
      <dataBar>
        <cfvo type="min"/>
        <cfvo type="max"/>
        <color rgb="FF008AEF"/>
      </dataBar>
      <extLst>
        <ext xmlns:x14="http://schemas.microsoft.com/office/spreadsheetml/2009/9/main" uri="{B025F937-C7B1-47D3-B67F-A62EFF666E3E}">
          <x14:id>{0B578AC7-E1C4-45D1-91C7-A60B6B0D0360}</x14:id>
        </ext>
      </extLst>
    </cfRule>
    <cfRule type="top10" dxfId="3" priority="38" percent="1" rank="33"/>
  </conditionalFormatting>
  <conditionalFormatting sqref="K23:K49">
    <cfRule type="dataBar" priority="11">
      <dataBar>
        <cfvo type="min"/>
        <cfvo type="max"/>
        <color rgb="FF008AEF"/>
      </dataBar>
      <extLst>
        <ext xmlns:x14="http://schemas.microsoft.com/office/spreadsheetml/2009/9/main" uri="{B025F937-C7B1-47D3-B67F-A62EFF666E3E}">
          <x14:id>{E93DE437-D074-4B01-A182-0087786E9F06}</x14:id>
        </ext>
      </extLst>
    </cfRule>
    <cfRule type="top10" dxfId="2" priority="10" percent="1" rank="33"/>
  </conditionalFormatting>
  <conditionalFormatting sqref="O23:O49">
    <cfRule type="dataBar" priority="12">
      <dataBar>
        <cfvo type="min"/>
        <cfvo type="max"/>
        <color rgb="FF63C384"/>
      </dataBar>
      <extLst>
        <ext xmlns:x14="http://schemas.microsoft.com/office/spreadsheetml/2009/9/main" uri="{B025F937-C7B1-47D3-B67F-A62EFF666E3E}">
          <x14:id>{98B87C64-B55C-42D8-80B8-EF5EECBF7B05}</x14:id>
        </ext>
      </extLst>
    </cfRule>
  </conditionalFormatting>
  <conditionalFormatting sqref="R23:U49">
    <cfRule type="iconSet" priority="5">
      <iconSet iconSet="4Rating">
        <cfvo type="percent" val="0"/>
        <cfvo type="percent" val="25"/>
        <cfvo type="percent" val="50"/>
        <cfvo type="percent" val="75"/>
      </iconSet>
    </cfRule>
    <cfRule type="colorScale" priority="13">
      <colorScale>
        <cfvo type="min"/>
        <cfvo type="percentile" val="50"/>
        <cfvo type="max"/>
        <color rgb="FFFF0000"/>
        <color rgb="FFFFEB84"/>
        <color rgb="FF00B050"/>
      </colorScale>
    </cfRule>
  </conditionalFormatting>
  <conditionalFormatting sqref="V21">
    <cfRule type="duplicateValues" dxfId="1" priority="2"/>
  </conditionalFormatting>
  <conditionalFormatting sqref="V32">
    <cfRule type="duplicateValues" dxfId="0" priority="1"/>
  </conditionalFormatting>
  <dataValidations count="2">
    <dataValidation type="list" allowBlank="1" showInputMessage="1" showErrorMessage="1" sqref="C82" xr:uid="{2804214C-1C0B-4819-BE2B-FBA0F10621D0}">
      <formula1>$C$68:$AP$68</formula1>
    </dataValidation>
    <dataValidation type="list" allowBlank="1" showInputMessage="1" showErrorMessage="1" sqref="V21 V32" xr:uid="{25243CDB-5204-4DF3-BE0B-EF11F7EC6983}">
      <formula1>$C$23:$C$49</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15" stopIfTrue="1" operator="containsText" id="{50CC4C08-FBB3-4AA8-9C26-7A23E9EFA126}">
            <xm:f>NOT(ISERROR(SEARCH($F$10,B87)))</xm:f>
            <xm:f>$F$10</xm:f>
            <x14:dxf>
              <fill>
                <patternFill>
                  <bgColor theme="7" tint="0.59996337778862885"/>
                </patternFill>
              </fill>
            </x14:dxf>
          </x14:cfRule>
          <x14:cfRule type="containsText" priority="16" stopIfTrue="1" operator="containsText" id="{50CAA271-DF02-42DF-B592-2680E91D4702}">
            <xm:f>NOT(ISERROR(SEARCH($F$6,B87)))</xm:f>
            <xm:f>$F$6</xm:f>
            <x14:dxf>
              <fill>
                <patternFill>
                  <bgColor rgb="FF75DBFF"/>
                </patternFill>
              </fill>
            </x14:dxf>
          </x14:cfRule>
          <xm:sqref>B87</xm:sqref>
        </x14:conditionalFormatting>
        <x14:conditionalFormatting xmlns:xm="http://schemas.microsoft.com/office/excel/2006/main">
          <x14:cfRule type="containsText" priority="27" stopIfTrue="1" operator="containsText" id="{9FA3986B-C06C-4414-AD6D-8A025E57FE76}">
            <xm:f>NOT(ISERROR(SEARCH($F$10,B58)))</xm:f>
            <xm:f>$F$10</xm:f>
            <x14:dxf>
              <fill>
                <patternFill>
                  <bgColor theme="7" tint="0.59996337778862885"/>
                </patternFill>
              </fill>
            </x14:dxf>
          </x14:cfRule>
          <x14:cfRule type="containsText" priority="28" stopIfTrue="1" operator="containsText" id="{0215E52A-B2CF-4A27-86BC-278D2E436289}">
            <xm:f>NOT(ISERROR(SEARCH($F$6,B58)))</xm:f>
            <xm:f>$F$6</xm:f>
            <x14:dxf>
              <fill>
                <patternFill>
                  <bgColor rgb="FF75DBFF"/>
                </patternFill>
              </fill>
            </x14:dxf>
          </x14:cfRule>
          <xm:sqref>B58:V58</xm:sqref>
        </x14:conditionalFormatting>
        <x14:conditionalFormatting xmlns:xm="http://schemas.microsoft.com/office/excel/2006/main">
          <x14:cfRule type="containsText" priority="22" stopIfTrue="1" operator="containsText" id="{D9FFD8AB-4782-4A03-9930-34E49E8E8468}">
            <xm:f>NOT(ISERROR(SEARCH($F$6,B72)))</xm:f>
            <xm:f>$F$6</xm:f>
            <x14:dxf>
              <fill>
                <patternFill>
                  <bgColor rgb="FF75DBFF"/>
                </patternFill>
              </fill>
            </x14:dxf>
          </x14:cfRule>
          <x14:cfRule type="containsText" priority="21" stopIfTrue="1" operator="containsText" id="{30C35C4A-AB17-4844-9C65-E0161018BC64}">
            <xm:f>NOT(ISERROR(SEARCH($F$10,B72)))</xm:f>
            <xm:f>$F$10</xm:f>
            <x14:dxf>
              <fill>
                <patternFill>
                  <bgColor theme="7" tint="0.59996337778862885"/>
                </patternFill>
              </fill>
            </x14:dxf>
          </x14:cfRule>
          <xm:sqref>B72:AP72</xm:sqref>
        </x14:conditionalFormatting>
        <x14:conditionalFormatting xmlns:xm="http://schemas.microsoft.com/office/excel/2006/main">
          <x14:cfRule type="dataBar" id="{CDC288B8-349C-4F1B-ADC5-D197F702A80A}">
            <x14:dataBar minLength="0" maxLength="100">
              <x14:cfvo type="autoMin"/>
              <x14:cfvo type="autoMax"/>
              <x14:negativeFillColor rgb="FFFF0000"/>
              <x14:axisColor rgb="FF000000"/>
            </x14:dataBar>
          </x14:cfRule>
          <xm:sqref>C60:V60</xm:sqref>
        </x14:conditionalFormatting>
        <x14:conditionalFormatting xmlns:xm="http://schemas.microsoft.com/office/excel/2006/main">
          <x14:cfRule type="dataBar" id="{ECCE97DE-CC9A-484F-99B1-C4E7D0DA5103}">
            <x14:dataBar minLength="0" maxLength="100" border="1" negativeBarBorderColorSameAsPositive="0">
              <x14:cfvo type="autoMin"/>
              <x14:cfvo type="autoMax"/>
              <x14:borderColor rgb="FF008AEF"/>
              <x14:negativeFillColor rgb="FFFF0000"/>
              <x14:negativeBorderColor rgb="FFFF0000"/>
              <x14:axisColor rgb="FF000000"/>
            </x14:dataBar>
          </x14:cfRule>
          <xm:sqref>C63:V63</xm:sqref>
        </x14:conditionalFormatting>
        <x14:conditionalFormatting xmlns:xm="http://schemas.microsoft.com/office/excel/2006/main">
          <x14:cfRule type="dataBar" id="{6059D4C9-8190-4B00-B7E2-C6348AC832CD}">
            <x14:dataBar minLength="0" maxLength="100">
              <x14:cfvo type="autoMin"/>
              <x14:cfvo type="autoMax"/>
              <x14:negativeFillColor rgb="FFFF0000"/>
              <x14:axisColor rgb="FF000000"/>
            </x14:dataBar>
          </x14:cfRule>
          <xm:sqref>C74:AP74</xm:sqref>
        </x14:conditionalFormatting>
        <x14:conditionalFormatting xmlns:xm="http://schemas.microsoft.com/office/excel/2006/main">
          <x14:cfRule type="dataBar" id="{88C40EE5-29DB-4C22-B221-5FAD9A4681BA}">
            <x14:dataBar minLength="0" maxLength="100" border="1" negativeBarBorderColorSameAsPositive="0">
              <x14:cfvo type="autoMin"/>
              <x14:cfvo type="autoMax"/>
              <x14:borderColor rgb="FF008AEF"/>
              <x14:negativeFillColor rgb="FFFF0000"/>
              <x14:negativeBorderColor rgb="FFFF0000"/>
              <x14:axisColor rgb="FF000000"/>
            </x14:dataBar>
          </x14:cfRule>
          <xm:sqref>C77:AP77</xm:sqref>
        </x14:conditionalFormatting>
        <x14:conditionalFormatting xmlns:xm="http://schemas.microsoft.com/office/excel/2006/main">
          <x14:cfRule type="containsText" priority="36" stopIfTrue="1" operator="containsText" id="{D56DDA72-28F8-49CB-8B63-AA9F2404A4CC}">
            <xm:f>NOT(ISERROR(SEARCH($F$10,F2)))</xm:f>
            <xm:f>$F$10</xm:f>
            <x14:dxf>
              <fill>
                <patternFill>
                  <bgColor theme="7" tint="0.59996337778862885"/>
                </patternFill>
              </fill>
            </x14:dxf>
          </x14:cfRule>
          <x14:cfRule type="containsText" priority="37" stopIfTrue="1" operator="containsText" id="{F688DD84-E9DE-4BBD-B8B5-CEF484AD9DB1}">
            <xm:f>NOT(ISERROR(SEARCH($F$6,F2)))</xm:f>
            <xm:f>$F$6</xm:f>
            <x14:dxf>
              <fill>
                <patternFill>
                  <bgColor rgb="FF75DBFF"/>
                </patternFill>
              </fill>
            </x14:dxf>
          </x14:cfRule>
          <xm:sqref>F2:F19</xm:sqref>
        </x14:conditionalFormatting>
        <x14:conditionalFormatting xmlns:xm="http://schemas.microsoft.com/office/excel/2006/main">
          <x14:cfRule type="containsText" priority="8" stopIfTrue="1" operator="containsText" id="{5D031F97-8F89-43EF-8A48-4A064D2A2E93}">
            <xm:f>NOT(ISERROR(SEARCH($F$10,F22)))</xm:f>
            <xm:f>$F$10</xm:f>
            <x14:dxf>
              <fill>
                <patternFill>
                  <bgColor theme="7" tint="0.59996337778862885"/>
                </patternFill>
              </fill>
            </x14:dxf>
          </x14:cfRule>
          <x14:cfRule type="containsText" priority="9" stopIfTrue="1" operator="containsText" id="{5B3883FD-4AED-485F-8509-89644CA6AC40}">
            <xm:f>NOT(ISERROR(SEARCH($F$6,F22)))</xm:f>
            <xm:f>$F$6</xm:f>
            <x14:dxf>
              <fill>
                <patternFill>
                  <bgColor rgb="FF75DBFF"/>
                </patternFill>
              </fill>
            </x14:dxf>
          </x14:cfRule>
          <xm:sqref>F22:F49</xm:sqref>
        </x14:conditionalFormatting>
        <x14:conditionalFormatting xmlns:xm="http://schemas.microsoft.com/office/excel/2006/main">
          <x14:cfRule type="dataBar" id="{1B8DCE93-14CB-44BD-BC2D-79A6140F6A56}">
            <x14:dataBar minLength="0" maxLength="100">
              <x14:cfvo type="autoMin"/>
              <x14:cfvo type="autoMax"/>
              <x14:negativeFillColor rgb="FFFF0000"/>
              <x14:axisColor rgb="FF000000"/>
            </x14:dataBar>
          </x14:cfRule>
          <xm:sqref>H3:H19</xm:sqref>
        </x14:conditionalFormatting>
        <x14:conditionalFormatting xmlns:xm="http://schemas.microsoft.com/office/excel/2006/main">
          <x14:cfRule type="dataBar" id="{0C2C87B1-EFE1-433E-8833-CDF91037EF1A}">
            <x14:dataBar minLength="0" maxLength="100">
              <x14:cfvo type="autoMin"/>
              <x14:cfvo type="autoMax"/>
              <x14:negativeFillColor rgb="FFFF0000"/>
              <x14:axisColor rgb="FF000000"/>
            </x14:dataBar>
          </x14:cfRule>
          <xm:sqref>H23:H49</xm:sqref>
        </x14:conditionalFormatting>
        <x14:conditionalFormatting xmlns:xm="http://schemas.microsoft.com/office/excel/2006/main">
          <x14:cfRule type="dataBar" id="{0B578AC7-E1C4-45D1-91C7-A60B6B0D0360}">
            <x14:dataBar minLength="0" maxLength="100" border="1" negativeBarBorderColorSameAsPositive="0">
              <x14:cfvo type="autoMin"/>
              <x14:cfvo type="autoMax"/>
              <x14:borderColor rgb="FF008AEF"/>
              <x14:negativeFillColor rgb="FFFF0000"/>
              <x14:negativeBorderColor rgb="FFFF0000"/>
              <x14:axisColor rgb="FF000000"/>
            </x14:dataBar>
          </x14:cfRule>
          <xm:sqref>K3:K19</xm:sqref>
        </x14:conditionalFormatting>
        <x14:conditionalFormatting xmlns:xm="http://schemas.microsoft.com/office/excel/2006/main">
          <x14:cfRule type="dataBar" id="{E93DE437-D074-4B01-A182-0087786E9F06}">
            <x14:dataBar minLength="0" maxLength="100" border="1" negativeBarBorderColorSameAsPositive="0">
              <x14:cfvo type="autoMin"/>
              <x14:cfvo type="autoMax"/>
              <x14:borderColor rgb="FF008AEF"/>
              <x14:negativeFillColor rgb="FFFF0000"/>
              <x14:negativeBorderColor rgb="FFFF0000"/>
              <x14:axisColor rgb="FF000000"/>
            </x14:dataBar>
          </x14:cfRule>
          <xm:sqref>K23:K49</xm:sqref>
        </x14:conditionalFormatting>
        <x14:conditionalFormatting xmlns:xm="http://schemas.microsoft.com/office/excel/2006/main">
          <x14:cfRule type="dataBar" id="{98B87C64-B55C-42D8-80B8-EF5EECBF7B05}">
            <x14:dataBar minLength="0" maxLength="100" border="1" negativeBarBorderColorSameAsPositive="0">
              <x14:cfvo type="autoMin"/>
              <x14:cfvo type="autoMax"/>
              <x14:borderColor rgb="FF63C384"/>
              <x14:negativeFillColor rgb="FFFF0000"/>
              <x14:negativeBorderColor rgb="FFFF0000"/>
              <x14:axisColor rgb="FF000000"/>
            </x14:dataBar>
          </x14:cfRule>
          <xm:sqref>O23:O49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2CA5A-AE80-4E36-B1D5-D31FD7BB37D9}">
  <dimension ref="B2:AD1002"/>
  <sheetViews>
    <sheetView zoomScale="115" workbookViewId="0">
      <selection activeCell="I16" activeCellId="1" sqref="I10 I16"/>
    </sheetView>
  </sheetViews>
  <sheetFormatPr defaultRowHeight="15" x14ac:dyDescent="0.25"/>
  <cols>
    <col min="2" max="2" width="11.140625" bestFit="1" customWidth="1"/>
    <col min="3" max="3" width="7" bestFit="1" customWidth="1"/>
    <col min="4" max="4" width="9.28515625" bestFit="1" customWidth="1"/>
    <col min="5" max="5" width="12.85546875" bestFit="1" customWidth="1"/>
    <col min="6" max="6" width="7.140625" bestFit="1" customWidth="1"/>
    <col min="7" max="7" width="18.85546875" bestFit="1" customWidth="1"/>
    <col min="8" max="8" width="9" bestFit="1" customWidth="1"/>
    <col min="9" max="9" width="8.5703125" bestFit="1" customWidth="1"/>
    <col min="10" max="10" width="8" bestFit="1" customWidth="1"/>
    <col min="11" max="11" width="9" bestFit="1" customWidth="1"/>
    <col min="12" max="12" width="11" customWidth="1"/>
    <col min="13" max="13" width="12" bestFit="1" customWidth="1"/>
    <col min="14" max="14" width="9.7109375" bestFit="1" customWidth="1"/>
    <col min="15" max="15" width="7" bestFit="1" customWidth="1"/>
    <col min="16" max="16" width="21.140625" bestFit="1" customWidth="1"/>
    <col min="17" max="17" width="11.5703125" bestFit="1" customWidth="1"/>
    <col min="18" max="18" width="6.7109375" bestFit="1" customWidth="1"/>
    <col min="24" max="24" width="11.7109375" bestFit="1" customWidth="1"/>
    <col min="25" max="25" width="17.42578125" bestFit="1" customWidth="1"/>
    <col min="26" max="26" width="20.42578125" bestFit="1" customWidth="1"/>
    <col min="27" max="27" width="18" bestFit="1" customWidth="1"/>
    <col min="28" max="28" width="16" bestFit="1" customWidth="1"/>
    <col min="29" max="29" width="19" bestFit="1" customWidth="1"/>
    <col min="30" max="30" width="18.5703125" bestFit="1" customWidth="1"/>
  </cols>
  <sheetData>
    <row r="2" spans="2:30" x14ac:dyDescent="0.25">
      <c r="B2" s="1" t="s">
        <v>0</v>
      </c>
      <c r="C2" s="1" t="s">
        <v>1</v>
      </c>
      <c r="D2" s="1" t="s">
        <v>2</v>
      </c>
      <c r="E2" s="1" t="s">
        <v>3</v>
      </c>
      <c r="F2" s="1" t="s">
        <v>4</v>
      </c>
      <c r="G2" s="1" t="s">
        <v>5</v>
      </c>
      <c r="H2" s="1" t="s">
        <v>6</v>
      </c>
      <c r="I2" s="1" t="s">
        <v>7</v>
      </c>
      <c r="J2" s="1" t="s">
        <v>8</v>
      </c>
      <c r="K2" s="1" t="s">
        <v>9</v>
      </c>
      <c r="L2" s="1" t="s">
        <v>10</v>
      </c>
      <c r="M2" s="1" t="s">
        <v>11</v>
      </c>
      <c r="N2" s="1" t="s">
        <v>12</v>
      </c>
      <c r="O2" s="1" t="s">
        <v>13</v>
      </c>
      <c r="P2" s="5" t="s">
        <v>14</v>
      </c>
      <c r="Q2" s="1" t="s">
        <v>15</v>
      </c>
      <c r="R2" s="1" t="s">
        <v>16</v>
      </c>
      <c r="S2" s="1" t="s">
        <v>1133</v>
      </c>
      <c r="T2" s="1"/>
    </row>
    <row r="3" spans="2:30" x14ac:dyDescent="0.25">
      <c r="B3" s="2" t="s">
        <v>17</v>
      </c>
      <c r="C3" s="2" t="s">
        <v>18</v>
      </c>
      <c r="D3" s="2" t="s">
        <v>19</v>
      </c>
      <c r="E3" s="2" t="s">
        <v>20</v>
      </c>
      <c r="F3" s="2" t="s">
        <v>21</v>
      </c>
      <c r="G3" s="2" t="s">
        <v>22</v>
      </c>
      <c r="H3" s="2">
        <v>74.69</v>
      </c>
      <c r="I3" s="2">
        <v>7</v>
      </c>
      <c r="J3" s="2">
        <v>26.141500000000001</v>
      </c>
      <c r="K3" s="2">
        <v>548.97149999999999</v>
      </c>
      <c r="L3" s="143">
        <v>43470</v>
      </c>
      <c r="M3" s="2">
        <v>0.54722222222222228</v>
      </c>
      <c r="N3" s="3" t="s">
        <v>23</v>
      </c>
      <c r="O3" s="2">
        <v>522.83000000000004</v>
      </c>
      <c r="P3" s="4">
        <v>4.7619047620000003</v>
      </c>
      <c r="Q3" s="2">
        <v>26.141500000000001</v>
      </c>
      <c r="R3" s="2">
        <v>9.1</v>
      </c>
      <c r="S3">
        <f>MONTH(L3)</f>
        <v>1</v>
      </c>
    </row>
    <row r="4" spans="2:30" x14ac:dyDescent="0.25">
      <c r="B4" s="2" t="s">
        <v>24</v>
      </c>
      <c r="C4" s="2" t="s">
        <v>25</v>
      </c>
      <c r="D4" s="2" t="s">
        <v>26</v>
      </c>
      <c r="E4" s="2" t="s">
        <v>27</v>
      </c>
      <c r="F4" s="2" t="s">
        <v>21</v>
      </c>
      <c r="G4" s="2" t="s">
        <v>28</v>
      </c>
      <c r="H4" s="2">
        <v>15.28</v>
      </c>
      <c r="I4" s="2">
        <v>5</v>
      </c>
      <c r="J4" s="2">
        <v>3.82</v>
      </c>
      <c r="K4" s="2">
        <v>80.22</v>
      </c>
      <c r="L4" s="143">
        <v>43532</v>
      </c>
      <c r="M4" s="2">
        <v>0.43680555555555556</v>
      </c>
      <c r="N4" s="3" t="s">
        <v>29</v>
      </c>
      <c r="O4" s="2">
        <v>76.400000000000006</v>
      </c>
      <c r="P4" s="4">
        <v>4.7619047620000003</v>
      </c>
      <c r="Q4" s="2">
        <v>3.82</v>
      </c>
      <c r="R4" s="2">
        <v>9.6</v>
      </c>
      <c r="S4">
        <f t="shared" ref="S4:S67" si="0">MONTH(L4)</f>
        <v>3</v>
      </c>
      <c r="U4" t="str" cm="1">
        <f t="array" ref="U4:U7">_xlfn.UNIQUE($C$2:$C$1002)</f>
        <v>Branch</v>
      </c>
    </row>
    <row r="5" spans="2:30" x14ac:dyDescent="0.25">
      <c r="B5" s="2" t="s">
        <v>30</v>
      </c>
      <c r="C5" s="2" t="s">
        <v>18</v>
      </c>
      <c r="D5" s="2" t="s">
        <v>19</v>
      </c>
      <c r="E5" s="2" t="s">
        <v>27</v>
      </c>
      <c r="F5" s="2" t="s">
        <v>31</v>
      </c>
      <c r="G5" s="2" t="s">
        <v>32</v>
      </c>
      <c r="H5" s="2">
        <v>46.33</v>
      </c>
      <c r="I5" s="2">
        <v>7</v>
      </c>
      <c r="J5" s="2">
        <v>16.215499999999999</v>
      </c>
      <c r="K5" s="2">
        <v>340.52550000000002</v>
      </c>
      <c r="L5" s="143">
        <v>43527</v>
      </c>
      <c r="M5" s="2">
        <v>0.55763888888888891</v>
      </c>
      <c r="N5" s="3" t="s">
        <v>33</v>
      </c>
      <c r="O5" s="2">
        <v>324.31</v>
      </c>
      <c r="P5" s="4">
        <v>4.7619047620000003</v>
      </c>
      <c r="Q5" s="2">
        <v>16.215499999999999</v>
      </c>
      <c r="R5" s="2">
        <v>7.4</v>
      </c>
      <c r="S5">
        <f t="shared" si="0"/>
        <v>3</v>
      </c>
      <c r="U5" t="str">
        <v>A</v>
      </c>
    </row>
    <row r="6" spans="2:30" x14ac:dyDescent="0.25">
      <c r="B6" s="2" t="s">
        <v>34</v>
      </c>
      <c r="C6" s="2" t="s">
        <v>18</v>
      </c>
      <c r="D6" s="2" t="s">
        <v>19</v>
      </c>
      <c r="E6" s="2" t="s">
        <v>20</v>
      </c>
      <c r="F6" s="2" t="s">
        <v>31</v>
      </c>
      <c r="G6" s="2" t="s">
        <v>22</v>
      </c>
      <c r="H6" s="2">
        <v>58.22</v>
      </c>
      <c r="I6" s="2">
        <v>8</v>
      </c>
      <c r="J6" s="2">
        <v>23.288</v>
      </c>
      <c r="K6" s="2">
        <v>489.048</v>
      </c>
      <c r="L6" s="143">
        <v>43492</v>
      </c>
      <c r="M6" s="2">
        <v>0.85624999999999996</v>
      </c>
      <c r="N6" s="3" t="s">
        <v>23</v>
      </c>
      <c r="O6" s="2">
        <v>465.76</v>
      </c>
      <c r="P6" s="4">
        <v>4.7619047620000003</v>
      </c>
      <c r="Q6" s="2">
        <v>23.288</v>
      </c>
      <c r="R6" s="2">
        <v>8.4</v>
      </c>
      <c r="S6">
        <f t="shared" si="0"/>
        <v>1</v>
      </c>
      <c r="U6" t="str">
        <v>C</v>
      </c>
    </row>
    <row r="7" spans="2:30" x14ac:dyDescent="0.25">
      <c r="B7" s="2" t="s">
        <v>35</v>
      </c>
      <c r="C7" s="2" t="s">
        <v>18</v>
      </c>
      <c r="D7" s="2" t="s">
        <v>19</v>
      </c>
      <c r="E7" s="2" t="s">
        <v>27</v>
      </c>
      <c r="F7" s="2" t="s">
        <v>31</v>
      </c>
      <c r="G7" s="2" t="s">
        <v>36</v>
      </c>
      <c r="H7" s="2">
        <v>86.31</v>
      </c>
      <c r="I7" s="2">
        <v>7</v>
      </c>
      <c r="J7" s="2">
        <v>30.208500000000001</v>
      </c>
      <c r="K7" s="2">
        <v>634.37850000000003</v>
      </c>
      <c r="L7" s="143">
        <v>43504</v>
      </c>
      <c r="M7" s="2">
        <v>0.44236111111111109</v>
      </c>
      <c r="N7" s="3" t="s">
        <v>23</v>
      </c>
      <c r="O7" s="2">
        <v>604.16999999999996</v>
      </c>
      <c r="P7" s="4">
        <v>4.7619047620000003</v>
      </c>
      <c r="Q7" s="2">
        <v>30.208500000000001</v>
      </c>
      <c r="R7" s="2">
        <v>5.3</v>
      </c>
      <c r="S7">
        <f t="shared" si="0"/>
        <v>2</v>
      </c>
      <c r="U7" t="str">
        <v>B</v>
      </c>
    </row>
    <row r="8" spans="2:30" x14ac:dyDescent="0.25">
      <c r="B8" s="2" t="s">
        <v>37</v>
      </c>
      <c r="C8" s="2" t="s">
        <v>25</v>
      </c>
      <c r="D8" s="2" t="s">
        <v>26</v>
      </c>
      <c r="E8" s="2" t="s">
        <v>27</v>
      </c>
      <c r="F8" s="2" t="s">
        <v>31</v>
      </c>
      <c r="G8" s="2" t="s">
        <v>28</v>
      </c>
      <c r="H8" s="2">
        <v>85.39</v>
      </c>
      <c r="I8" s="2">
        <v>7</v>
      </c>
      <c r="J8" s="2">
        <v>29.886500000000002</v>
      </c>
      <c r="K8" s="2">
        <v>627.61649999999997</v>
      </c>
      <c r="L8" s="143">
        <v>43549</v>
      </c>
      <c r="M8" s="2">
        <v>0.77083333333333337</v>
      </c>
      <c r="N8" s="3" t="s">
        <v>23</v>
      </c>
      <c r="O8" s="2">
        <v>597.73</v>
      </c>
      <c r="P8" s="4">
        <v>4.7619047620000003</v>
      </c>
      <c r="Q8" s="2">
        <v>29.886500000000002</v>
      </c>
      <c r="R8" s="2">
        <v>4.0999999999999996</v>
      </c>
      <c r="S8">
        <f t="shared" si="0"/>
        <v>3</v>
      </c>
    </row>
    <row r="9" spans="2:30" x14ac:dyDescent="0.25">
      <c r="B9" s="2" t="s">
        <v>38</v>
      </c>
      <c r="C9" s="2" t="s">
        <v>18</v>
      </c>
      <c r="D9" s="2" t="s">
        <v>19</v>
      </c>
      <c r="E9" s="2" t="s">
        <v>20</v>
      </c>
      <c r="F9" s="2" t="s">
        <v>21</v>
      </c>
      <c r="G9" s="2" t="s">
        <v>28</v>
      </c>
      <c r="H9" s="2">
        <v>68.84</v>
      </c>
      <c r="I9" s="2">
        <v>6</v>
      </c>
      <c r="J9" s="2">
        <v>20.652000000000001</v>
      </c>
      <c r="K9" s="2">
        <v>433.69200000000001</v>
      </c>
      <c r="L9" s="143">
        <v>43521</v>
      </c>
      <c r="M9" s="2">
        <v>0.60833333333333328</v>
      </c>
      <c r="N9" s="3" t="s">
        <v>23</v>
      </c>
      <c r="O9" s="2">
        <v>413.04</v>
      </c>
      <c r="P9" s="4">
        <v>4.7619047620000003</v>
      </c>
      <c r="Q9" s="2">
        <v>20.652000000000001</v>
      </c>
      <c r="R9" s="2">
        <v>5.8</v>
      </c>
      <c r="S9">
        <f t="shared" si="0"/>
        <v>2</v>
      </c>
      <c r="U9" s="135" t="str" cm="1">
        <f t="array" ref="U9:U15">_xlfn.UNIQUE($G$2:$G$1002)</f>
        <v>Product line</v>
      </c>
      <c r="X9" s="135" t="s">
        <v>5</v>
      </c>
      <c r="Y9" t="s">
        <v>22</v>
      </c>
      <c r="Z9" t="s">
        <v>28</v>
      </c>
      <c r="AA9" t="s">
        <v>32</v>
      </c>
      <c r="AB9" t="s">
        <v>36</v>
      </c>
      <c r="AC9" t="s">
        <v>44</v>
      </c>
      <c r="AD9" t="s">
        <v>46</v>
      </c>
    </row>
    <row r="10" spans="2:30" x14ac:dyDescent="0.25">
      <c r="B10" s="2" t="s">
        <v>39</v>
      </c>
      <c r="C10" s="2" t="s">
        <v>25</v>
      </c>
      <c r="D10" s="2" t="s">
        <v>26</v>
      </c>
      <c r="E10" s="2" t="s">
        <v>27</v>
      </c>
      <c r="F10" s="2" t="s">
        <v>21</v>
      </c>
      <c r="G10" s="2" t="s">
        <v>32</v>
      </c>
      <c r="H10" s="2">
        <v>73.56</v>
      </c>
      <c r="I10" s="2">
        <v>10</v>
      </c>
      <c r="J10" s="2">
        <v>36.78</v>
      </c>
      <c r="K10" s="2">
        <v>772.38</v>
      </c>
      <c r="L10" s="143">
        <v>43520</v>
      </c>
      <c r="M10" s="2">
        <v>0.48472222222222222</v>
      </c>
      <c r="N10" s="3" t="s">
        <v>23</v>
      </c>
      <c r="O10" s="2">
        <v>735.6</v>
      </c>
      <c r="P10" s="4">
        <v>4.7619047620000003</v>
      </c>
      <c r="Q10" s="2">
        <v>36.78</v>
      </c>
      <c r="R10" s="2">
        <v>8</v>
      </c>
      <c r="S10">
        <f t="shared" si="0"/>
        <v>2</v>
      </c>
      <c r="U10" t="str">
        <v>Health and beauty</v>
      </c>
    </row>
    <row r="11" spans="2:30" x14ac:dyDescent="0.25">
      <c r="B11" s="2" t="s">
        <v>40</v>
      </c>
      <c r="C11" s="2" t="s">
        <v>18</v>
      </c>
      <c r="D11" s="2" t="s">
        <v>19</v>
      </c>
      <c r="E11" s="2" t="s">
        <v>20</v>
      </c>
      <c r="F11" s="2" t="s">
        <v>21</v>
      </c>
      <c r="G11" s="2" t="s">
        <v>22</v>
      </c>
      <c r="H11" s="2">
        <v>36.26</v>
      </c>
      <c r="I11" s="2">
        <v>2</v>
      </c>
      <c r="J11" s="2">
        <v>3.6259999999999999</v>
      </c>
      <c r="K11" s="2">
        <v>76.146000000000001</v>
      </c>
      <c r="L11" s="143">
        <v>43475</v>
      </c>
      <c r="M11" s="2">
        <v>0.71875</v>
      </c>
      <c r="N11" s="3" t="s">
        <v>33</v>
      </c>
      <c r="O11" s="2">
        <v>72.52</v>
      </c>
      <c r="P11" s="4">
        <v>4.7619047620000003</v>
      </c>
      <c r="Q11" s="2">
        <v>3.6259999999999999</v>
      </c>
      <c r="R11" s="2">
        <v>7.2</v>
      </c>
      <c r="S11">
        <f t="shared" si="0"/>
        <v>1</v>
      </c>
      <c r="U11" t="str">
        <v>Electronic accessories</v>
      </c>
    </row>
    <row r="12" spans="2:30" x14ac:dyDescent="0.25">
      <c r="B12" s="2" t="s">
        <v>41</v>
      </c>
      <c r="C12" s="2" t="s">
        <v>42</v>
      </c>
      <c r="D12" s="2" t="s">
        <v>43</v>
      </c>
      <c r="E12" s="2" t="s">
        <v>20</v>
      </c>
      <c r="F12" s="2" t="s">
        <v>21</v>
      </c>
      <c r="G12" s="2" t="s">
        <v>44</v>
      </c>
      <c r="H12" s="2">
        <v>54.84</v>
      </c>
      <c r="I12" s="2">
        <v>3</v>
      </c>
      <c r="J12" s="2">
        <v>8.2260000000000009</v>
      </c>
      <c r="K12" s="2">
        <v>172.74600000000001</v>
      </c>
      <c r="L12" s="143">
        <v>43516</v>
      </c>
      <c r="M12" s="2">
        <v>0.56041666666666667</v>
      </c>
      <c r="N12" s="3" t="s">
        <v>33</v>
      </c>
      <c r="O12" s="2">
        <v>164.52</v>
      </c>
      <c r="P12" s="4">
        <v>4.7619047620000003</v>
      </c>
      <c r="Q12" s="2">
        <v>8.2260000000000009</v>
      </c>
      <c r="R12" s="2">
        <v>5.9</v>
      </c>
      <c r="S12">
        <f t="shared" si="0"/>
        <v>2</v>
      </c>
      <c r="U12" t="str">
        <v>Home and lifestyle</v>
      </c>
    </row>
    <row r="13" spans="2:30" x14ac:dyDescent="0.25">
      <c r="B13" s="2" t="s">
        <v>45</v>
      </c>
      <c r="C13" s="2" t="s">
        <v>42</v>
      </c>
      <c r="D13" s="2" t="s">
        <v>43</v>
      </c>
      <c r="E13" s="2" t="s">
        <v>20</v>
      </c>
      <c r="F13" s="2" t="s">
        <v>21</v>
      </c>
      <c r="G13" s="2" t="s">
        <v>46</v>
      </c>
      <c r="H13" s="2">
        <v>14.48</v>
      </c>
      <c r="I13" s="2">
        <v>4</v>
      </c>
      <c r="J13" s="2">
        <v>2.8959999999999999</v>
      </c>
      <c r="K13" s="2">
        <v>60.816000000000003</v>
      </c>
      <c r="L13" s="143">
        <v>43502</v>
      </c>
      <c r="M13" s="2">
        <v>0.75486111111111109</v>
      </c>
      <c r="N13" s="3" t="s">
        <v>23</v>
      </c>
      <c r="O13" s="2">
        <v>57.92</v>
      </c>
      <c r="P13" s="4">
        <v>4.7619047620000003</v>
      </c>
      <c r="Q13" s="2">
        <v>2.8959999999999999</v>
      </c>
      <c r="R13" s="2">
        <v>4.5</v>
      </c>
      <c r="S13">
        <f t="shared" si="0"/>
        <v>2</v>
      </c>
      <c r="U13" t="str">
        <v>Sports and travel</v>
      </c>
    </row>
    <row r="14" spans="2:30" x14ac:dyDescent="0.25">
      <c r="B14" s="2" t="s">
        <v>47</v>
      </c>
      <c r="C14" s="2" t="s">
        <v>42</v>
      </c>
      <c r="D14" s="2" t="s">
        <v>43</v>
      </c>
      <c r="E14" s="2" t="s">
        <v>20</v>
      </c>
      <c r="F14" s="2" t="s">
        <v>31</v>
      </c>
      <c r="G14" s="2" t="s">
        <v>28</v>
      </c>
      <c r="H14" s="2">
        <v>25.51</v>
      </c>
      <c r="I14" s="2">
        <v>4</v>
      </c>
      <c r="J14" s="2">
        <v>5.1020000000000003</v>
      </c>
      <c r="K14" s="2">
        <v>107.142</v>
      </c>
      <c r="L14" s="143">
        <v>43533</v>
      </c>
      <c r="M14" s="2">
        <v>0.7104166666666667</v>
      </c>
      <c r="N14" s="3" t="s">
        <v>29</v>
      </c>
      <c r="O14" s="2">
        <v>102.04</v>
      </c>
      <c r="P14" s="4">
        <v>4.7619047620000003</v>
      </c>
      <c r="Q14" s="2">
        <v>5.1020000000000003</v>
      </c>
      <c r="R14" s="2">
        <v>6.8</v>
      </c>
      <c r="S14">
        <f t="shared" si="0"/>
        <v>3</v>
      </c>
      <c r="U14" t="str">
        <v>Food and beverages</v>
      </c>
    </row>
    <row r="15" spans="2:30" x14ac:dyDescent="0.25">
      <c r="B15" s="2" t="s">
        <v>48</v>
      </c>
      <c r="C15" s="2" t="s">
        <v>18</v>
      </c>
      <c r="D15" s="2" t="s">
        <v>19</v>
      </c>
      <c r="E15" s="2" t="s">
        <v>27</v>
      </c>
      <c r="F15" s="2" t="s">
        <v>21</v>
      </c>
      <c r="G15" s="2" t="s">
        <v>28</v>
      </c>
      <c r="H15" s="2">
        <v>46.95</v>
      </c>
      <c r="I15" s="2">
        <v>5</v>
      </c>
      <c r="J15" s="2">
        <v>11.737500000000001</v>
      </c>
      <c r="K15" s="2">
        <v>246.48750000000001</v>
      </c>
      <c r="L15" s="143">
        <v>43508</v>
      </c>
      <c r="M15" s="2">
        <v>0.43402777777777779</v>
      </c>
      <c r="N15" s="3" t="s">
        <v>23</v>
      </c>
      <c r="O15" s="2">
        <v>234.75</v>
      </c>
      <c r="P15" s="4">
        <v>4.7619047620000003</v>
      </c>
      <c r="Q15" s="2">
        <v>11.737500000000001</v>
      </c>
      <c r="R15" s="2">
        <v>7.1</v>
      </c>
      <c r="S15">
        <f t="shared" si="0"/>
        <v>2</v>
      </c>
      <c r="U15" t="str">
        <v>Fashion accessories</v>
      </c>
    </row>
    <row r="16" spans="2:30" x14ac:dyDescent="0.25">
      <c r="B16" s="2" t="s">
        <v>49</v>
      </c>
      <c r="C16" s="2" t="s">
        <v>18</v>
      </c>
      <c r="D16" s="2" t="s">
        <v>19</v>
      </c>
      <c r="E16" s="2" t="s">
        <v>27</v>
      </c>
      <c r="F16" s="2" t="s">
        <v>31</v>
      </c>
      <c r="G16" s="2" t="s">
        <v>44</v>
      </c>
      <c r="H16" s="2">
        <v>43.19</v>
      </c>
      <c r="I16" s="2">
        <v>10</v>
      </c>
      <c r="J16" s="2">
        <v>21.594999999999999</v>
      </c>
      <c r="K16" s="2">
        <v>453.495</v>
      </c>
      <c r="L16" s="143">
        <v>43503</v>
      </c>
      <c r="M16" s="2">
        <v>0.7</v>
      </c>
      <c r="N16" s="3" t="s">
        <v>23</v>
      </c>
      <c r="O16" s="2">
        <v>431.9</v>
      </c>
      <c r="P16" s="4">
        <v>4.7619047620000003</v>
      </c>
      <c r="Q16" s="2">
        <v>21.594999999999999</v>
      </c>
      <c r="R16" s="2">
        <v>8.1999999999999993</v>
      </c>
      <c r="S16">
        <f t="shared" si="0"/>
        <v>2</v>
      </c>
    </row>
    <row r="17" spans="2:21" x14ac:dyDescent="0.25">
      <c r="B17" s="2" t="s">
        <v>50</v>
      </c>
      <c r="C17" s="2" t="s">
        <v>18</v>
      </c>
      <c r="D17" s="2" t="s">
        <v>19</v>
      </c>
      <c r="E17" s="2" t="s">
        <v>27</v>
      </c>
      <c r="F17" s="2" t="s">
        <v>21</v>
      </c>
      <c r="G17" s="2" t="s">
        <v>22</v>
      </c>
      <c r="H17" s="2">
        <v>71.38</v>
      </c>
      <c r="I17" s="2">
        <v>10</v>
      </c>
      <c r="J17" s="2">
        <v>35.69</v>
      </c>
      <c r="K17" s="2">
        <v>749.49</v>
      </c>
      <c r="L17" s="143">
        <v>43553</v>
      </c>
      <c r="M17" s="2">
        <v>0.80625000000000002</v>
      </c>
      <c r="N17" s="3" t="s">
        <v>29</v>
      </c>
      <c r="O17" s="2">
        <v>713.8</v>
      </c>
      <c r="P17" s="4">
        <v>4.7619047620000003</v>
      </c>
      <c r="Q17" s="2">
        <v>35.69</v>
      </c>
      <c r="R17" s="2">
        <v>5.7</v>
      </c>
      <c r="S17">
        <f t="shared" si="0"/>
        <v>3</v>
      </c>
    </row>
    <row r="18" spans="2:21" x14ac:dyDescent="0.25">
      <c r="B18" s="2" t="s">
        <v>51</v>
      </c>
      <c r="C18" s="2" t="s">
        <v>42</v>
      </c>
      <c r="D18" s="2" t="s">
        <v>43</v>
      </c>
      <c r="E18" s="2" t="s">
        <v>20</v>
      </c>
      <c r="F18" s="2" t="s">
        <v>21</v>
      </c>
      <c r="G18" s="2" t="s">
        <v>36</v>
      </c>
      <c r="H18" s="2">
        <v>93.72</v>
      </c>
      <c r="I18" s="2">
        <v>6</v>
      </c>
      <c r="J18" s="2">
        <v>28.116</v>
      </c>
      <c r="K18" s="2">
        <v>590.43600000000004</v>
      </c>
      <c r="L18" s="143">
        <v>43480</v>
      </c>
      <c r="M18" s="2">
        <v>0.67986111111111114</v>
      </c>
      <c r="N18" s="3" t="s">
        <v>29</v>
      </c>
      <c r="O18" s="2">
        <v>562.32000000000005</v>
      </c>
      <c r="P18" s="4">
        <v>4.7619047620000003</v>
      </c>
      <c r="Q18" s="2">
        <v>28.116</v>
      </c>
      <c r="R18" s="2">
        <v>4.5</v>
      </c>
      <c r="S18">
        <f t="shared" si="0"/>
        <v>1</v>
      </c>
      <c r="U18" t="str" cm="1">
        <f t="array" ref="U18:U21">_xlfn.UNIQUE($D$2:$D$1002)</f>
        <v>City</v>
      </c>
    </row>
    <row r="19" spans="2:21" x14ac:dyDescent="0.25">
      <c r="B19" s="2" t="s">
        <v>52</v>
      </c>
      <c r="C19" s="2" t="s">
        <v>18</v>
      </c>
      <c r="D19" s="2" t="s">
        <v>19</v>
      </c>
      <c r="E19" s="2" t="s">
        <v>20</v>
      </c>
      <c r="F19" s="2" t="s">
        <v>21</v>
      </c>
      <c r="G19" s="2" t="s">
        <v>22</v>
      </c>
      <c r="H19" s="2">
        <v>68.930000000000007</v>
      </c>
      <c r="I19" s="2">
        <v>7</v>
      </c>
      <c r="J19" s="2">
        <v>24.125499999999999</v>
      </c>
      <c r="K19" s="2">
        <v>506.63549999999998</v>
      </c>
      <c r="L19" s="143">
        <v>43535</v>
      </c>
      <c r="M19" s="2">
        <v>0.46041666666666664</v>
      </c>
      <c r="N19" s="3" t="s">
        <v>33</v>
      </c>
      <c r="O19" s="2">
        <v>482.51</v>
      </c>
      <c r="P19" s="4">
        <v>4.7619047620000003</v>
      </c>
      <c r="Q19" s="2">
        <v>24.125499999999999</v>
      </c>
      <c r="R19" s="2">
        <v>4.5999999999999996</v>
      </c>
      <c r="S19">
        <f t="shared" si="0"/>
        <v>3</v>
      </c>
      <c r="U19" t="str">
        <v>Yangon</v>
      </c>
    </row>
    <row r="20" spans="2:21" x14ac:dyDescent="0.25">
      <c r="B20" s="2" t="s">
        <v>53</v>
      </c>
      <c r="C20" s="2" t="s">
        <v>18</v>
      </c>
      <c r="D20" s="2" t="s">
        <v>19</v>
      </c>
      <c r="E20" s="2" t="s">
        <v>27</v>
      </c>
      <c r="F20" s="2" t="s">
        <v>31</v>
      </c>
      <c r="G20" s="2" t="s">
        <v>36</v>
      </c>
      <c r="H20" s="2">
        <v>72.61</v>
      </c>
      <c r="I20" s="2">
        <v>6</v>
      </c>
      <c r="J20" s="2">
        <v>21.783000000000001</v>
      </c>
      <c r="K20" s="2">
        <v>457.44299999999998</v>
      </c>
      <c r="L20" s="143">
        <v>43466</v>
      </c>
      <c r="M20" s="2">
        <v>0.44374999999999998</v>
      </c>
      <c r="N20" s="3" t="s">
        <v>33</v>
      </c>
      <c r="O20" s="2">
        <v>435.66</v>
      </c>
      <c r="P20" s="4">
        <v>4.7619047620000003</v>
      </c>
      <c r="Q20" s="2">
        <v>21.783000000000001</v>
      </c>
      <c r="R20" s="2">
        <v>6.9</v>
      </c>
      <c r="S20">
        <f t="shared" si="0"/>
        <v>1</v>
      </c>
      <c r="U20" t="str">
        <v>Naypyitaw</v>
      </c>
    </row>
    <row r="21" spans="2:21" x14ac:dyDescent="0.25">
      <c r="B21" s="2" t="s">
        <v>54</v>
      </c>
      <c r="C21" s="2" t="s">
        <v>18</v>
      </c>
      <c r="D21" s="2" t="s">
        <v>19</v>
      </c>
      <c r="E21" s="2" t="s">
        <v>27</v>
      </c>
      <c r="F21" s="2" t="s">
        <v>31</v>
      </c>
      <c r="G21" s="2" t="s">
        <v>44</v>
      </c>
      <c r="H21" s="2">
        <v>54.67</v>
      </c>
      <c r="I21" s="2">
        <v>3</v>
      </c>
      <c r="J21" s="2">
        <v>8.2004999999999999</v>
      </c>
      <c r="K21" s="2">
        <v>172.2105</v>
      </c>
      <c r="L21" s="143">
        <v>43486</v>
      </c>
      <c r="M21" s="2">
        <v>0.75</v>
      </c>
      <c r="N21" s="3" t="s">
        <v>33</v>
      </c>
      <c r="O21" s="2">
        <v>164.01</v>
      </c>
      <c r="P21" s="4">
        <v>4.7619047620000003</v>
      </c>
      <c r="Q21" s="2">
        <v>8.2004999999999999</v>
      </c>
      <c r="R21" s="2">
        <v>8.6</v>
      </c>
      <c r="S21">
        <f t="shared" si="0"/>
        <v>1</v>
      </c>
      <c r="U21" t="str">
        <v>Mandalay</v>
      </c>
    </row>
    <row r="22" spans="2:21" x14ac:dyDescent="0.25">
      <c r="B22" s="2" t="s">
        <v>55</v>
      </c>
      <c r="C22" s="2" t="s">
        <v>42</v>
      </c>
      <c r="D22" s="2" t="s">
        <v>43</v>
      </c>
      <c r="E22" s="2" t="s">
        <v>27</v>
      </c>
      <c r="F22" s="2" t="s">
        <v>21</v>
      </c>
      <c r="G22" s="2" t="s">
        <v>32</v>
      </c>
      <c r="H22" s="2">
        <v>40.299999999999997</v>
      </c>
      <c r="I22" s="2">
        <v>2</v>
      </c>
      <c r="J22" s="2">
        <v>4.03</v>
      </c>
      <c r="K22" s="2">
        <v>84.63</v>
      </c>
      <c r="L22" s="143">
        <v>43535</v>
      </c>
      <c r="M22" s="2">
        <v>0.64583333333333337</v>
      </c>
      <c r="N22" s="3" t="s">
        <v>23</v>
      </c>
      <c r="O22" s="2">
        <v>80.599999999999994</v>
      </c>
      <c r="P22" s="4">
        <v>4.7619047620000003</v>
      </c>
      <c r="Q22" s="2">
        <v>4.03</v>
      </c>
      <c r="R22" s="2">
        <v>4.4000000000000004</v>
      </c>
      <c r="S22">
        <f t="shared" si="0"/>
        <v>3</v>
      </c>
    </row>
    <row r="23" spans="2:21" x14ac:dyDescent="0.25">
      <c r="B23" s="2" t="s">
        <v>56</v>
      </c>
      <c r="C23" s="2" t="s">
        <v>25</v>
      </c>
      <c r="D23" s="2" t="s">
        <v>26</v>
      </c>
      <c r="E23" s="2" t="s">
        <v>20</v>
      </c>
      <c r="F23" s="2" t="s">
        <v>31</v>
      </c>
      <c r="G23" s="2" t="s">
        <v>28</v>
      </c>
      <c r="H23" s="2">
        <v>86.04</v>
      </c>
      <c r="I23" s="2">
        <v>5</v>
      </c>
      <c r="J23" s="2">
        <v>21.51</v>
      </c>
      <c r="K23" s="2">
        <v>451.71</v>
      </c>
      <c r="L23" s="143">
        <v>43521</v>
      </c>
      <c r="M23" s="2">
        <v>0.47499999999999998</v>
      </c>
      <c r="N23" s="3" t="s">
        <v>23</v>
      </c>
      <c r="O23" s="2">
        <v>430.2</v>
      </c>
      <c r="P23" s="4">
        <v>4.7619047620000003</v>
      </c>
      <c r="Q23" s="2">
        <v>21.51</v>
      </c>
      <c r="R23" s="2">
        <v>4.8</v>
      </c>
      <c r="S23">
        <f t="shared" si="0"/>
        <v>2</v>
      </c>
    </row>
    <row r="24" spans="2:21" x14ac:dyDescent="0.25">
      <c r="B24" s="2" t="s">
        <v>57</v>
      </c>
      <c r="C24" s="2" t="s">
        <v>42</v>
      </c>
      <c r="D24" s="2" t="s">
        <v>43</v>
      </c>
      <c r="E24" s="2" t="s">
        <v>27</v>
      </c>
      <c r="F24" s="2" t="s">
        <v>31</v>
      </c>
      <c r="G24" s="2" t="s">
        <v>22</v>
      </c>
      <c r="H24" s="2">
        <v>87.98</v>
      </c>
      <c r="I24" s="2">
        <v>3</v>
      </c>
      <c r="J24" s="2">
        <v>13.196999999999999</v>
      </c>
      <c r="K24" s="2">
        <v>277.137</v>
      </c>
      <c r="L24" s="143">
        <v>43529</v>
      </c>
      <c r="M24" s="2">
        <v>0.44444444444444442</v>
      </c>
      <c r="N24" s="3" t="s">
        <v>23</v>
      </c>
      <c r="O24" s="2">
        <v>263.94</v>
      </c>
      <c r="P24" s="4">
        <v>4.7619047620000003</v>
      </c>
      <c r="Q24" s="2">
        <v>13.196999999999999</v>
      </c>
      <c r="R24" s="2">
        <v>5.0999999999999996</v>
      </c>
      <c r="S24">
        <f t="shared" si="0"/>
        <v>3</v>
      </c>
    </row>
    <row r="25" spans="2:21" x14ac:dyDescent="0.25">
      <c r="B25" s="2" t="s">
        <v>58</v>
      </c>
      <c r="C25" s="2" t="s">
        <v>42</v>
      </c>
      <c r="D25" s="2" t="s">
        <v>43</v>
      </c>
      <c r="E25" s="2" t="s">
        <v>27</v>
      </c>
      <c r="F25" s="2" t="s">
        <v>31</v>
      </c>
      <c r="G25" s="2" t="s">
        <v>32</v>
      </c>
      <c r="H25" s="2">
        <v>33.200000000000003</v>
      </c>
      <c r="I25" s="2">
        <v>2</v>
      </c>
      <c r="J25" s="2">
        <v>3.32</v>
      </c>
      <c r="K25" s="2">
        <v>69.72</v>
      </c>
      <c r="L25" s="143">
        <v>43539</v>
      </c>
      <c r="M25" s="2">
        <v>0.51388888888888884</v>
      </c>
      <c r="N25" s="3" t="s">
        <v>33</v>
      </c>
      <c r="O25" s="2">
        <v>66.400000000000006</v>
      </c>
      <c r="P25" s="4">
        <v>4.7619047620000003</v>
      </c>
      <c r="Q25" s="2">
        <v>3.32</v>
      </c>
      <c r="R25" s="2">
        <v>4.4000000000000004</v>
      </c>
      <c r="S25">
        <f t="shared" si="0"/>
        <v>3</v>
      </c>
    </row>
    <row r="26" spans="2:21" x14ac:dyDescent="0.25">
      <c r="B26" s="2" t="s">
        <v>59</v>
      </c>
      <c r="C26" s="2" t="s">
        <v>18</v>
      </c>
      <c r="D26" s="2" t="s">
        <v>19</v>
      </c>
      <c r="E26" s="2" t="s">
        <v>27</v>
      </c>
      <c r="F26" s="2" t="s">
        <v>31</v>
      </c>
      <c r="G26" s="2" t="s">
        <v>28</v>
      </c>
      <c r="H26" s="2">
        <v>34.56</v>
      </c>
      <c r="I26" s="2">
        <v>5</v>
      </c>
      <c r="J26" s="2">
        <v>8.64</v>
      </c>
      <c r="K26" s="2">
        <v>181.44</v>
      </c>
      <c r="L26" s="143">
        <v>43513</v>
      </c>
      <c r="M26" s="2">
        <v>0.46875</v>
      </c>
      <c r="N26" s="3" t="s">
        <v>23</v>
      </c>
      <c r="O26" s="2">
        <v>172.8</v>
      </c>
      <c r="P26" s="4">
        <v>4.7619047620000003</v>
      </c>
      <c r="Q26" s="2">
        <v>8.64</v>
      </c>
      <c r="R26" s="2">
        <v>9.9</v>
      </c>
      <c r="S26">
        <f t="shared" si="0"/>
        <v>2</v>
      </c>
    </row>
    <row r="27" spans="2:21" x14ac:dyDescent="0.25">
      <c r="B27" s="2" t="s">
        <v>60</v>
      </c>
      <c r="C27" s="2" t="s">
        <v>18</v>
      </c>
      <c r="D27" s="2" t="s">
        <v>19</v>
      </c>
      <c r="E27" s="2" t="s">
        <v>20</v>
      </c>
      <c r="F27" s="2" t="s">
        <v>31</v>
      </c>
      <c r="G27" s="2" t="s">
        <v>36</v>
      </c>
      <c r="H27" s="2">
        <v>88.63</v>
      </c>
      <c r="I27" s="2">
        <v>3</v>
      </c>
      <c r="J27" s="2">
        <v>13.294499999999999</v>
      </c>
      <c r="K27" s="2">
        <v>279.18450000000001</v>
      </c>
      <c r="L27" s="143">
        <v>43526</v>
      </c>
      <c r="M27" s="2">
        <v>0.73333333333333328</v>
      </c>
      <c r="N27" s="3" t="s">
        <v>23</v>
      </c>
      <c r="O27" s="2">
        <v>265.89</v>
      </c>
      <c r="P27" s="4">
        <v>4.7619047620000003</v>
      </c>
      <c r="Q27" s="2">
        <v>13.294499999999999</v>
      </c>
      <c r="R27" s="2">
        <v>6</v>
      </c>
      <c r="S27">
        <f t="shared" si="0"/>
        <v>3</v>
      </c>
    </row>
    <row r="28" spans="2:21" x14ac:dyDescent="0.25">
      <c r="B28" s="2" t="s">
        <v>61</v>
      </c>
      <c r="C28" s="2" t="s">
        <v>18</v>
      </c>
      <c r="D28" s="2" t="s">
        <v>19</v>
      </c>
      <c r="E28" s="2" t="s">
        <v>20</v>
      </c>
      <c r="F28" s="2" t="s">
        <v>21</v>
      </c>
      <c r="G28" s="2" t="s">
        <v>32</v>
      </c>
      <c r="H28" s="2">
        <v>52.59</v>
      </c>
      <c r="I28" s="2">
        <v>8</v>
      </c>
      <c r="J28" s="2">
        <v>21.036000000000001</v>
      </c>
      <c r="K28" s="2">
        <v>441.75599999999997</v>
      </c>
      <c r="L28" s="143">
        <v>43546</v>
      </c>
      <c r="M28" s="2">
        <v>0.80555555555555558</v>
      </c>
      <c r="N28" s="3" t="s">
        <v>33</v>
      </c>
      <c r="O28" s="2">
        <v>420.72</v>
      </c>
      <c r="P28" s="4">
        <v>4.7619047620000003</v>
      </c>
      <c r="Q28" s="2">
        <v>21.036000000000001</v>
      </c>
      <c r="R28" s="2">
        <v>8.5</v>
      </c>
      <c r="S28">
        <f t="shared" si="0"/>
        <v>3</v>
      </c>
    </row>
    <row r="29" spans="2:21" x14ac:dyDescent="0.25">
      <c r="B29" s="2" t="s">
        <v>62</v>
      </c>
      <c r="C29" s="2" t="s">
        <v>42</v>
      </c>
      <c r="D29" s="2" t="s">
        <v>43</v>
      </c>
      <c r="E29" s="2" t="s">
        <v>27</v>
      </c>
      <c r="F29" s="2" t="s">
        <v>31</v>
      </c>
      <c r="G29" s="2" t="s">
        <v>46</v>
      </c>
      <c r="H29" s="2">
        <v>33.520000000000003</v>
      </c>
      <c r="I29" s="2">
        <v>1</v>
      </c>
      <c r="J29" s="2">
        <v>1.6759999999999999</v>
      </c>
      <c r="K29" s="2">
        <v>35.195999999999998</v>
      </c>
      <c r="L29" s="143">
        <v>43504</v>
      </c>
      <c r="M29" s="2">
        <v>0.64652777777777781</v>
      </c>
      <c r="N29" s="3" t="s">
        <v>29</v>
      </c>
      <c r="O29" s="2">
        <v>33.520000000000003</v>
      </c>
      <c r="P29" s="4">
        <v>4.7619047620000003</v>
      </c>
      <c r="Q29" s="2">
        <v>1.6759999999999999</v>
      </c>
      <c r="R29" s="2">
        <v>6.7</v>
      </c>
      <c r="S29">
        <f t="shared" si="0"/>
        <v>2</v>
      </c>
    </row>
    <row r="30" spans="2:21" x14ac:dyDescent="0.25">
      <c r="B30" s="2" t="s">
        <v>63</v>
      </c>
      <c r="C30" s="2" t="s">
        <v>18</v>
      </c>
      <c r="D30" s="2" t="s">
        <v>19</v>
      </c>
      <c r="E30" s="2" t="s">
        <v>27</v>
      </c>
      <c r="F30" s="2" t="s">
        <v>21</v>
      </c>
      <c r="G30" s="2" t="s">
        <v>46</v>
      </c>
      <c r="H30" s="2">
        <v>87.67</v>
      </c>
      <c r="I30" s="2">
        <v>2</v>
      </c>
      <c r="J30" s="2">
        <v>8.7669999999999995</v>
      </c>
      <c r="K30" s="2">
        <v>184.107</v>
      </c>
      <c r="L30" s="143">
        <v>43534</v>
      </c>
      <c r="M30" s="2">
        <v>0.51180555555555551</v>
      </c>
      <c r="N30" s="3" t="s">
        <v>33</v>
      </c>
      <c r="O30" s="2">
        <v>175.34</v>
      </c>
      <c r="P30" s="4">
        <v>4.7619047620000003</v>
      </c>
      <c r="Q30" s="2">
        <v>8.7669999999999995</v>
      </c>
      <c r="R30" s="2">
        <v>7.7</v>
      </c>
      <c r="S30">
        <f t="shared" si="0"/>
        <v>3</v>
      </c>
    </row>
    <row r="31" spans="2:21" x14ac:dyDescent="0.25">
      <c r="B31" s="2" t="s">
        <v>64</v>
      </c>
      <c r="C31" s="2" t="s">
        <v>42</v>
      </c>
      <c r="D31" s="2" t="s">
        <v>43</v>
      </c>
      <c r="E31" s="2" t="s">
        <v>27</v>
      </c>
      <c r="F31" s="2" t="s">
        <v>21</v>
      </c>
      <c r="G31" s="2" t="s">
        <v>44</v>
      </c>
      <c r="H31" s="2">
        <v>88.36</v>
      </c>
      <c r="I31" s="2">
        <v>5</v>
      </c>
      <c r="J31" s="2">
        <v>22.09</v>
      </c>
      <c r="K31" s="2">
        <v>463.89</v>
      </c>
      <c r="L31" s="143">
        <v>43490</v>
      </c>
      <c r="M31" s="2">
        <v>0.82499999999999996</v>
      </c>
      <c r="N31" s="3" t="s">
        <v>29</v>
      </c>
      <c r="O31" s="2">
        <v>441.8</v>
      </c>
      <c r="P31" s="4">
        <v>4.7619047620000003</v>
      </c>
      <c r="Q31" s="2">
        <v>22.09</v>
      </c>
      <c r="R31" s="2">
        <v>9.6</v>
      </c>
      <c r="S31">
        <f t="shared" si="0"/>
        <v>1</v>
      </c>
    </row>
    <row r="32" spans="2:21" x14ac:dyDescent="0.25">
      <c r="B32" s="2" t="s">
        <v>65</v>
      </c>
      <c r="C32" s="2" t="s">
        <v>18</v>
      </c>
      <c r="D32" s="2" t="s">
        <v>19</v>
      </c>
      <c r="E32" s="2" t="s">
        <v>27</v>
      </c>
      <c r="F32" s="2" t="s">
        <v>31</v>
      </c>
      <c r="G32" s="2" t="s">
        <v>22</v>
      </c>
      <c r="H32" s="2">
        <v>24.89</v>
      </c>
      <c r="I32" s="2">
        <v>9</v>
      </c>
      <c r="J32" s="2">
        <v>11.2005</v>
      </c>
      <c r="K32" s="2">
        <v>235.2105</v>
      </c>
      <c r="L32" s="143">
        <v>43539</v>
      </c>
      <c r="M32" s="2">
        <v>0.65</v>
      </c>
      <c r="N32" s="3" t="s">
        <v>29</v>
      </c>
      <c r="O32" s="2">
        <v>224.01</v>
      </c>
      <c r="P32" s="4">
        <v>4.7619047620000003</v>
      </c>
      <c r="Q32" s="2">
        <v>11.2005</v>
      </c>
      <c r="R32" s="2">
        <v>7.4</v>
      </c>
      <c r="S32">
        <f t="shared" si="0"/>
        <v>3</v>
      </c>
    </row>
    <row r="33" spans="2:19" x14ac:dyDescent="0.25">
      <c r="B33" s="2" t="s">
        <v>66</v>
      </c>
      <c r="C33" s="2" t="s">
        <v>42</v>
      </c>
      <c r="D33" s="2" t="s">
        <v>43</v>
      </c>
      <c r="E33" s="2" t="s">
        <v>27</v>
      </c>
      <c r="F33" s="2" t="s">
        <v>31</v>
      </c>
      <c r="G33" s="2" t="s">
        <v>46</v>
      </c>
      <c r="H33" s="2">
        <v>94.13</v>
      </c>
      <c r="I33" s="2">
        <v>5</v>
      </c>
      <c r="J33" s="2">
        <v>23.532499999999999</v>
      </c>
      <c r="K33" s="2">
        <v>494.1825</v>
      </c>
      <c r="L33" s="143">
        <v>43521</v>
      </c>
      <c r="M33" s="2">
        <v>0.81874999999999998</v>
      </c>
      <c r="N33" s="3" t="s">
        <v>33</v>
      </c>
      <c r="O33" s="2">
        <v>470.65</v>
      </c>
      <c r="P33" s="4">
        <v>4.7619047620000003</v>
      </c>
      <c r="Q33" s="2">
        <v>23.532499999999999</v>
      </c>
      <c r="R33" s="2">
        <v>4.8</v>
      </c>
      <c r="S33">
        <f t="shared" si="0"/>
        <v>2</v>
      </c>
    </row>
    <row r="34" spans="2:19" x14ac:dyDescent="0.25">
      <c r="B34" s="2" t="s">
        <v>67</v>
      </c>
      <c r="C34" s="2" t="s">
        <v>42</v>
      </c>
      <c r="D34" s="2" t="s">
        <v>43</v>
      </c>
      <c r="E34" s="2" t="s">
        <v>20</v>
      </c>
      <c r="F34" s="2" t="s">
        <v>31</v>
      </c>
      <c r="G34" s="2" t="s">
        <v>36</v>
      </c>
      <c r="H34" s="2">
        <v>78.069999999999993</v>
      </c>
      <c r="I34" s="2">
        <v>9</v>
      </c>
      <c r="J34" s="2">
        <v>35.131500000000003</v>
      </c>
      <c r="K34" s="2">
        <v>737.76149999999996</v>
      </c>
      <c r="L34" s="143">
        <v>43493</v>
      </c>
      <c r="M34" s="2">
        <v>0.52986111111111112</v>
      </c>
      <c r="N34" s="3" t="s">
        <v>29</v>
      </c>
      <c r="O34" s="2">
        <v>702.63</v>
      </c>
      <c r="P34" s="4">
        <v>4.7619047620000003</v>
      </c>
      <c r="Q34" s="2">
        <v>35.131500000000003</v>
      </c>
      <c r="R34" s="2">
        <v>4.5</v>
      </c>
      <c r="S34">
        <f t="shared" si="0"/>
        <v>1</v>
      </c>
    </row>
    <row r="35" spans="2:19" x14ac:dyDescent="0.25">
      <c r="B35" s="2" t="s">
        <v>68</v>
      </c>
      <c r="C35" s="2" t="s">
        <v>42</v>
      </c>
      <c r="D35" s="2" t="s">
        <v>43</v>
      </c>
      <c r="E35" s="2" t="s">
        <v>27</v>
      </c>
      <c r="F35" s="2" t="s">
        <v>31</v>
      </c>
      <c r="G35" s="2" t="s">
        <v>36</v>
      </c>
      <c r="H35" s="2">
        <v>83.78</v>
      </c>
      <c r="I35" s="2">
        <v>8</v>
      </c>
      <c r="J35" s="2">
        <v>33.512</v>
      </c>
      <c r="K35" s="2">
        <v>703.75199999999995</v>
      </c>
      <c r="L35" s="143">
        <v>43475</v>
      </c>
      <c r="M35" s="2">
        <v>0.61736111111111114</v>
      </c>
      <c r="N35" s="3" t="s">
        <v>29</v>
      </c>
      <c r="O35" s="2">
        <v>670.24</v>
      </c>
      <c r="P35" s="4">
        <v>4.7619047620000003</v>
      </c>
      <c r="Q35" s="2">
        <v>33.512</v>
      </c>
      <c r="R35" s="2">
        <v>5.0999999999999996</v>
      </c>
      <c r="S35">
        <f t="shared" si="0"/>
        <v>1</v>
      </c>
    </row>
    <row r="36" spans="2:19" x14ac:dyDescent="0.25">
      <c r="B36" s="2" t="s">
        <v>69</v>
      </c>
      <c r="C36" s="2" t="s">
        <v>18</v>
      </c>
      <c r="D36" s="2" t="s">
        <v>19</v>
      </c>
      <c r="E36" s="2" t="s">
        <v>27</v>
      </c>
      <c r="F36" s="2" t="s">
        <v>31</v>
      </c>
      <c r="G36" s="2" t="s">
        <v>22</v>
      </c>
      <c r="H36" s="2">
        <v>96.58</v>
      </c>
      <c r="I36" s="2">
        <v>2</v>
      </c>
      <c r="J36" s="2">
        <v>9.6579999999999995</v>
      </c>
      <c r="K36" s="2">
        <v>202.81800000000001</v>
      </c>
      <c r="L36" s="143">
        <v>43539</v>
      </c>
      <c r="M36" s="2">
        <v>0.42499999999999999</v>
      </c>
      <c r="N36" s="3" t="s">
        <v>33</v>
      </c>
      <c r="O36" s="2">
        <v>193.16</v>
      </c>
      <c r="P36" s="4">
        <v>4.7619047620000003</v>
      </c>
      <c r="Q36" s="2">
        <v>9.6579999999999995</v>
      </c>
      <c r="R36" s="2">
        <v>5.0999999999999996</v>
      </c>
      <c r="S36">
        <f t="shared" si="0"/>
        <v>3</v>
      </c>
    </row>
    <row r="37" spans="2:19" x14ac:dyDescent="0.25">
      <c r="B37" s="2" t="s">
        <v>70</v>
      </c>
      <c r="C37" s="2" t="s">
        <v>25</v>
      </c>
      <c r="D37" s="2" t="s">
        <v>26</v>
      </c>
      <c r="E37" s="2" t="s">
        <v>20</v>
      </c>
      <c r="F37" s="2" t="s">
        <v>21</v>
      </c>
      <c r="G37" s="2" t="s">
        <v>44</v>
      </c>
      <c r="H37" s="2">
        <v>99.42</v>
      </c>
      <c r="I37" s="2">
        <v>4</v>
      </c>
      <c r="J37" s="2">
        <v>19.884</v>
      </c>
      <c r="K37" s="2">
        <v>417.56400000000002</v>
      </c>
      <c r="L37" s="143">
        <v>43502</v>
      </c>
      <c r="M37" s="2">
        <v>0.44583333333333336</v>
      </c>
      <c r="N37" s="3" t="s">
        <v>23</v>
      </c>
      <c r="O37" s="2">
        <v>397.68</v>
      </c>
      <c r="P37" s="4">
        <v>4.7619047620000003</v>
      </c>
      <c r="Q37" s="2">
        <v>19.884</v>
      </c>
      <c r="R37" s="2">
        <v>7.5</v>
      </c>
      <c r="S37">
        <f t="shared" si="0"/>
        <v>2</v>
      </c>
    </row>
    <row r="38" spans="2:19" x14ac:dyDescent="0.25">
      <c r="B38" s="2" t="s">
        <v>71</v>
      </c>
      <c r="C38" s="2" t="s">
        <v>25</v>
      </c>
      <c r="D38" s="2" t="s">
        <v>26</v>
      </c>
      <c r="E38" s="2" t="s">
        <v>20</v>
      </c>
      <c r="F38" s="2" t="s">
        <v>21</v>
      </c>
      <c r="G38" s="2" t="s">
        <v>36</v>
      </c>
      <c r="H38" s="2">
        <v>68.12</v>
      </c>
      <c r="I38" s="2">
        <v>1</v>
      </c>
      <c r="J38" s="2">
        <v>3.4060000000000001</v>
      </c>
      <c r="K38" s="2">
        <v>71.525999999999996</v>
      </c>
      <c r="L38" s="143">
        <v>43472</v>
      </c>
      <c r="M38" s="2">
        <v>0.51944444444444449</v>
      </c>
      <c r="N38" s="3" t="s">
        <v>23</v>
      </c>
      <c r="O38" s="2">
        <v>68.12</v>
      </c>
      <c r="P38" s="4">
        <v>4.7619047620000003</v>
      </c>
      <c r="Q38" s="2">
        <v>3.4060000000000001</v>
      </c>
      <c r="R38" s="2">
        <v>6.8</v>
      </c>
      <c r="S38">
        <f t="shared" si="0"/>
        <v>1</v>
      </c>
    </row>
    <row r="39" spans="2:19" x14ac:dyDescent="0.25">
      <c r="B39" s="2" t="s">
        <v>72</v>
      </c>
      <c r="C39" s="2" t="s">
        <v>18</v>
      </c>
      <c r="D39" s="2" t="s">
        <v>19</v>
      </c>
      <c r="E39" s="2" t="s">
        <v>20</v>
      </c>
      <c r="F39" s="2" t="s">
        <v>31</v>
      </c>
      <c r="G39" s="2" t="s">
        <v>36</v>
      </c>
      <c r="H39" s="2">
        <v>62.62</v>
      </c>
      <c r="I39" s="2">
        <v>5</v>
      </c>
      <c r="J39" s="2">
        <v>15.654999999999999</v>
      </c>
      <c r="K39" s="2">
        <v>328.755</v>
      </c>
      <c r="L39" s="143">
        <v>43534</v>
      </c>
      <c r="M39" s="2">
        <v>0.80208333333333337</v>
      </c>
      <c r="N39" s="3" t="s">
        <v>23</v>
      </c>
      <c r="O39" s="2">
        <v>313.10000000000002</v>
      </c>
      <c r="P39" s="4">
        <v>4.7619047620000003</v>
      </c>
      <c r="Q39" s="2">
        <v>15.654999999999999</v>
      </c>
      <c r="R39" s="2">
        <v>7</v>
      </c>
      <c r="S39">
        <f t="shared" si="0"/>
        <v>3</v>
      </c>
    </row>
    <row r="40" spans="2:19" x14ac:dyDescent="0.25">
      <c r="B40" s="2" t="s">
        <v>73</v>
      </c>
      <c r="C40" s="2" t="s">
        <v>18</v>
      </c>
      <c r="D40" s="2" t="s">
        <v>19</v>
      </c>
      <c r="E40" s="2" t="s">
        <v>27</v>
      </c>
      <c r="F40" s="2" t="s">
        <v>21</v>
      </c>
      <c r="G40" s="2" t="s">
        <v>28</v>
      </c>
      <c r="H40" s="2">
        <v>60.88</v>
      </c>
      <c r="I40" s="2">
        <v>9</v>
      </c>
      <c r="J40" s="2">
        <v>27.396000000000001</v>
      </c>
      <c r="K40" s="2">
        <v>575.31600000000003</v>
      </c>
      <c r="L40" s="143">
        <v>43480</v>
      </c>
      <c r="M40" s="2">
        <v>0.72013888888888888</v>
      </c>
      <c r="N40" s="3" t="s">
        <v>23</v>
      </c>
      <c r="O40" s="2">
        <v>547.91999999999996</v>
      </c>
      <c r="P40" s="4">
        <v>4.7619047620000003</v>
      </c>
      <c r="Q40" s="2">
        <v>27.396000000000001</v>
      </c>
      <c r="R40" s="2">
        <v>4.7</v>
      </c>
      <c r="S40">
        <f t="shared" si="0"/>
        <v>1</v>
      </c>
    </row>
    <row r="41" spans="2:19" x14ac:dyDescent="0.25">
      <c r="B41" s="2" t="s">
        <v>74</v>
      </c>
      <c r="C41" s="2" t="s">
        <v>25</v>
      </c>
      <c r="D41" s="2" t="s">
        <v>26</v>
      </c>
      <c r="E41" s="2" t="s">
        <v>27</v>
      </c>
      <c r="F41" s="2" t="s">
        <v>21</v>
      </c>
      <c r="G41" s="2" t="s">
        <v>22</v>
      </c>
      <c r="H41" s="2">
        <v>54.92</v>
      </c>
      <c r="I41" s="2">
        <v>8</v>
      </c>
      <c r="J41" s="2">
        <v>21.968</v>
      </c>
      <c r="K41" s="2">
        <v>461.32799999999997</v>
      </c>
      <c r="L41" s="143">
        <v>43547</v>
      </c>
      <c r="M41" s="2">
        <v>0.55833333333333335</v>
      </c>
      <c r="N41" s="3" t="s">
        <v>23</v>
      </c>
      <c r="O41" s="2">
        <v>439.36</v>
      </c>
      <c r="P41" s="4">
        <v>4.7619047620000003</v>
      </c>
      <c r="Q41" s="2">
        <v>21.968</v>
      </c>
      <c r="R41" s="2">
        <v>7.6</v>
      </c>
      <c r="S41">
        <f t="shared" si="0"/>
        <v>3</v>
      </c>
    </row>
    <row r="42" spans="2:19" x14ac:dyDescent="0.25">
      <c r="B42" s="2" t="s">
        <v>75</v>
      </c>
      <c r="C42" s="2" t="s">
        <v>42</v>
      </c>
      <c r="D42" s="2" t="s">
        <v>43</v>
      </c>
      <c r="E42" s="2" t="s">
        <v>20</v>
      </c>
      <c r="F42" s="2" t="s">
        <v>31</v>
      </c>
      <c r="G42" s="2" t="s">
        <v>32</v>
      </c>
      <c r="H42" s="2">
        <v>30.12</v>
      </c>
      <c r="I42" s="2">
        <v>8</v>
      </c>
      <c r="J42" s="2">
        <v>12.048</v>
      </c>
      <c r="K42" s="2">
        <v>253.00800000000001</v>
      </c>
      <c r="L42" s="143">
        <v>43527</v>
      </c>
      <c r="M42" s="2">
        <v>0.54236111111111107</v>
      </c>
      <c r="N42" s="3" t="s">
        <v>29</v>
      </c>
      <c r="O42" s="2">
        <v>240.96</v>
      </c>
      <c r="P42" s="4">
        <v>4.7619047620000003</v>
      </c>
      <c r="Q42" s="2">
        <v>12.048</v>
      </c>
      <c r="R42" s="2">
        <v>7.7</v>
      </c>
      <c r="S42">
        <f t="shared" si="0"/>
        <v>3</v>
      </c>
    </row>
    <row r="43" spans="2:19" x14ac:dyDescent="0.25">
      <c r="B43" s="2" t="s">
        <v>76</v>
      </c>
      <c r="C43" s="2" t="s">
        <v>42</v>
      </c>
      <c r="D43" s="2" t="s">
        <v>43</v>
      </c>
      <c r="E43" s="2" t="s">
        <v>20</v>
      </c>
      <c r="F43" s="2" t="s">
        <v>21</v>
      </c>
      <c r="G43" s="2" t="s">
        <v>32</v>
      </c>
      <c r="H43" s="2">
        <v>86.72</v>
      </c>
      <c r="I43" s="2">
        <v>1</v>
      </c>
      <c r="J43" s="2">
        <v>4.3360000000000003</v>
      </c>
      <c r="K43" s="2">
        <v>91.055999999999997</v>
      </c>
      <c r="L43" s="143">
        <v>43482</v>
      </c>
      <c r="M43" s="2">
        <v>0.78125</v>
      </c>
      <c r="N43" s="3" t="s">
        <v>23</v>
      </c>
      <c r="O43" s="2">
        <v>86.72</v>
      </c>
      <c r="P43" s="4">
        <v>4.7619047620000003</v>
      </c>
      <c r="Q43" s="2">
        <v>4.3360000000000003</v>
      </c>
      <c r="R43" s="2">
        <v>7.9</v>
      </c>
      <c r="S43">
        <f t="shared" si="0"/>
        <v>1</v>
      </c>
    </row>
    <row r="44" spans="2:19" x14ac:dyDescent="0.25">
      <c r="B44" s="2" t="s">
        <v>77</v>
      </c>
      <c r="C44" s="2" t="s">
        <v>25</v>
      </c>
      <c r="D44" s="2" t="s">
        <v>26</v>
      </c>
      <c r="E44" s="2" t="s">
        <v>20</v>
      </c>
      <c r="F44" s="2" t="s">
        <v>31</v>
      </c>
      <c r="G44" s="2" t="s">
        <v>32</v>
      </c>
      <c r="H44" s="2">
        <v>56.11</v>
      </c>
      <c r="I44" s="2">
        <v>2</v>
      </c>
      <c r="J44" s="2">
        <v>5.6109999999999998</v>
      </c>
      <c r="K44" s="2">
        <v>117.831</v>
      </c>
      <c r="L44" s="143">
        <v>43498</v>
      </c>
      <c r="M44" s="2">
        <v>0.42430555555555555</v>
      </c>
      <c r="N44" s="3" t="s">
        <v>29</v>
      </c>
      <c r="O44" s="2">
        <v>112.22</v>
      </c>
      <c r="P44" s="4">
        <v>4.7619047620000003</v>
      </c>
      <c r="Q44" s="2">
        <v>5.6109999999999998</v>
      </c>
      <c r="R44" s="2">
        <v>6.3</v>
      </c>
      <c r="S44">
        <f t="shared" si="0"/>
        <v>2</v>
      </c>
    </row>
    <row r="45" spans="2:19" x14ac:dyDescent="0.25">
      <c r="B45" s="2" t="s">
        <v>78</v>
      </c>
      <c r="C45" s="2" t="s">
        <v>42</v>
      </c>
      <c r="D45" s="2" t="s">
        <v>43</v>
      </c>
      <c r="E45" s="2" t="s">
        <v>20</v>
      </c>
      <c r="F45" s="2" t="s">
        <v>21</v>
      </c>
      <c r="G45" s="2" t="s">
        <v>36</v>
      </c>
      <c r="H45" s="2">
        <v>69.12</v>
      </c>
      <c r="I45" s="2">
        <v>6</v>
      </c>
      <c r="J45" s="2">
        <v>20.736000000000001</v>
      </c>
      <c r="K45" s="2">
        <v>435.45600000000002</v>
      </c>
      <c r="L45" s="143">
        <v>43504</v>
      </c>
      <c r="M45" s="2">
        <v>0.54374999999999996</v>
      </c>
      <c r="N45" s="3" t="s">
        <v>29</v>
      </c>
      <c r="O45" s="2">
        <v>414.72</v>
      </c>
      <c r="P45" s="4">
        <v>4.7619047620000003</v>
      </c>
      <c r="Q45" s="2">
        <v>20.736000000000001</v>
      </c>
      <c r="R45" s="2">
        <v>5.6</v>
      </c>
      <c r="S45">
        <f t="shared" si="0"/>
        <v>2</v>
      </c>
    </row>
    <row r="46" spans="2:19" x14ac:dyDescent="0.25">
      <c r="B46" s="2" t="s">
        <v>79</v>
      </c>
      <c r="C46" s="2" t="s">
        <v>25</v>
      </c>
      <c r="D46" s="2" t="s">
        <v>26</v>
      </c>
      <c r="E46" s="2" t="s">
        <v>20</v>
      </c>
      <c r="F46" s="2" t="s">
        <v>21</v>
      </c>
      <c r="G46" s="2" t="s">
        <v>44</v>
      </c>
      <c r="H46" s="2">
        <v>98.7</v>
      </c>
      <c r="I46" s="2">
        <v>8</v>
      </c>
      <c r="J46" s="2">
        <v>39.479999999999997</v>
      </c>
      <c r="K46" s="2">
        <v>829.08</v>
      </c>
      <c r="L46" s="143">
        <v>43528</v>
      </c>
      <c r="M46" s="2">
        <v>0.86041666666666672</v>
      </c>
      <c r="N46" s="3" t="s">
        <v>29</v>
      </c>
      <c r="O46" s="2">
        <v>789.6</v>
      </c>
      <c r="P46" s="4">
        <v>4.7619047620000003</v>
      </c>
      <c r="Q46" s="2">
        <v>39.479999999999997</v>
      </c>
      <c r="R46" s="2">
        <v>7.6</v>
      </c>
      <c r="S46">
        <f t="shared" si="0"/>
        <v>3</v>
      </c>
    </row>
    <row r="47" spans="2:19" x14ac:dyDescent="0.25">
      <c r="B47" s="2" t="s">
        <v>80</v>
      </c>
      <c r="C47" s="2" t="s">
        <v>25</v>
      </c>
      <c r="D47" s="2" t="s">
        <v>26</v>
      </c>
      <c r="E47" s="2" t="s">
        <v>20</v>
      </c>
      <c r="F47" s="2" t="s">
        <v>31</v>
      </c>
      <c r="G47" s="2" t="s">
        <v>22</v>
      </c>
      <c r="H47" s="2">
        <v>15.37</v>
      </c>
      <c r="I47" s="2">
        <v>2</v>
      </c>
      <c r="J47" s="2">
        <v>1.5369999999999999</v>
      </c>
      <c r="K47" s="2">
        <v>32.277000000000001</v>
      </c>
      <c r="L47" s="143">
        <v>43540</v>
      </c>
      <c r="M47" s="2">
        <v>0.82430555555555551</v>
      </c>
      <c r="N47" s="3" t="s">
        <v>29</v>
      </c>
      <c r="O47" s="2">
        <v>30.74</v>
      </c>
      <c r="P47" s="4">
        <v>4.7619047620000003</v>
      </c>
      <c r="Q47" s="2">
        <v>1.5369999999999999</v>
      </c>
      <c r="R47" s="2">
        <v>7.2</v>
      </c>
      <c r="S47">
        <f t="shared" si="0"/>
        <v>3</v>
      </c>
    </row>
    <row r="48" spans="2:19" x14ac:dyDescent="0.25">
      <c r="B48" s="2" t="s">
        <v>81</v>
      </c>
      <c r="C48" s="2" t="s">
        <v>42</v>
      </c>
      <c r="D48" s="2" t="s">
        <v>43</v>
      </c>
      <c r="E48" s="2" t="s">
        <v>20</v>
      </c>
      <c r="F48" s="2" t="s">
        <v>21</v>
      </c>
      <c r="G48" s="2" t="s">
        <v>28</v>
      </c>
      <c r="H48" s="2">
        <v>93.96</v>
      </c>
      <c r="I48" s="2">
        <v>4</v>
      </c>
      <c r="J48" s="2">
        <v>18.792000000000002</v>
      </c>
      <c r="K48" s="2">
        <v>394.63200000000001</v>
      </c>
      <c r="L48" s="143">
        <v>43533</v>
      </c>
      <c r="M48" s="2">
        <v>0.75</v>
      </c>
      <c r="N48" s="3" t="s">
        <v>29</v>
      </c>
      <c r="O48" s="2">
        <v>375.84</v>
      </c>
      <c r="P48" s="4">
        <v>4.7619047620000003</v>
      </c>
      <c r="Q48" s="2">
        <v>18.792000000000002</v>
      </c>
      <c r="R48" s="2">
        <v>9.5</v>
      </c>
      <c r="S48">
        <f t="shared" si="0"/>
        <v>3</v>
      </c>
    </row>
    <row r="49" spans="2:19" x14ac:dyDescent="0.25">
      <c r="B49" s="2" t="s">
        <v>82</v>
      </c>
      <c r="C49" s="2" t="s">
        <v>42</v>
      </c>
      <c r="D49" s="2" t="s">
        <v>43</v>
      </c>
      <c r="E49" s="2" t="s">
        <v>20</v>
      </c>
      <c r="F49" s="2" t="s">
        <v>31</v>
      </c>
      <c r="G49" s="2" t="s">
        <v>22</v>
      </c>
      <c r="H49" s="2">
        <v>56.69</v>
      </c>
      <c r="I49" s="2">
        <v>9</v>
      </c>
      <c r="J49" s="2">
        <v>25.5105</v>
      </c>
      <c r="K49" s="2">
        <v>535.72050000000002</v>
      </c>
      <c r="L49" s="143">
        <v>43523</v>
      </c>
      <c r="M49" s="2">
        <v>0.72499999999999998</v>
      </c>
      <c r="N49" s="3" t="s">
        <v>33</v>
      </c>
      <c r="O49" s="2">
        <v>510.21</v>
      </c>
      <c r="P49" s="4">
        <v>4.7619047620000003</v>
      </c>
      <c r="Q49" s="2">
        <v>25.5105</v>
      </c>
      <c r="R49" s="2">
        <v>8.4</v>
      </c>
      <c r="S49">
        <f t="shared" si="0"/>
        <v>2</v>
      </c>
    </row>
    <row r="50" spans="2:19" x14ac:dyDescent="0.25">
      <c r="B50" s="2" t="s">
        <v>83</v>
      </c>
      <c r="C50" s="2" t="s">
        <v>42</v>
      </c>
      <c r="D50" s="2" t="s">
        <v>43</v>
      </c>
      <c r="E50" s="2" t="s">
        <v>20</v>
      </c>
      <c r="F50" s="2" t="s">
        <v>21</v>
      </c>
      <c r="G50" s="2" t="s">
        <v>44</v>
      </c>
      <c r="H50" s="2">
        <v>20.010000000000002</v>
      </c>
      <c r="I50" s="2">
        <v>9</v>
      </c>
      <c r="J50" s="2">
        <v>9.0045000000000002</v>
      </c>
      <c r="K50" s="2">
        <v>189.09450000000001</v>
      </c>
      <c r="L50" s="143">
        <v>43502</v>
      </c>
      <c r="M50" s="2">
        <v>0.65763888888888888</v>
      </c>
      <c r="N50" s="3" t="s">
        <v>23</v>
      </c>
      <c r="O50" s="2">
        <v>180.09</v>
      </c>
      <c r="P50" s="4">
        <v>4.7619047620000003</v>
      </c>
      <c r="Q50" s="2">
        <v>9.0045000000000002</v>
      </c>
      <c r="R50" s="2">
        <v>4.0999999999999996</v>
      </c>
      <c r="S50">
        <f t="shared" si="0"/>
        <v>2</v>
      </c>
    </row>
    <row r="51" spans="2:19" x14ac:dyDescent="0.25">
      <c r="B51" s="2" t="s">
        <v>84</v>
      </c>
      <c r="C51" s="2" t="s">
        <v>42</v>
      </c>
      <c r="D51" s="2" t="s">
        <v>43</v>
      </c>
      <c r="E51" s="2" t="s">
        <v>20</v>
      </c>
      <c r="F51" s="2" t="s">
        <v>31</v>
      </c>
      <c r="G51" s="2" t="s">
        <v>28</v>
      </c>
      <c r="H51" s="2">
        <v>18.93</v>
      </c>
      <c r="I51" s="2">
        <v>6</v>
      </c>
      <c r="J51" s="2">
        <v>5.6790000000000003</v>
      </c>
      <c r="K51" s="2">
        <v>119.259</v>
      </c>
      <c r="L51" s="143">
        <v>43506</v>
      </c>
      <c r="M51" s="2">
        <v>0.53125</v>
      </c>
      <c r="N51" s="3" t="s">
        <v>33</v>
      </c>
      <c r="O51" s="2">
        <v>113.58</v>
      </c>
      <c r="P51" s="4">
        <v>4.7619047620000003</v>
      </c>
      <c r="Q51" s="2">
        <v>5.6790000000000003</v>
      </c>
      <c r="R51" s="2">
        <v>8.1</v>
      </c>
      <c r="S51">
        <f t="shared" si="0"/>
        <v>2</v>
      </c>
    </row>
    <row r="52" spans="2:19" x14ac:dyDescent="0.25">
      <c r="B52" s="2" t="s">
        <v>85</v>
      </c>
      <c r="C52" s="2" t="s">
        <v>25</v>
      </c>
      <c r="D52" s="2" t="s">
        <v>26</v>
      </c>
      <c r="E52" s="2" t="s">
        <v>20</v>
      </c>
      <c r="F52" s="2" t="s">
        <v>21</v>
      </c>
      <c r="G52" s="2" t="s">
        <v>46</v>
      </c>
      <c r="H52" s="2">
        <v>82.63</v>
      </c>
      <c r="I52" s="2">
        <v>10</v>
      </c>
      <c r="J52" s="2">
        <v>41.314999999999998</v>
      </c>
      <c r="K52" s="2">
        <v>867.61500000000001</v>
      </c>
      <c r="L52" s="143">
        <v>43543</v>
      </c>
      <c r="M52" s="2">
        <v>0.71388888888888891</v>
      </c>
      <c r="N52" s="3" t="s">
        <v>23</v>
      </c>
      <c r="O52" s="2">
        <v>826.3</v>
      </c>
      <c r="P52" s="4">
        <v>4.7619047620000003</v>
      </c>
      <c r="Q52" s="2">
        <v>41.314999999999998</v>
      </c>
      <c r="R52" s="2">
        <v>7.9</v>
      </c>
      <c r="S52">
        <f t="shared" si="0"/>
        <v>3</v>
      </c>
    </row>
    <row r="53" spans="2:19" x14ac:dyDescent="0.25">
      <c r="B53" s="2" t="s">
        <v>86</v>
      </c>
      <c r="C53" s="2" t="s">
        <v>25</v>
      </c>
      <c r="D53" s="2" t="s">
        <v>26</v>
      </c>
      <c r="E53" s="2" t="s">
        <v>20</v>
      </c>
      <c r="F53" s="2" t="s">
        <v>31</v>
      </c>
      <c r="G53" s="2" t="s">
        <v>44</v>
      </c>
      <c r="H53" s="2">
        <v>91.4</v>
      </c>
      <c r="I53" s="2">
        <v>7</v>
      </c>
      <c r="J53" s="2">
        <v>31.99</v>
      </c>
      <c r="K53" s="2">
        <v>671.79</v>
      </c>
      <c r="L53" s="143">
        <v>43499</v>
      </c>
      <c r="M53" s="2">
        <v>0.42986111111111114</v>
      </c>
      <c r="N53" s="3" t="s">
        <v>29</v>
      </c>
      <c r="O53" s="2">
        <v>639.79999999999995</v>
      </c>
      <c r="P53" s="4">
        <v>4.7619047620000003</v>
      </c>
      <c r="Q53" s="2">
        <v>31.99</v>
      </c>
      <c r="R53" s="2">
        <v>9.5</v>
      </c>
      <c r="S53">
        <f t="shared" si="0"/>
        <v>2</v>
      </c>
    </row>
    <row r="54" spans="2:19" x14ac:dyDescent="0.25">
      <c r="B54" s="2" t="s">
        <v>87</v>
      </c>
      <c r="C54" s="2" t="s">
        <v>18</v>
      </c>
      <c r="D54" s="2" t="s">
        <v>19</v>
      </c>
      <c r="E54" s="2" t="s">
        <v>20</v>
      </c>
      <c r="F54" s="2" t="s">
        <v>21</v>
      </c>
      <c r="G54" s="2" t="s">
        <v>44</v>
      </c>
      <c r="H54" s="2">
        <v>44.59</v>
      </c>
      <c r="I54" s="2">
        <v>5</v>
      </c>
      <c r="J54" s="2">
        <v>11.147500000000001</v>
      </c>
      <c r="K54" s="2">
        <v>234.0975</v>
      </c>
      <c r="L54" s="143">
        <v>43506</v>
      </c>
      <c r="M54" s="2">
        <v>0.63194444444444442</v>
      </c>
      <c r="N54" s="3" t="s">
        <v>29</v>
      </c>
      <c r="O54" s="2">
        <v>222.95</v>
      </c>
      <c r="P54" s="4">
        <v>4.7619047620000003</v>
      </c>
      <c r="Q54" s="2">
        <v>11.147500000000001</v>
      </c>
      <c r="R54" s="2">
        <v>8.5</v>
      </c>
      <c r="S54">
        <f t="shared" si="0"/>
        <v>2</v>
      </c>
    </row>
    <row r="55" spans="2:19" x14ac:dyDescent="0.25">
      <c r="B55" s="2" t="s">
        <v>88</v>
      </c>
      <c r="C55" s="2" t="s">
        <v>42</v>
      </c>
      <c r="D55" s="2" t="s">
        <v>43</v>
      </c>
      <c r="E55" s="2" t="s">
        <v>20</v>
      </c>
      <c r="F55" s="2" t="s">
        <v>21</v>
      </c>
      <c r="G55" s="2" t="s">
        <v>46</v>
      </c>
      <c r="H55" s="2">
        <v>17.87</v>
      </c>
      <c r="I55" s="2">
        <v>4</v>
      </c>
      <c r="J55" s="2">
        <v>3.5739999999999998</v>
      </c>
      <c r="K55" s="2">
        <v>75.054000000000002</v>
      </c>
      <c r="L55" s="143">
        <v>43546</v>
      </c>
      <c r="M55" s="2">
        <v>0.61250000000000004</v>
      </c>
      <c r="N55" s="3" t="s">
        <v>23</v>
      </c>
      <c r="O55" s="2">
        <v>71.48</v>
      </c>
      <c r="P55" s="4">
        <v>4.7619047620000003</v>
      </c>
      <c r="Q55" s="2">
        <v>3.5739999999999998</v>
      </c>
      <c r="R55" s="2">
        <v>6.5</v>
      </c>
      <c r="S55">
        <f t="shared" si="0"/>
        <v>3</v>
      </c>
    </row>
    <row r="56" spans="2:19" x14ac:dyDescent="0.25">
      <c r="B56" s="2" t="s">
        <v>89</v>
      </c>
      <c r="C56" s="2" t="s">
        <v>25</v>
      </c>
      <c r="D56" s="2" t="s">
        <v>26</v>
      </c>
      <c r="E56" s="2" t="s">
        <v>20</v>
      </c>
      <c r="F56" s="2" t="s">
        <v>31</v>
      </c>
      <c r="G56" s="2" t="s">
        <v>46</v>
      </c>
      <c r="H56" s="2">
        <v>15.43</v>
      </c>
      <c r="I56" s="2">
        <v>1</v>
      </c>
      <c r="J56" s="2">
        <v>0.77149999999999996</v>
      </c>
      <c r="K56" s="2">
        <v>16.201499999999999</v>
      </c>
      <c r="L56" s="143">
        <v>43490</v>
      </c>
      <c r="M56" s="2">
        <v>0.65694444444444444</v>
      </c>
      <c r="N56" s="3" t="s">
        <v>33</v>
      </c>
      <c r="O56" s="2">
        <v>15.43</v>
      </c>
      <c r="P56" s="4">
        <v>4.7619047620000003</v>
      </c>
      <c r="Q56" s="2">
        <v>0.77149999999999996</v>
      </c>
      <c r="R56" s="2">
        <v>6.1</v>
      </c>
      <c r="S56">
        <f t="shared" si="0"/>
        <v>1</v>
      </c>
    </row>
    <row r="57" spans="2:19" x14ac:dyDescent="0.25">
      <c r="B57" s="2" t="s">
        <v>90</v>
      </c>
      <c r="C57" s="2" t="s">
        <v>42</v>
      </c>
      <c r="D57" s="2" t="s">
        <v>43</v>
      </c>
      <c r="E57" s="2" t="s">
        <v>27</v>
      </c>
      <c r="F57" s="2" t="s">
        <v>31</v>
      </c>
      <c r="G57" s="2" t="s">
        <v>32</v>
      </c>
      <c r="H57" s="2">
        <v>16.16</v>
      </c>
      <c r="I57" s="2">
        <v>2</v>
      </c>
      <c r="J57" s="2">
        <v>1.6160000000000001</v>
      </c>
      <c r="K57" s="2">
        <v>33.936</v>
      </c>
      <c r="L57" s="143">
        <v>43531</v>
      </c>
      <c r="M57" s="2">
        <v>0.49236111111111114</v>
      </c>
      <c r="N57" s="3" t="s">
        <v>23</v>
      </c>
      <c r="O57" s="2">
        <v>32.32</v>
      </c>
      <c r="P57" s="4">
        <v>4.7619047620000003</v>
      </c>
      <c r="Q57" s="2">
        <v>1.6160000000000001</v>
      </c>
      <c r="R57" s="2">
        <v>6.5</v>
      </c>
      <c r="S57">
        <f t="shared" si="0"/>
        <v>3</v>
      </c>
    </row>
    <row r="58" spans="2:19" x14ac:dyDescent="0.25">
      <c r="B58" s="2" t="s">
        <v>91</v>
      </c>
      <c r="C58" s="2" t="s">
        <v>25</v>
      </c>
      <c r="D58" s="2" t="s">
        <v>26</v>
      </c>
      <c r="E58" s="2" t="s">
        <v>27</v>
      </c>
      <c r="F58" s="2" t="s">
        <v>21</v>
      </c>
      <c r="G58" s="2" t="s">
        <v>28</v>
      </c>
      <c r="H58" s="2">
        <v>85.98</v>
      </c>
      <c r="I58" s="2">
        <v>8</v>
      </c>
      <c r="J58" s="2">
        <v>34.392000000000003</v>
      </c>
      <c r="K58" s="2">
        <v>722.23199999999997</v>
      </c>
      <c r="L58" s="143">
        <v>43524</v>
      </c>
      <c r="M58" s="2">
        <v>0.79236111111111107</v>
      </c>
      <c r="N58" s="3" t="s">
        <v>29</v>
      </c>
      <c r="O58" s="2">
        <v>687.84</v>
      </c>
      <c r="P58" s="4">
        <v>4.7619047620000003</v>
      </c>
      <c r="Q58" s="2">
        <v>34.392000000000003</v>
      </c>
      <c r="R58" s="2">
        <v>8.1999999999999993</v>
      </c>
      <c r="S58">
        <f t="shared" si="0"/>
        <v>2</v>
      </c>
    </row>
    <row r="59" spans="2:19" x14ac:dyDescent="0.25">
      <c r="B59" s="2" t="s">
        <v>92</v>
      </c>
      <c r="C59" s="2" t="s">
        <v>18</v>
      </c>
      <c r="D59" s="2" t="s">
        <v>19</v>
      </c>
      <c r="E59" s="2" t="s">
        <v>20</v>
      </c>
      <c r="F59" s="2" t="s">
        <v>31</v>
      </c>
      <c r="G59" s="2" t="s">
        <v>32</v>
      </c>
      <c r="H59" s="2">
        <v>44.34</v>
      </c>
      <c r="I59" s="2">
        <v>2</v>
      </c>
      <c r="J59" s="2">
        <v>4.4340000000000002</v>
      </c>
      <c r="K59" s="2">
        <v>93.114000000000004</v>
      </c>
      <c r="L59" s="143">
        <v>43551</v>
      </c>
      <c r="M59" s="2">
        <v>0.47638888888888886</v>
      </c>
      <c r="N59" s="3" t="s">
        <v>29</v>
      </c>
      <c r="O59" s="2">
        <v>88.68</v>
      </c>
      <c r="P59" s="4">
        <v>4.7619047620000003</v>
      </c>
      <c r="Q59" s="2">
        <v>4.4340000000000002</v>
      </c>
      <c r="R59" s="2">
        <v>5.8</v>
      </c>
      <c r="S59">
        <f t="shared" si="0"/>
        <v>3</v>
      </c>
    </row>
    <row r="60" spans="2:19" x14ac:dyDescent="0.25">
      <c r="B60" s="2" t="s">
        <v>93</v>
      </c>
      <c r="C60" s="2" t="s">
        <v>18</v>
      </c>
      <c r="D60" s="2" t="s">
        <v>19</v>
      </c>
      <c r="E60" s="2" t="s">
        <v>27</v>
      </c>
      <c r="F60" s="2" t="s">
        <v>31</v>
      </c>
      <c r="G60" s="2" t="s">
        <v>22</v>
      </c>
      <c r="H60" s="2">
        <v>89.6</v>
      </c>
      <c r="I60" s="2">
        <v>8</v>
      </c>
      <c r="J60" s="2">
        <v>35.840000000000003</v>
      </c>
      <c r="K60" s="2">
        <v>752.64</v>
      </c>
      <c r="L60" s="143">
        <v>43503</v>
      </c>
      <c r="M60" s="2">
        <v>0.4777777777777778</v>
      </c>
      <c r="N60" s="3" t="s">
        <v>23</v>
      </c>
      <c r="O60" s="2">
        <v>716.8</v>
      </c>
      <c r="P60" s="4">
        <v>4.7619047620000003</v>
      </c>
      <c r="Q60" s="2">
        <v>35.840000000000003</v>
      </c>
      <c r="R60" s="2">
        <v>6.6</v>
      </c>
      <c r="S60">
        <f t="shared" si="0"/>
        <v>2</v>
      </c>
    </row>
    <row r="61" spans="2:19" x14ac:dyDescent="0.25">
      <c r="B61" s="2" t="s">
        <v>94</v>
      </c>
      <c r="C61" s="2" t="s">
        <v>18</v>
      </c>
      <c r="D61" s="2" t="s">
        <v>19</v>
      </c>
      <c r="E61" s="2" t="s">
        <v>20</v>
      </c>
      <c r="F61" s="2" t="s">
        <v>21</v>
      </c>
      <c r="G61" s="2" t="s">
        <v>32</v>
      </c>
      <c r="H61" s="2">
        <v>72.349999999999994</v>
      </c>
      <c r="I61" s="2">
        <v>10</v>
      </c>
      <c r="J61" s="2">
        <v>36.174999999999997</v>
      </c>
      <c r="K61" s="2">
        <v>759.67499999999995</v>
      </c>
      <c r="L61" s="143">
        <v>43485</v>
      </c>
      <c r="M61" s="2">
        <v>0.66319444444444442</v>
      </c>
      <c r="N61" s="3" t="s">
        <v>29</v>
      </c>
      <c r="O61" s="2">
        <v>723.5</v>
      </c>
      <c r="P61" s="4">
        <v>4.7619047620000003</v>
      </c>
      <c r="Q61" s="2">
        <v>36.174999999999997</v>
      </c>
      <c r="R61" s="2">
        <v>5.4</v>
      </c>
      <c r="S61">
        <f t="shared" si="0"/>
        <v>1</v>
      </c>
    </row>
    <row r="62" spans="2:19" x14ac:dyDescent="0.25">
      <c r="B62" s="2" t="s">
        <v>95</v>
      </c>
      <c r="C62" s="2" t="s">
        <v>25</v>
      </c>
      <c r="D62" s="2" t="s">
        <v>26</v>
      </c>
      <c r="E62" s="2" t="s">
        <v>27</v>
      </c>
      <c r="F62" s="2" t="s">
        <v>31</v>
      </c>
      <c r="G62" s="2" t="s">
        <v>28</v>
      </c>
      <c r="H62" s="2">
        <v>30.61</v>
      </c>
      <c r="I62" s="2">
        <v>6</v>
      </c>
      <c r="J62" s="2">
        <v>9.1829999999999998</v>
      </c>
      <c r="K62" s="2">
        <v>192.84299999999999</v>
      </c>
      <c r="L62" s="143">
        <v>43536</v>
      </c>
      <c r="M62" s="2">
        <v>0.85833333333333328</v>
      </c>
      <c r="N62" s="3" t="s">
        <v>29</v>
      </c>
      <c r="O62" s="2">
        <v>183.66</v>
      </c>
      <c r="P62" s="4">
        <v>4.7619047620000003</v>
      </c>
      <c r="Q62" s="2">
        <v>9.1829999999999998</v>
      </c>
      <c r="R62" s="2">
        <v>9.3000000000000007</v>
      </c>
      <c r="S62">
        <f t="shared" si="0"/>
        <v>3</v>
      </c>
    </row>
    <row r="63" spans="2:19" x14ac:dyDescent="0.25">
      <c r="B63" s="2" t="s">
        <v>96</v>
      </c>
      <c r="C63" s="2" t="s">
        <v>25</v>
      </c>
      <c r="D63" s="2" t="s">
        <v>26</v>
      </c>
      <c r="E63" s="2" t="s">
        <v>20</v>
      </c>
      <c r="F63" s="2" t="s">
        <v>21</v>
      </c>
      <c r="G63" s="2" t="s">
        <v>36</v>
      </c>
      <c r="H63" s="2">
        <v>24.74</v>
      </c>
      <c r="I63" s="2">
        <v>3</v>
      </c>
      <c r="J63" s="2">
        <v>3.7109999999999999</v>
      </c>
      <c r="K63" s="2">
        <v>77.930999999999997</v>
      </c>
      <c r="L63" s="143">
        <v>43511</v>
      </c>
      <c r="M63" s="2">
        <v>0.74097222222222225</v>
      </c>
      <c r="N63" s="3" t="s">
        <v>33</v>
      </c>
      <c r="O63" s="2">
        <v>74.22</v>
      </c>
      <c r="P63" s="4">
        <v>4.7619047620000003</v>
      </c>
      <c r="Q63" s="2">
        <v>3.7109999999999999</v>
      </c>
      <c r="R63" s="2">
        <v>10</v>
      </c>
      <c r="S63">
        <f t="shared" si="0"/>
        <v>2</v>
      </c>
    </row>
    <row r="64" spans="2:19" x14ac:dyDescent="0.25">
      <c r="B64" s="2" t="s">
        <v>97</v>
      </c>
      <c r="C64" s="2" t="s">
        <v>25</v>
      </c>
      <c r="D64" s="2" t="s">
        <v>26</v>
      </c>
      <c r="E64" s="2" t="s">
        <v>27</v>
      </c>
      <c r="F64" s="2" t="s">
        <v>31</v>
      </c>
      <c r="G64" s="2" t="s">
        <v>32</v>
      </c>
      <c r="H64" s="2">
        <v>55.73</v>
      </c>
      <c r="I64" s="2">
        <v>6</v>
      </c>
      <c r="J64" s="2">
        <v>16.719000000000001</v>
      </c>
      <c r="K64" s="2">
        <v>351.09899999999999</v>
      </c>
      <c r="L64" s="143">
        <v>43520</v>
      </c>
      <c r="M64" s="2">
        <v>0.4548611111111111</v>
      </c>
      <c r="N64" s="3" t="s">
        <v>23</v>
      </c>
      <c r="O64" s="2">
        <v>334.38</v>
      </c>
      <c r="P64" s="4">
        <v>4.7619047620000003</v>
      </c>
      <c r="Q64" s="2">
        <v>16.719000000000001</v>
      </c>
      <c r="R64" s="2">
        <v>7</v>
      </c>
      <c r="S64">
        <f t="shared" si="0"/>
        <v>2</v>
      </c>
    </row>
    <row r="65" spans="2:19" x14ac:dyDescent="0.25">
      <c r="B65" s="2" t="s">
        <v>98</v>
      </c>
      <c r="C65" s="2" t="s">
        <v>42</v>
      </c>
      <c r="D65" s="2" t="s">
        <v>43</v>
      </c>
      <c r="E65" s="2" t="s">
        <v>20</v>
      </c>
      <c r="F65" s="2" t="s">
        <v>21</v>
      </c>
      <c r="G65" s="2" t="s">
        <v>36</v>
      </c>
      <c r="H65" s="2">
        <v>55.07</v>
      </c>
      <c r="I65" s="2">
        <v>9</v>
      </c>
      <c r="J65" s="2">
        <v>24.781500000000001</v>
      </c>
      <c r="K65" s="2">
        <v>520.41150000000005</v>
      </c>
      <c r="L65" s="143">
        <v>43499</v>
      </c>
      <c r="M65" s="2">
        <v>0.56944444444444442</v>
      </c>
      <c r="N65" s="3" t="s">
        <v>23</v>
      </c>
      <c r="O65" s="2">
        <v>495.63</v>
      </c>
      <c r="P65" s="4">
        <v>4.7619047620000003</v>
      </c>
      <c r="Q65" s="2">
        <v>24.781500000000001</v>
      </c>
      <c r="R65" s="2">
        <v>10</v>
      </c>
      <c r="S65">
        <f t="shared" si="0"/>
        <v>2</v>
      </c>
    </row>
    <row r="66" spans="2:19" x14ac:dyDescent="0.25">
      <c r="B66" s="2" t="s">
        <v>99</v>
      </c>
      <c r="C66" s="2" t="s">
        <v>18</v>
      </c>
      <c r="D66" s="2" t="s">
        <v>19</v>
      </c>
      <c r="E66" s="2" t="s">
        <v>20</v>
      </c>
      <c r="F66" s="2" t="s">
        <v>31</v>
      </c>
      <c r="G66" s="2" t="s">
        <v>36</v>
      </c>
      <c r="H66" s="2">
        <v>15.81</v>
      </c>
      <c r="I66" s="2">
        <v>10</v>
      </c>
      <c r="J66" s="2">
        <v>7.9050000000000002</v>
      </c>
      <c r="K66" s="2">
        <v>166.005</v>
      </c>
      <c r="L66" s="143">
        <v>43530</v>
      </c>
      <c r="M66" s="2">
        <v>0.51875000000000004</v>
      </c>
      <c r="N66" s="3" t="s">
        <v>33</v>
      </c>
      <c r="O66" s="2">
        <v>158.1</v>
      </c>
      <c r="P66" s="4">
        <v>4.7619047620000003</v>
      </c>
      <c r="Q66" s="2">
        <v>7.9050000000000002</v>
      </c>
      <c r="R66" s="2">
        <v>8.6</v>
      </c>
      <c r="S66">
        <f t="shared" si="0"/>
        <v>3</v>
      </c>
    </row>
    <row r="67" spans="2:19" x14ac:dyDescent="0.25">
      <c r="B67" s="2" t="s">
        <v>100</v>
      </c>
      <c r="C67" s="2" t="s">
        <v>42</v>
      </c>
      <c r="D67" s="2" t="s">
        <v>43</v>
      </c>
      <c r="E67" s="2" t="s">
        <v>20</v>
      </c>
      <c r="F67" s="2" t="s">
        <v>31</v>
      </c>
      <c r="G67" s="2" t="s">
        <v>22</v>
      </c>
      <c r="H67" s="2">
        <v>75.739999999999995</v>
      </c>
      <c r="I67" s="2">
        <v>4</v>
      </c>
      <c r="J67" s="2">
        <v>15.148</v>
      </c>
      <c r="K67" s="2">
        <v>318.108</v>
      </c>
      <c r="L67" s="143">
        <v>43510</v>
      </c>
      <c r="M67" s="2">
        <v>0.60763888888888884</v>
      </c>
      <c r="N67" s="3" t="s">
        <v>29</v>
      </c>
      <c r="O67" s="2">
        <v>302.95999999999998</v>
      </c>
      <c r="P67" s="4">
        <v>4.7619047620000003</v>
      </c>
      <c r="Q67" s="2">
        <v>15.148</v>
      </c>
      <c r="R67" s="2">
        <v>7.6</v>
      </c>
      <c r="S67">
        <f t="shared" si="0"/>
        <v>2</v>
      </c>
    </row>
    <row r="68" spans="2:19" x14ac:dyDescent="0.25">
      <c r="B68" s="2" t="s">
        <v>101</v>
      </c>
      <c r="C68" s="2" t="s">
        <v>18</v>
      </c>
      <c r="D68" s="2" t="s">
        <v>19</v>
      </c>
      <c r="E68" s="2" t="s">
        <v>20</v>
      </c>
      <c r="F68" s="2" t="s">
        <v>31</v>
      </c>
      <c r="G68" s="2" t="s">
        <v>22</v>
      </c>
      <c r="H68" s="2">
        <v>15.87</v>
      </c>
      <c r="I68" s="2">
        <v>10</v>
      </c>
      <c r="J68" s="2">
        <v>7.9349999999999996</v>
      </c>
      <c r="K68" s="2">
        <v>166.63499999999999</v>
      </c>
      <c r="L68" s="143">
        <v>43537</v>
      </c>
      <c r="M68" s="2">
        <v>0.69444444444444442</v>
      </c>
      <c r="N68" s="3" t="s">
        <v>29</v>
      </c>
      <c r="O68" s="2">
        <v>158.69999999999999</v>
      </c>
      <c r="P68" s="4">
        <v>4.7619047620000003</v>
      </c>
      <c r="Q68" s="2">
        <v>7.9349999999999996</v>
      </c>
      <c r="R68" s="2">
        <v>5.8</v>
      </c>
      <c r="S68">
        <f t="shared" ref="S68:S131" si="1">MONTH(L68)</f>
        <v>3</v>
      </c>
    </row>
    <row r="69" spans="2:19" x14ac:dyDescent="0.25">
      <c r="B69" s="2" t="s">
        <v>102</v>
      </c>
      <c r="C69" s="2" t="s">
        <v>25</v>
      </c>
      <c r="D69" s="2" t="s">
        <v>26</v>
      </c>
      <c r="E69" s="2" t="s">
        <v>27</v>
      </c>
      <c r="F69" s="2" t="s">
        <v>21</v>
      </c>
      <c r="G69" s="2" t="s">
        <v>22</v>
      </c>
      <c r="H69" s="2">
        <v>33.47</v>
      </c>
      <c r="I69" s="2">
        <v>2</v>
      </c>
      <c r="J69" s="2">
        <v>3.347</v>
      </c>
      <c r="K69" s="2">
        <v>70.287000000000006</v>
      </c>
      <c r="L69" s="143">
        <v>43506</v>
      </c>
      <c r="M69" s="2">
        <v>0.65486111111111112</v>
      </c>
      <c r="N69" s="3" t="s">
        <v>23</v>
      </c>
      <c r="O69" s="2">
        <v>66.94</v>
      </c>
      <c r="P69" s="4">
        <v>4.7619047620000003</v>
      </c>
      <c r="Q69" s="2">
        <v>3.347</v>
      </c>
      <c r="R69" s="2">
        <v>6.7</v>
      </c>
      <c r="S69">
        <f t="shared" si="1"/>
        <v>2</v>
      </c>
    </row>
    <row r="70" spans="2:19" x14ac:dyDescent="0.25">
      <c r="B70" s="2" t="s">
        <v>103</v>
      </c>
      <c r="C70" s="2" t="s">
        <v>42</v>
      </c>
      <c r="D70" s="2" t="s">
        <v>43</v>
      </c>
      <c r="E70" s="2" t="s">
        <v>20</v>
      </c>
      <c r="F70" s="2" t="s">
        <v>21</v>
      </c>
      <c r="G70" s="2" t="s">
        <v>46</v>
      </c>
      <c r="H70" s="2">
        <v>97.61</v>
      </c>
      <c r="I70" s="2">
        <v>6</v>
      </c>
      <c r="J70" s="2">
        <v>29.283000000000001</v>
      </c>
      <c r="K70" s="2">
        <v>614.94299999999998</v>
      </c>
      <c r="L70" s="143">
        <v>43472</v>
      </c>
      <c r="M70" s="2">
        <v>0.62569444444444444</v>
      </c>
      <c r="N70" s="3" t="s">
        <v>23</v>
      </c>
      <c r="O70" s="2">
        <v>585.66</v>
      </c>
      <c r="P70" s="4">
        <v>4.7619047620000003</v>
      </c>
      <c r="Q70" s="2">
        <v>29.283000000000001</v>
      </c>
      <c r="R70" s="2">
        <v>9.9</v>
      </c>
      <c r="S70">
        <f t="shared" si="1"/>
        <v>1</v>
      </c>
    </row>
    <row r="71" spans="2:19" x14ac:dyDescent="0.25">
      <c r="B71" s="2" t="s">
        <v>104</v>
      </c>
      <c r="C71" s="2" t="s">
        <v>18</v>
      </c>
      <c r="D71" s="2" t="s">
        <v>19</v>
      </c>
      <c r="E71" s="2" t="s">
        <v>27</v>
      </c>
      <c r="F71" s="2" t="s">
        <v>31</v>
      </c>
      <c r="G71" s="2" t="s">
        <v>36</v>
      </c>
      <c r="H71" s="2">
        <v>78.77</v>
      </c>
      <c r="I71" s="2">
        <v>10</v>
      </c>
      <c r="J71" s="2">
        <v>39.384999999999998</v>
      </c>
      <c r="K71" s="2">
        <v>827.08500000000004</v>
      </c>
      <c r="L71" s="143">
        <v>43489</v>
      </c>
      <c r="M71" s="2">
        <v>0.41944444444444445</v>
      </c>
      <c r="N71" s="3" t="s">
        <v>29</v>
      </c>
      <c r="O71" s="2">
        <v>787.7</v>
      </c>
      <c r="P71" s="4">
        <v>4.7619047620000003</v>
      </c>
      <c r="Q71" s="2">
        <v>39.384999999999998</v>
      </c>
      <c r="R71" s="2">
        <v>6.4</v>
      </c>
      <c r="S71">
        <f t="shared" si="1"/>
        <v>1</v>
      </c>
    </row>
    <row r="72" spans="2:19" x14ac:dyDescent="0.25">
      <c r="B72" s="2" t="s">
        <v>105</v>
      </c>
      <c r="C72" s="2" t="s">
        <v>18</v>
      </c>
      <c r="D72" s="2" t="s">
        <v>19</v>
      </c>
      <c r="E72" s="2" t="s">
        <v>20</v>
      </c>
      <c r="F72" s="2" t="s">
        <v>21</v>
      </c>
      <c r="G72" s="2" t="s">
        <v>22</v>
      </c>
      <c r="H72" s="2">
        <v>18.329999999999998</v>
      </c>
      <c r="I72" s="2">
        <v>1</v>
      </c>
      <c r="J72" s="2">
        <v>0.91649999999999998</v>
      </c>
      <c r="K72" s="2">
        <v>19.246500000000001</v>
      </c>
      <c r="L72" s="143">
        <v>43498</v>
      </c>
      <c r="M72" s="2">
        <v>0.78472222222222221</v>
      </c>
      <c r="N72" s="3" t="s">
        <v>29</v>
      </c>
      <c r="O72" s="2">
        <v>18.329999999999998</v>
      </c>
      <c r="P72" s="4">
        <v>4.7619047620000003</v>
      </c>
      <c r="Q72" s="2">
        <v>0.91649999999999998</v>
      </c>
      <c r="R72" s="2">
        <v>4.3</v>
      </c>
      <c r="S72">
        <f t="shared" si="1"/>
        <v>2</v>
      </c>
    </row>
    <row r="73" spans="2:19" x14ac:dyDescent="0.25">
      <c r="B73" s="2" t="s">
        <v>106</v>
      </c>
      <c r="C73" s="2" t="s">
        <v>25</v>
      </c>
      <c r="D73" s="2" t="s">
        <v>26</v>
      </c>
      <c r="E73" s="2" t="s">
        <v>27</v>
      </c>
      <c r="F73" s="2" t="s">
        <v>31</v>
      </c>
      <c r="G73" s="2" t="s">
        <v>44</v>
      </c>
      <c r="H73" s="2">
        <v>89.48</v>
      </c>
      <c r="I73" s="2">
        <v>10</v>
      </c>
      <c r="J73" s="2">
        <v>44.74</v>
      </c>
      <c r="K73" s="2">
        <v>939.54</v>
      </c>
      <c r="L73" s="143">
        <v>43471</v>
      </c>
      <c r="M73" s="2">
        <v>0.53194444444444444</v>
      </c>
      <c r="N73" s="3" t="s">
        <v>33</v>
      </c>
      <c r="O73" s="2">
        <v>894.8</v>
      </c>
      <c r="P73" s="4">
        <v>4.7619047620000003</v>
      </c>
      <c r="Q73" s="2">
        <v>44.74</v>
      </c>
      <c r="R73" s="2">
        <v>9.6</v>
      </c>
      <c r="S73">
        <f t="shared" si="1"/>
        <v>1</v>
      </c>
    </row>
    <row r="74" spans="2:19" x14ac:dyDescent="0.25">
      <c r="B74" s="2" t="s">
        <v>107</v>
      </c>
      <c r="C74" s="2" t="s">
        <v>25</v>
      </c>
      <c r="D74" s="2" t="s">
        <v>26</v>
      </c>
      <c r="E74" s="2" t="s">
        <v>27</v>
      </c>
      <c r="F74" s="2" t="s">
        <v>31</v>
      </c>
      <c r="G74" s="2" t="s">
        <v>46</v>
      </c>
      <c r="H74" s="2">
        <v>62.12</v>
      </c>
      <c r="I74" s="2">
        <v>10</v>
      </c>
      <c r="J74" s="2">
        <v>31.06</v>
      </c>
      <c r="K74" s="2">
        <v>652.26</v>
      </c>
      <c r="L74" s="143">
        <v>43507</v>
      </c>
      <c r="M74" s="2">
        <v>0.67986111111111114</v>
      </c>
      <c r="N74" s="3" t="s">
        <v>29</v>
      </c>
      <c r="O74" s="2">
        <v>621.20000000000005</v>
      </c>
      <c r="P74" s="4">
        <v>4.7619047620000003</v>
      </c>
      <c r="Q74" s="2">
        <v>31.06</v>
      </c>
      <c r="R74" s="2">
        <v>5.9</v>
      </c>
      <c r="S74">
        <f t="shared" si="1"/>
        <v>2</v>
      </c>
    </row>
    <row r="75" spans="2:19" x14ac:dyDescent="0.25">
      <c r="B75" s="2" t="s">
        <v>108</v>
      </c>
      <c r="C75" s="2" t="s">
        <v>42</v>
      </c>
      <c r="D75" s="2" t="s">
        <v>43</v>
      </c>
      <c r="E75" s="2" t="s">
        <v>20</v>
      </c>
      <c r="F75" s="2" t="s">
        <v>21</v>
      </c>
      <c r="G75" s="2" t="s">
        <v>44</v>
      </c>
      <c r="H75" s="2">
        <v>48.52</v>
      </c>
      <c r="I75" s="2">
        <v>3</v>
      </c>
      <c r="J75" s="2">
        <v>7.2779999999999996</v>
      </c>
      <c r="K75" s="2">
        <v>152.83799999999999</v>
      </c>
      <c r="L75" s="143">
        <v>43529</v>
      </c>
      <c r="M75" s="2">
        <v>0.76180555555555551</v>
      </c>
      <c r="N75" s="3" t="s">
        <v>23</v>
      </c>
      <c r="O75" s="2">
        <v>145.56</v>
      </c>
      <c r="P75" s="4">
        <v>4.7619047620000003</v>
      </c>
      <c r="Q75" s="2">
        <v>7.2779999999999996</v>
      </c>
      <c r="R75" s="2">
        <v>4</v>
      </c>
      <c r="S75">
        <f t="shared" si="1"/>
        <v>3</v>
      </c>
    </row>
    <row r="76" spans="2:19" x14ac:dyDescent="0.25">
      <c r="B76" s="2" t="s">
        <v>109</v>
      </c>
      <c r="C76" s="2" t="s">
        <v>25</v>
      </c>
      <c r="D76" s="2" t="s">
        <v>26</v>
      </c>
      <c r="E76" s="2" t="s">
        <v>27</v>
      </c>
      <c r="F76" s="2" t="s">
        <v>21</v>
      </c>
      <c r="G76" s="2" t="s">
        <v>28</v>
      </c>
      <c r="H76" s="2">
        <v>75.91</v>
      </c>
      <c r="I76" s="2">
        <v>6</v>
      </c>
      <c r="J76" s="2">
        <v>22.773</v>
      </c>
      <c r="K76" s="2">
        <v>478.233</v>
      </c>
      <c r="L76" s="143">
        <v>43533</v>
      </c>
      <c r="M76" s="2">
        <v>0.76458333333333328</v>
      </c>
      <c r="N76" s="3" t="s">
        <v>29</v>
      </c>
      <c r="O76" s="2">
        <v>455.46</v>
      </c>
      <c r="P76" s="4">
        <v>4.7619047620000003</v>
      </c>
      <c r="Q76" s="2">
        <v>22.773</v>
      </c>
      <c r="R76" s="2">
        <v>8.6999999999999993</v>
      </c>
      <c r="S76">
        <f t="shared" si="1"/>
        <v>3</v>
      </c>
    </row>
    <row r="77" spans="2:19" x14ac:dyDescent="0.25">
      <c r="B77" s="2" t="s">
        <v>110</v>
      </c>
      <c r="C77" s="2" t="s">
        <v>18</v>
      </c>
      <c r="D77" s="2" t="s">
        <v>19</v>
      </c>
      <c r="E77" s="2" t="s">
        <v>27</v>
      </c>
      <c r="F77" s="2" t="s">
        <v>31</v>
      </c>
      <c r="G77" s="2" t="s">
        <v>32</v>
      </c>
      <c r="H77" s="2">
        <v>74.67</v>
      </c>
      <c r="I77" s="2">
        <v>9</v>
      </c>
      <c r="J77" s="2">
        <v>33.601500000000001</v>
      </c>
      <c r="K77" s="2">
        <v>705.63149999999996</v>
      </c>
      <c r="L77" s="143">
        <v>43487</v>
      </c>
      <c r="M77" s="2">
        <v>0.4548611111111111</v>
      </c>
      <c r="N77" s="3" t="s">
        <v>23</v>
      </c>
      <c r="O77" s="2">
        <v>672.03</v>
      </c>
      <c r="P77" s="4">
        <v>4.7619047620000003</v>
      </c>
      <c r="Q77" s="2">
        <v>33.601500000000001</v>
      </c>
      <c r="R77" s="2">
        <v>9.4</v>
      </c>
      <c r="S77">
        <f t="shared" si="1"/>
        <v>1</v>
      </c>
    </row>
    <row r="78" spans="2:19" x14ac:dyDescent="0.25">
      <c r="B78" s="2" t="s">
        <v>111</v>
      </c>
      <c r="C78" s="2" t="s">
        <v>25</v>
      </c>
      <c r="D78" s="2" t="s">
        <v>26</v>
      </c>
      <c r="E78" s="2" t="s">
        <v>27</v>
      </c>
      <c r="F78" s="2" t="s">
        <v>21</v>
      </c>
      <c r="G78" s="2" t="s">
        <v>28</v>
      </c>
      <c r="H78" s="2">
        <v>41.65</v>
      </c>
      <c r="I78" s="2">
        <v>10</v>
      </c>
      <c r="J78" s="2">
        <v>20.824999999999999</v>
      </c>
      <c r="K78" s="2">
        <v>437.32499999999999</v>
      </c>
      <c r="L78" s="143">
        <v>43478</v>
      </c>
      <c r="M78" s="2">
        <v>0.71111111111111114</v>
      </c>
      <c r="N78" s="3" t="s">
        <v>33</v>
      </c>
      <c r="O78" s="2">
        <v>416.5</v>
      </c>
      <c r="P78" s="4">
        <v>4.7619047620000003</v>
      </c>
      <c r="Q78" s="2">
        <v>20.824999999999999</v>
      </c>
      <c r="R78" s="2">
        <v>5.4</v>
      </c>
      <c r="S78">
        <f t="shared" si="1"/>
        <v>1</v>
      </c>
    </row>
    <row r="79" spans="2:19" x14ac:dyDescent="0.25">
      <c r="B79" s="2" t="s">
        <v>112</v>
      </c>
      <c r="C79" s="2" t="s">
        <v>25</v>
      </c>
      <c r="D79" s="2" t="s">
        <v>26</v>
      </c>
      <c r="E79" s="2" t="s">
        <v>20</v>
      </c>
      <c r="F79" s="2" t="s">
        <v>31</v>
      </c>
      <c r="G79" s="2" t="s">
        <v>46</v>
      </c>
      <c r="H79" s="2">
        <v>49.04</v>
      </c>
      <c r="I79" s="2">
        <v>9</v>
      </c>
      <c r="J79" s="2">
        <v>22.068000000000001</v>
      </c>
      <c r="K79" s="2">
        <v>463.428</v>
      </c>
      <c r="L79" s="143">
        <v>43474</v>
      </c>
      <c r="M79" s="2">
        <v>0.59722222222222221</v>
      </c>
      <c r="N79" s="3" t="s">
        <v>33</v>
      </c>
      <c r="O79" s="2">
        <v>441.36</v>
      </c>
      <c r="P79" s="4">
        <v>4.7619047620000003</v>
      </c>
      <c r="Q79" s="2">
        <v>22.068000000000001</v>
      </c>
      <c r="R79" s="2">
        <v>8.6</v>
      </c>
      <c r="S79">
        <f t="shared" si="1"/>
        <v>1</v>
      </c>
    </row>
    <row r="80" spans="2:19" x14ac:dyDescent="0.25">
      <c r="B80" s="2" t="s">
        <v>113</v>
      </c>
      <c r="C80" s="2" t="s">
        <v>18</v>
      </c>
      <c r="D80" s="2" t="s">
        <v>19</v>
      </c>
      <c r="E80" s="2" t="s">
        <v>20</v>
      </c>
      <c r="F80" s="2" t="s">
        <v>21</v>
      </c>
      <c r="G80" s="2" t="s">
        <v>46</v>
      </c>
      <c r="H80" s="2">
        <v>20.010000000000002</v>
      </c>
      <c r="I80" s="2">
        <v>9</v>
      </c>
      <c r="J80" s="2">
        <v>9.0045000000000002</v>
      </c>
      <c r="K80" s="2">
        <v>189.09450000000001</v>
      </c>
      <c r="L80" s="143">
        <v>43477</v>
      </c>
      <c r="M80" s="2">
        <v>0.65833333333333333</v>
      </c>
      <c r="N80" s="3" t="s">
        <v>33</v>
      </c>
      <c r="O80" s="2">
        <v>180.09</v>
      </c>
      <c r="P80" s="4">
        <v>4.7619047620000003</v>
      </c>
      <c r="Q80" s="2">
        <v>9.0045000000000002</v>
      </c>
      <c r="R80" s="2">
        <v>5.7</v>
      </c>
      <c r="S80">
        <f t="shared" si="1"/>
        <v>1</v>
      </c>
    </row>
    <row r="81" spans="2:19" x14ac:dyDescent="0.25">
      <c r="B81" s="2" t="s">
        <v>114</v>
      </c>
      <c r="C81" s="2" t="s">
        <v>25</v>
      </c>
      <c r="D81" s="2" t="s">
        <v>26</v>
      </c>
      <c r="E81" s="2" t="s">
        <v>20</v>
      </c>
      <c r="F81" s="2" t="s">
        <v>21</v>
      </c>
      <c r="G81" s="2" t="s">
        <v>44</v>
      </c>
      <c r="H81" s="2">
        <v>78.31</v>
      </c>
      <c r="I81" s="2">
        <v>10</v>
      </c>
      <c r="J81" s="2">
        <v>39.155000000000001</v>
      </c>
      <c r="K81" s="2">
        <v>822.255</v>
      </c>
      <c r="L81" s="143">
        <v>43529</v>
      </c>
      <c r="M81" s="2">
        <v>0.68333333333333335</v>
      </c>
      <c r="N81" s="3" t="s">
        <v>23</v>
      </c>
      <c r="O81" s="2">
        <v>783.1</v>
      </c>
      <c r="P81" s="4">
        <v>4.7619047620000003</v>
      </c>
      <c r="Q81" s="2">
        <v>39.155000000000001</v>
      </c>
      <c r="R81" s="2">
        <v>6.6</v>
      </c>
      <c r="S81">
        <f t="shared" si="1"/>
        <v>3</v>
      </c>
    </row>
    <row r="82" spans="2:19" x14ac:dyDescent="0.25">
      <c r="B82" s="2" t="s">
        <v>115</v>
      </c>
      <c r="C82" s="2" t="s">
        <v>25</v>
      </c>
      <c r="D82" s="2" t="s">
        <v>26</v>
      </c>
      <c r="E82" s="2" t="s">
        <v>27</v>
      </c>
      <c r="F82" s="2" t="s">
        <v>21</v>
      </c>
      <c r="G82" s="2" t="s">
        <v>22</v>
      </c>
      <c r="H82" s="2">
        <v>20.38</v>
      </c>
      <c r="I82" s="2">
        <v>5</v>
      </c>
      <c r="J82" s="2">
        <v>5.0949999999999998</v>
      </c>
      <c r="K82" s="2">
        <v>106.995</v>
      </c>
      <c r="L82" s="143">
        <v>43487</v>
      </c>
      <c r="M82" s="2">
        <v>0.78888888888888886</v>
      </c>
      <c r="N82" s="3" t="s">
        <v>29</v>
      </c>
      <c r="O82" s="2">
        <v>101.9</v>
      </c>
      <c r="P82" s="4">
        <v>4.7619047620000003</v>
      </c>
      <c r="Q82" s="2">
        <v>5.0949999999999998</v>
      </c>
      <c r="R82" s="2">
        <v>6</v>
      </c>
      <c r="S82">
        <f t="shared" si="1"/>
        <v>1</v>
      </c>
    </row>
    <row r="83" spans="2:19" x14ac:dyDescent="0.25">
      <c r="B83" s="2" t="s">
        <v>116</v>
      </c>
      <c r="C83" s="2" t="s">
        <v>25</v>
      </c>
      <c r="D83" s="2" t="s">
        <v>26</v>
      </c>
      <c r="E83" s="2" t="s">
        <v>27</v>
      </c>
      <c r="F83" s="2" t="s">
        <v>21</v>
      </c>
      <c r="G83" s="2" t="s">
        <v>22</v>
      </c>
      <c r="H83" s="2">
        <v>99.19</v>
      </c>
      <c r="I83" s="2">
        <v>6</v>
      </c>
      <c r="J83" s="2">
        <v>29.757000000000001</v>
      </c>
      <c r="K83" s="2">
        <v>624.89700000000005</v>
      </c>
      <c r="L83" s="143">
        <v>43486</v>
      </c>
      <c r="M83" s="2">
        <v>0.61250000000000004</v>
      </c>
      <c r="N83" s="3" t="s">
        <v>33</v>
      </c>
      <c r="O83" s="2">
        <v>595.14</v>
      </c>
      <c r="P83" s="4">
        <v>4.7619047620000003</v>
      </c>
      <c r="Q83" s="2">
        <v>29.757000000000001</v>
      </c>
      <c r="R83" s="2">
        <v>5.5</v>
      </c>
      <c r="S83">
        <f t="shared" si="1"/>
        <v>1</v>
      </c>
    </row>
    <row r="84" spans="2:19" x14ac:dyDescent="0.25">
      <c r="B84" s="2" t="s">
        <v>117</v>
      </c>
      <c r="C84" s="2" t="s">
        <v>42</v>
      </c>
      <c r="D84" s="2" t="s">
        <v>43</v>
      </c>
      <c r="E84" s="2" t="s">
        <v>27</v>
      </c>
      <c r="F84" s="2" t="s">
        <v>21</v>
      </c>
      <c r="G84" s="2" t="s">
        <v>44</v>
      </c>
      <c r="H84" s="2">
        <v>96.68</v>
      </c>
      <c r="I84" s="2">
        <v>3</v>
      </c>
      <c r="J84" s="2">
        <v>14.502000000000001</v>
      </c>
      <c r="K84" s="2">
        <v>304.54199999999997</v>
      </c>
      <c r="L84" s="143">
        <v>43491</v>
      </c>
      <c r="M84" s="2">
        <v>0.8305555555555556</v>
      </c>
      <c r="N84" s="3" t="s">
        <v>23</v>
      </c>
      <c r="O84" s="2">
        <v>290.04000000000002</v>
      </c>
      <c r="P84" s="4">
        <v>4.7619047620000003</v>
      </c>
      <c r="Q84" s="2">
        <v>14.502000000000001</v>
      </c>
      <c r="R84" s="2">
        <v>6.4</v>
      </c>
      <c r="S84">
        <f t="shared" si="1"/>
        <v>1</v>
      </c>
    </row>
    <row r="85" spans="2:19" x14ac:dyDescent="0.25">
      <c r="B85" s="2" t="s">
        <v>118</v>
      </c>
      <c r="C85" s="2" t="s">
        <v>25</v>
      </c>
      <c r="D85" s="2" t="s">
        <v>26</v>
      </c>
      <c r="E85" s="2" t="s">
        <v>27</v>
      </c>
      <c r="F85" s="2" t="s">
        <v>31</v>
      </c>
      <c r="G85" s="2" t="s">
        <v>44</v>
      </c>
      <c r="H85" s="2">
        <v>19.25</v>
      </c>
      <c r="I85" s="2">
        <v>8</v>
      </c>
      <c r="J85" s="2">
        <v>7.7</v>
      </c>
      <c r="K85" s="2">
        <v>161.69999999999999</v>
      </c>
      <c r="L85" s="143">
        <v>43488</v>
      </c>
      <c r="M85" s="2">
        <v>0.77569444444444446</v>
      </c>
      <c r="N85" s="3" t="s">
        <v>23</v>
      </c>
      <c r="O85" s="2">
        <v>154</v>
      </c>
      <c r="P85" s="4">
        <v>4.7619047620000003</v>
      </c>
      <c r="Q85" s="2">
        <v>7.7</v>
      </c>
      <c r="R85" s="2">
        <v>6.6</v>
      </c>
      <c r="S85">
        <f t="shared" si="1"/>
        <v>1</v>
      </c>
    </row>
    <row r="86" spans="2:19" x14ac:dyDescent="0.25">
      <c r="B86" s="2" t="s">
        <v>119</v>
      </c>
      <c r="C86" s="2" t="s">
        <v>25</v>
      </c>
      <c r="D86" s="2" t="s">
        <v>26</v>
      </c>
      <c r="E86" s="2" t="s">
        <v>20</v>
      </c>
      <c r="F86" s="2" t="s">
        <v>21</v>
      </c>
      <c r="G86" s="2" t="s">
        <v>44</v>
      </c>
      <c r="H86" s="2">
        <v>80.36</v>
      </c>
      <c r="I86" s="2">
        <v>4</v>
      </c>
      <c r="J86" s="2">
        <v>16.071999999999999</v>
      </c>
      <c r="K86" s="2">
        <v>337.512</v>
      </c>
      <c r="L86" s="143">
        <v>43519</v>
      </c>
      <c r="M86" s="2">
        <v>0.78125</v>
      </c>
      <c r="N86" s="3" t="s">
        <v>33</v>
      </c>
      <c r="O86" s="2">
        <v>321.44</v>
      </c>
      <c r="P86" s="4">
        <v>4.7619047620000003</v>
      </c>
      <c r="Q86" s="2">
        <v>16.071999999999999</v>
      </c>
      <c r="R86" s="2">
        <v>8.3000000000000007</v>
      </c>
      <c r="S86">
        <f t="shared" si="1"/>
        <v>2</v>
      </c>
    </row>
    <row r="87" spans="2:19" x14ac:dyDescent="0.25">
      <c r="B87" s="2" t="s">
        <v>120</v>
      </c>
      <c r="C87" s="2" t="s">
        <v>25</v>
      </c>
      <c r="D87" s="2" t="s">
        <v>26</v>
      </c>
      <c r="E87" s="2" t="s">
        <v>20</v>
      </c>
      <c r="F87" s="2" t="s">
        <v>31</v>
      </c>
      <c r="G87" s="2" t="s">
        <v>36</v>
      </c>
      <c r="H87" s="2">
        <v>48.91</v>
      </c>
      <c r="I87" s="2">
        <v>5</v>
      </c>
      <c r="J87" s="2">
        <v>12.227499999999999</v>
      </c>
      <c r="K87" s="2">
        <v>256.77749999999997</v>
      </c>
      <c r="L87" s="143">
        <v>43533</v>
      </c>
      <c r="M87" s="2">
        <v>0.4284722222222222</v>
      </c>
      <c r="N87" s="3" t="s">
        <v>29</v>
      </c>
      <c r="O87" s="2">
        <v>244.55</v>
      </c>
      <c r="P87" s="4">
        <v>4.7619047620000003</v>
      </c>
      <c r="Q87" s="2">
        <v>12.227499999999999</v>
      </c>
      <c r="R87" s="2">
        <v>6.6</v>
      </c>
      <c r="S87">
        <f t="shared" si="1"/>
        <v>3</v>
      </c>
    </row>
    <row r="88" spans="2:19" x14ac:dyDescent="0.25">
      <c r="B88" s="2" t="s">
        <v>121</v>
      </c>
      <c r="C88" s="2" t="s">
        <v>25</v>
      </c>
      <c r="D88" s="2" t="s">
        <v>26</v>
      </c>
      <c r="E88" s="2" t="s">
        <v>27</v>
      </c>
      <c r="F88" s="2" t="s">
        <v>21</v>
      </c>
      <c r="G88" s="2" t="s">
        <v>36</v>
      </c>
      <c r="H88" s="2">
        <v>83.06</v>
      </c>
      <c r="I88" s="2">
        <v>7</v>
      </c>
      <c r="J88" s="2">
        <v>29.071000000000002</v>
      </c>
      <c r="K88" s="2">
        <v>610.49099999999999</v>
      </c>
      <c r="L88" s="143">
        <v>43529</v>
      </c>
      <c r="M88" s="2">
        <v>0.60486111111111107</v>
      </c>
      <c r="N88" s="3" t="s">
        <v>23</v>
      </c>
      <c r="O88" s="2">
        <v>581.41999999999996</v>
      </c>
      <c r="P88" s="4">
        <v>4.7619047620000003</v>
      </c>
      <c r="Q88" s="2">
        <v>29.071000000000002</v>
      </c>
      <c r="R88" s="2">
        <v>4</v>
      </c>
      <c r="S88">
        <f t="shared" si="1"/>
        <v>3</v>
      </c>
    </row>
    <row r="89" spans="2:19" x14ac:dyDescent="0.25">
      <c r="B89" s="2" t="s">
        <v>122</v>
      </c>
      <c r="C89" s="2" t="s">
        <v>25</v>
      </c>
      <c r="D89" s="2" t="s">
        <v>26</v>
      </c>
      <c r="E89" s="2" t="s">
        <v>27</v>
      </c>
      <c r="F89" s="2" t="s">
        <v>31</v>
      </c>
      <c r="G89" s="2" t="s">
        <v>46</v>
      </c>
      <c r="H89" s="2">
        <v>76.52</v>
      </c>
      <c r="I89" s="2">
        <v>5</v>
      </c>
      <c r="J89" s="2">
        <v>19.13</v>
      </c>
      <c r="K89" s="2">
        <v>401.73</v>
      </c>
      <c r="L89" s="143">
        <v>43549</v>
      </c>
      <c r="M89" s="2">
        <v>0.43263888888888891</v>
      </c>
      <c r="N89" s="3" t="s">
        <v>29</v>
      </c>
      <c r="O89" s="2">
        <v>382.6</v>
      </c>
      <c r="P89" s="4">
        <v>4.7619047620000003</v>
      </c>
      <c r="Q89" s="2">
        <v>19.13</v>
      </c>
      <c r="R89" s="2">
        <v>9.9</v>
      </c>
      <c r="S89">
        <f t="shared" si="1"/>
        <v>3</v>
      </c>
    </row>
    <row r="90" spans="2:19" x14ac:dyDescent="0.25">
      <c r="B90" s="2" t="s">
        <v>123</v>
      </c>
      <c r="C90" s="2" t="s">
        <v>18</v>
      </c>
      <c r="D90" s="2" t="s">
        <v>19</v>
      </c>
      <c r="E90" s="2" t="s">
        <v>20</v>
      </c>
      <c r="F90" s="2" t="s">
        <v>31</v>
      </c>
      <c r="G90" s="2" t="s">
        <v>44</v>
      </c>
      <c r="H90" s="2">
        <v>49.38</v>
      </c>
      <c r="I90" s="2">
        <v>7</v>
      </c>
      <c r="J90" s="2">
        <v>17.283000000000001</v>
      </c>
      <c r="K90" s="2">
        <v>362.94299999999998</v>
      </c>
      <c r="L90" s="143">
        <v>43551</v>
      </c>
      <c r="M90" s="2">
        <v>0.85763888888888884</v>
      </c>
      <c r="N90" s="3" t="s">
        <v>33</v>
      </c>
      <c r="O90" s="2">
        <v>345.66</v>
      </c>
      <c r="P90" s="4">
        <v>4.7619047620000003</v>
      </c>
      <c r="Q90" s="2">
        <v>17.283000000000001</v>
      </c>
      <c r="R90" s="2">
        <v>7.3</v>
      </c>
      <c r="S90">
        <f t="shared" si="1"/>
        <v>3</v>
      </c>
    </row>
    <row r="91" spans="2:19" x14ac:dyDescent="0.25">
      <c r="B91" s="2" t="s">
        <v>124</v>
      </c>
      <c r="C91" s="2" t="s">
        <v>18</v>
      </c>
      <c r="D91" s="2" t="s">
        <v>19</v>
      </c>
      <c r="E91" s="2" t="s">
        <v>27</v>
      </c>
      <c r="F91" s="2" t="s">
        <v>31</v>
      </c>
      <c r="G91" s="2" t="s">
        <v>36</v>
      </c>
      <c r="H91" s="2">
        <v>42.47</v>
      </c>
      <c r="I91" s="2">
        <v>1</v>
      </c>
      <c r="J91" s="2">
        <v>2.1234999999999999</v>
      </c>
      <c r="K91" s="2">
        <v>44.593499999999999</v>
      </c>
      <c r="L91" s="143">
        <v>43467</v>
      </c>
      <c r="M91" s="2">
        <v>0.70625000000000004</v>
      </c>
      <c r="N91" s="3" t="s">
        <v>29</v>
      </c>
      <c r="O91" s="2">
        <v>42.47</v>
      </c>
      <c r="P91" s="4">
        <v>4.7619047620000003</v>
      </c>
      <c r="Q91" s="2">
        <v>2.1234999999999999</v>
      </c>
      <c r="R91" s="2">
        <v>5.7</v>
      </c>
      <c r="S91">
        <f t="shared" si="1"/>
        <v>1</v>
      </c>
    </row>
    <row r="92" spans="2:19" x14ac:dyDescent="0.25">
      <c r="B92" s="2" t="s">
        <v>125</v>
      </c>
      <c r="C92" s="2" t="s">
        <v>42</v>
      </c>
      <c r="D92" s="2" t="s">
        <v>43</v>
      </c>
      <c r="E92" s="2" t="s">
        <v>27</v>
      </c>
      <c r="F92" s="2" t="s">
        <v>21</v>
      </c>
      <c r="G92" s="2" t="s">
        <v>22</v>
      </c>
      <c r="H92" s="2">
        <v>76.989999999999995</v>
      </c>
      <c r="I92" s="2">
        <v>6</v>
      </c>
      <c r="J92" s="2">
        <v>23.097000000000001</v>
      </c>
      <c r="K92" s="2">
        <v>485.03699999999998</v>
      </c>
      <c r="L92" s="143">
        <v>43523</v>
      </c>
      <c r="M92" s="2">
        <v>0.74652777777777779</v>
      </c>
      <c r="N92" s="3" t="s">
        <v>29</v>
      </c>
      <c r="O92" s="2">
        <v>461.94</v>
      </c>
      <c r="P92" s="4">
        <v>4.7619047620000003</v>
      </c>
      <c r="Q92" s="2">
        <v>23.097000000000001</v>
      </c>
      <c r="R92" s="2">
        <v>6.1</v>
      </c>
      <c r="S92">
        <f t="shared" si="1"/>
        <v>2</v>
      </c>
    </row>
    <row r="93" spans="2:19" x14ac:dyDescent="0.25">
      <c r="B93" s="2" t="s">
        <v>126</v>
      </c>
      <c r="C93" s="2" t="s">
        <v>25</v>
      </c>
      <c r="D93" s="2" t="s">
        <v>26</v>
      </c>
      <c r="E93" s="2" t="s">
        <v>20</v>
      </c>
      <c r="F93" s="2" t="s">
        <v>21</v>
      </c>
      <c r="G93" s="2" t="s">
        <v>32</v>
      </c>
      <c r="H93" s="2">
        <v>47.38</v>
      </c>
      <c r="I93" s="2">
        <v>4</v>
      </c>
      <c r="J93" s="2">
        <v>9.4760000000000009</v>
      </c>
      <c r="K93" s="2">
        <v>198.99600000000001</v>
      </c>
      <c r="L93" s="143">
        <v>43488</v>
      </c>
      <c r="M93" s="2">
        <v>0.43402777777777779</v>
      </c>
      <c r="N93" s="3" t="s">
        <v>29</v>
      </c>
      <c r="O93" s="2">
        <v>189.52</v>
      </c>
      <c r="P93" s="4">
        <v>4.7619047620000003</v>
      </c>
      <c r="Q93" s="2">
        <v>9.4760000000000009</v>
      </c>
      <c r="R93" s="2">
        <v>7.1</v>
      </c>
      <c r="S93">
        <f t="shared" si="1"/>
        <v>1</v>
      </c>
    </row>
    <row r="94" spans="2:19" x14ac:dyDescent="0.25">
      <c r="B94" s="2" t="s">
        <v>127</v>
      </c>
      <c r="C94" s="2" t="s">
        <v>25</v>
      </c>
      <c r="D94" s="2" t="s">
        <v>26</v>
      </c>
      <c r="E94" s="2" t="s">
        <v>27</v>
      </c>
      <c r="F94" s="2" t="s">
        <v>21</v>
      </c>
      <c r="G94" s="2" t="s">
        <v>36</v>
      </c>
      <c r="H94" s="2">
        <v>44.86</v>
      </c>
      <c r="I94" s="2">
        <v>10</v>
      </c>
      <c r="J94" s="2">
        <v>22.43</v>
      </c>
      <c r="K94" s="2">
        <v>471.03</v>
      </c>
      <c r="L94" s="143">
        <v>43491</v>
      </c>
      <c r="M94" s="2">
        <v>0.82916666666666672</v>
      </c>
      <c r="N94" s="3" t="s">
        <v>23</v>
      </c>
      <c r="O94" s="2">
        <v>448.6</v>
      </c>
      <c r="P94" s="4">
        <v>4.7619047620000003</v>
      </c>
      <c r="Q94" s="2">
        <v>22.43</v>
      </c>
      <c r="R94" s="2">
        <v>8.1999999999999993</v>
      </c>
      <c r="S94">
        <f t="shared" si="1"/>
        <v>1</v>
      </c>
    </row>
    <row r="95" spans="2:19" x14ac:dyDescent="0.25">
      <c r="B95" s="2" t="s">
        <v>128</v>
      </c>
      <c r="C95" s="2" t="s">
        <v>18</v>
      </c>
      <c r="D95" s="2" t="s">
        <v>19</v>
      </c>
      <c r="E95" s="2" t="s">
        <v>20</v>
      </c>
      <c r="F95" s="2" t="s">
        <v>21</v>
      </c>
      <c r="G95" s="2" t="s">
        <v>36</v>
      </c>
      <c r="H95" s="2">
        <v>21.98</v>
      </c>
      <c r="I95" s="2">
        <v>7</v>
      </c>
      <c r="J95" s="2">
        <v>7.6929999999999996</v>
      </c>
      <c r="K95" s="2">
        <v>161.553</v>
      </c>
      <c r="L95" s="143">
        <v>43475</v>
      </c>
      <c r="M95" s="2">
        <v>0.6958333333333333</v>
      </c>
      <c r="N95" s="3" t="s">
        <v>23</v>
      </c>
      <c r="O95" s="2">
        <v>153.86000000000001</v>
      </c>
      <c r="P95" s="4">
        <v>4.7619047620000003</v>
      </c>
      <c r="Q95" s="2">
        <v>7.6929999999999996</v>
      </c>
      <c r="R95" s="2">
        <v>5.0999999999999996</v>
      </c>
      <c r="S95">
        <f t="shared" si="1"/>
        <v>1</v>
      </c>
    </row>
    <row r="96" spans="2:19" x14ac:dyDescent="0.25">
      <c r="B96" s="2" t="s">
        <v>129</v>
      </c>
      <c r="C96" s="2" t="s">
        <v>42</v>
      </c>
      <c r="D96" s="2" t="s">
        <v>43</v>
      </c>
      <c r="E96" s="2" t="s">
        <v>20</v>
      </c>
      <c r="F96" s="2" t="s">
        <v>31</v>
      </c>
      <c r="G96" s="2" t="s">
        <v>22</v>
      </c>
      <c r="H96" s="2">
        <v>64.36</v>
      </c>
      <c r="I96" s="2">
        <v>9</v>
      </c>
      <c r="J96" s="2">
        <v>28.962</v>
      </c>
      <c r="K96" s="2">
        <v>608.202</v>
      </c>
      <c r="L96" s="143">
        <v>43536</v>
      </c>
      <c r="M96" s="2">
        <v>0.50624999999999998</v>
      </c>
      <c r="N96" s="3" t="s">
        <v>33</v>
      </c>
      <c r="O96" s="2">
        <v>579.24</v>
      </c>
      <c r="P96" s="4">
        <v>4.7619047620000003</v>
      </c>
      <c r="Q96" s="2">
        <v>28.962</v>
      </c>
      <c r="R96" s="2">
        <v>8.6</v>
      </c>
      <c r="S96">
        <f t="shared" si="1"/>
        <v>3</v>
      </c>
    </row>
    <row r="97" spans="2:19" x14ac:dyDescent="0.25">
      <c r="B97" s="2" t="s">
        <v>130</v>
      </c>
      <c r="C97" s="2" t="s">
        <v>25</v>
      </c>
      <c r="D97" s="2" t="s">
        <v>26</v>
      </c>
      <c r="E97" s="2" t="s">
        <v>27</v>
      </c>
      <c r="F97" s="2" t="s">
        <v>31</v>
      </c>
      <c r="G97" s="2" t="s">
        <v>22</v>
      </c>
      <c r="H97" s="2">
        <v>89.75</v>
      </c>
      <c r="I97" s="2">
        <v>1</v>
      </c>
      <c r="J97" s="2">
        <v>4.4874999999999998</v>
      </c>
      <c r="K97" s="2">
        <v>94.237499999999997</v>
      </c>
      <c r="L97" s="143">
        <v>43502</v>
      </c>
      <c r="M97" s="2">
        <v>0.83680555555555558</v>
      </c>
      <c r="N97" s="3" t="s">
        <v>33</v>
      </c>
      <c r="O97" s="2">
        <v>89.75</v>
      </c>
      <c r="P97" s="4">
        <v>4.7619047620000003</v>
      </c>
      <c r="Q97" s="2">
        <v>4.4874999999999998</v>
      </c>
      <c r="R97" s="2">
        <v>6.6</v>
      </c>
      <c r="S97">
        <f t="shared" si="1"/>
        <v>2</v>
      </c>
    </row>
    <row r="98" spans="2:19" x14ac:dyDescent="0.25">
      <c r="B98" s="2" t="s">
        <v>131</v>
      </c>
      <c r="C98" s="2" t="s">
        <v>18</v>
      </c>
      <c r="D98" s="2" t="s">
        <v>19</v>
      </c>
      <c r="E98" s="2" t="s">
        <v>27</v>
      </c>
      <c r="F98" s="2" t="s">
        <v>31</v>
      </c>
      <c r="G98" s="2" t="s">
        <v>28</v>
      </c>
      <c r="H98" s="2">
        <v>97.16</v>
      </c>
      <c r="I98" s="2">
        <v>1</v>
      </c>
      <c r="J98" s="2">
        <v>4.8579999999999997</v>
      </c>
      <c r="K98" s="2">
        <v>102.018</v>
      </c>
      <c r="L98" s="143">
        <v>43532</v>
      </c>
      <c r="M98" s="2">
        <v>0.85972222222222228</v>
      </c>
      <c r="N98" s="3" t="s">
        <v>23</v>
      </c>
      <c r="O98" s="2">
        <v>97.16</v>
      </c>
      <c r="P98" s="4">
        <v>4.7619047620000003</v>
      </c>
      <c r="Q98" s="2">
        <v>4.8579999999999997</v>
      </c>
      <c r="R98" s="2">
        <v>7.2</v>
      </c>
      <c r="S98">
        <f t="shared" si="1"/>
        <v>3</v>
      </c>
    </row>
    <row r="99" spans="2:19" x14ac:dyDescent="0.25">
      <c r="B99" s="2" t="s">
        <v>132</v>
      </c>
      <c r="C99" s="2" t="s">
        <v>42</v>
      </c>
      <c r="D99" s="2" t="s">
        <v>43</v>
      </c>
      <c r="E99" s="2" t="s">
        <v>27</v>
      </c>
      <c r="F99" s="2" t="s">
        <v>31</v>
      </c>
      <c r="G99" s="2" t="s">
        <v>22</v>
      </c>
      <c r="H99" s="2">
        <v>87.87</v>
      </c>
      <c r="I99" s="2">
        <v>10</v>
      </c>
      <c r="J99" s="2">
        <v>43.935000000000002</v>
      </c>
      <c r="K99" s="2">
        <v>922.63499999999999</v>
      </c>
      <c r="L99" s="143">
        <v>43553</v>
      </c>
      <c r="M99" s="2">
        <v>0.43402777777777779</v>
      </c>
      <c r="N99" s="3" t="s">
        <v>23</v>
      </c>
      <c r="O99" s="2">
        <v>878.7</v>
      </c>
      <c r="P99" s="4">
        <v>4.7619047620000003</v>
      </c>
      <c r="Q99" s="2">
        <v>43.935000000000002</v>
      </c>
      <c r="R99" s="2">
        <v>5.0999999999999996</v>
      </c>
      <c r="S99">
        <f t="shared" si="1"/>
        <v>3</v>
      </c>
    </row>
    <row r="100" spans="2:19" x14ac:dyDescent="0.25">
      <c r="B100" s="2" t="s">
        <v>133</v>
      </c>
      <c r="C100" s="2" t="s">
        <v>25</v>
      </c>
      <c r="D100" s="2" t="s">
        <v>26</v>
      </c>
      <c r="E100" s="2" t="s">
        <v>27</v>
      </c>
      <c r="F100" s="2" t="s">
        <v>21</v>
      </c>
      <c r="G100" s="2" t="s">
        <v>28</v>
      </c>
      <c r="H100" s="2">
        <v>12.45</v>
      </c>
      <c r="I100" s="2">
        <v>6</v>
      </c>
      <c r="J100" s="2">
        <v>3.7349999999999999</v>
      </c>
      <c r="K100" s="2">
        <v>78.435000000000002</v>
      </c>
      <c r="L100" s="143">
        <v>43505</v>
      </c>
      <c r="M100" s="2">
        <v>0.5493055555555556</v>
      </c>
      <c r="N100" s="3" t="s">
        <v>29</v>
      </c>
      <c r="O100" s="2">
        <v>74.7</v>
      </c>
      <c r="P100" s="4">
        <v>4.7619047620000003</v>
      </c>
      <c r="Q100" s="2">
        <v>3.7349999999999999</v>
      </c>
      <c r="R100" s="2">
        <v>4.0999999999999996</v>
      </c>
      <c r="S100">
        <f t="shared" si="1"/>
        <v>2</v>
      </c>
    </row>
    <row r="101" spans="2:19" x14ac:dyDescent="0.25">
      <c r="B101" s="2" t="s">
        <v>134</v>
      </c>
      <c r="C101" s="2" t="s">
        <v>18</v>
      </c>
      <c r="D101" s="2" t="s">
        <v>19</v>
      </c>
      <c r="E101" s="2" t="s">
        <v>27</v>
      </c>
      <c r="F101" s="2" t="s">
        <v>31</v>
      </c>
      <c r="G101" s="2" t="s">
        <v>44</v>
      </c>
      <c r="H101" s="2">
        <v>52.75</v>
      </c>
      <c r="I101" s="2">
        <v>3</v>
      </c>
      <c r="J101" s="2">
        <v>7.9124999999999996</v>
      </c>
      <c r="K101" s="2">
        <v>166.16249999999999</v>
      </c>
      <c r="L101" s="143">
        <v>43547</v>
      </c>
      <c r="M101" s="2">
        <v>0.42777777777777776</v>
      </c>
      <c r="N101" s="3" t="s">
        <v>23</v>
      </c>
      <c r="O101" s="2">
        <v>158.25</v>
      </c>
      <c r="P101" s="4">
        <v>4.7619047620000003</v>
      </c>
      <c r="Q101" s="2">
        <v>7.9124999999999996</v>
      </c>
      <c r="R101" s="2">
        <v>9.3000000000000007</v>
      </c>
      <c r="S101">
        <f t="shared" si="1"/>
        <v>3</v>
      </c>
    </row>
    <row r="102" spans="2:19" x14ac:dyDescent="0.25">
      <c r="B102" s="2" t="s">
        <v>135</v>
      </c>
      <c r="C102" s="2" t="s">
        <v>42</v>
      </c>
      <c r="D102" s="2" t="s">
        <v>43</v>
      </c>
      <c r="E102" s="2" t="s">
        <v>27</v>
      </c>
      <c r="F102" s="2" t="s">
        <v>31</v>
      </c>
      <c r="G102" s="2" t="s">
        <v>32</v>
      </c>
      <c r="H102" s="2">
        <v>82.7</v>
      </c>
      <c r="I102" s="2">
        <v>6</v>
      </c>
      <c r="J102" s="2">
        <v>24.81</v>
      </c>
      <c r="K102" s="2">
        <v>521.01</v>
      </c>
      <c r="L102" s="143">
        <v>43529</v>
      </c>
      <c r="M102" s="2">
        <v>0.75972222222222219</v>
      </c>
      <c r="N102" s="3" t="s">
        <v>29</v>
      </c>
      <c r="O102" s="2">
        <v>496.2</v>
      </c>
      <c r="P102" s="4">
        <v>4.7619047620000003</v>
      </c>
      <c r="Q102" s="2">
        <v>24.81</v>
      </c>
      <c r="R102" s="2">
        <v>7.4</v>
      </c>
      <c r="S102">
        <f t="shared" si="1"/>
        <v>3</v>
      </c>
    </row>
    <row r="103" spans="2:19" x14ac:dyDescent="0.25">
      <c r="B103" s="2" t="s">
        <v>136</v>
      </c>
      <c r="C103" s="2" t="s">
        <v>25</v>
      </c>
      <c r="D103" s="2" t="s">
        <v>26</v>
      </c>
      <c r="E103" s="2" t="s">
        <v>20</v>
      </c>
      <c r="F103" s="2" t="s">
        <v>31</v>
      </c>
      <c r="G103" s="2" t="s">
        <v>46</v>
      </c>
      <c r="H103" s="2">
        <v>48.71</v>
      </c>
      <c r="I103" s="2">
        <v>1</v>
      </c>
      <c r="J103" s="2">
        <v>2.4355000000000002</v>
      </c>
      <c r="K103" s="2">
        <v>51.145499999999998</v>
      </c>
      <c r="L103" s="143">
        <v>43550</v>
      </c>
      <c r="M103" s="2">
        <v>0.80555555555555558</v>
      </c>
      <c r="N103" s="3" t="s">
        <v>29</v>
      </c>
      <c r="O103" s="2">
        <v>48.71</v>
      </c>
      <c r="P103" s="4">
        <v>4.7619047620000003</v>
      </c>
      <c r="Q103" s="2">
        <v>2.4355000000000002</v>
      </c>
      <c r="R103" s="2">
        <v>4.0999999999999996</v>
      </c>
      <c r="S103">
        <f t="shared" si="1"/>
        <v>3</v>
      </c>
    </row>
    <row r="104" spans="2:19" x14ac:dyDescent="0.25">
      <c r="B104" s="2" t="s">
        <v>137</v>
      </c>
      <c r="C104" s="2" t="s">
        <v>25</v>
      </c>
      <c r="D104" s="2" t="s">
        <v>26</v>
      </c>
      <c r="E104" s="2" t="s">
        <v>27</v>
      </c>
      <c r="F104" s="2" t="s">
        <v>31</v>
      </c>
      <c r="G104" s="2" t="s">
        <v>46</v>
      </c>
      <c r="H104" s="2">
        <v>78.55</v>
      </c>
      <c r="I104" s="2">
        <v>9</v>
      </c>
      <c r="J104" s="2">
        <v>35.347499999999997</v>
      </c>
      <c r="K104" s="2">
        <v>742.29750000000001</v>
      </c>
      <c r="L104" s="143">
        <v>43525</v>
      </c>
      <c r="M104" s="2">
        <v>0.55694444444444446</v>
      </c>
      <c r="N104" s="3" t="s">
        <v>29</v>
      </c>
      <c r="O104" s="2">
        <v>706.95</v>
      </c>
      <c r="P104" s="4">
        <v>4.7619047620000003</v>
      </c>
      <c r="Q104" s="2">
        <v>35.347499999999997</v>
      </c>
      <c r="R104" s="2">
        <v>7.2</v>
      </c>
      <c r="S104">
        <f t="shared" si="1"/>
        <v>3</v>
      </c>
    </row>
    <row r="105" spans="2:19" x14ac:dyDescent="0.25">
      <c r="B105" s="2" t="s">
        <v>138</v>
      </c>
      <c r="C105" s="2" t="s">
        <v>25</v>
      </c>
      <c r="D105" s="2" t="s">
        <v>26</v>
      </c>
      <c r="E105" s="2" t="s">
        <v>27</v>
      </c>
      <c r="F105" s="2" t="s">
        <v>21</v>
      </c>
      <c r="G105" s="2" t="s">
        <v>28</v>
      </c>
      <c r="H105" s="2">
        <v>23.07</v>
      </c>
      <c r="I105" s="2">
        <v>9</v>
      </c>
      <c r="J105" s="2">
        <v>10.381500000000001</v>
      </c>
      <c r="K105" s="2">
        <v>218.01150000000001</v>
      </c>
      <c r="L105" s="143">
        <v>43497</v>
      </c>
      <c r="M105" s="2">
        <v>0.47708333333333336</v>
      </c>
      <c r="N105" s="3" t="s">
        <v>29</v>
      </c>
      <c r="O105" s="2">
        <v>207.63</v>
      </c>
      <c r="P105" s="4">
        <v>4.7619047620000003</v>
      </c>
      <c r="Q105" s="2">
        <v>10.381500000000001</v>
      </c>
      <c r="R105" s="2">
        <v>4.9000000000000004</v>
      </c>
      <c r="S105">
        <f t="shared" si="1"/>
        <v>2</v>
      </c>
    </row>
    <row r="106" spans="2:19" x14ac:dyDescent="0.25">
      <c r="B106" s="2" t="s">
        <v>139</v>
      </c>
      <c r="C106" s="2" t="s">
        <v>18</v>
      </c>
      <c r="D106" s="2" t="s">
        <v>19</v>
      </c>
      <c r="E106" s="2" t="s">
        <v>27</v>
      </c>
      <c r="F106" s="2" t="s">
        <v>31</v>
      </c>
      <c r="G106" s="2" t="s">
        <v>44</v>
      </c>
      <c r="H106" s="2">
        <v>58.26</v>
      </c>
      <c r="I106" s="2">
        <v>6</v>
      </c>
      <c r="J106" s="2">
        <v>17.478000000000002</v>
      </c>
      <c r="K106" s="2">
        <v>367.03800000000001</v>
      </c>
      <c r="L106" s="143">
        <v>43552</v>
      </c>
      <c r="M106" s="2">
        <v>0.69722222222222219</v>
      </c>
      <c r="N106" s="3" t="s">
        <v>29</v>
      </c>
      <c r="O106" s="2">
        <v>349.56</v>
      </c>
      <c r="P106" s="4">
        <v>4.7619047620000003</v>
      </c>
      <c r="Q106" s="2">
        <v>17.478000000000002</v>
      </c>
      <c r="R106" s="2">
        <v>9.9</v>
      </c>
      <c r="S106">
        <f t="shared" si="1"/>
        <v>3</v>
      </c>
    </row>
    <row r="107" spans="2:19" x14ac:dyDescent="0.25">
      <c r="B107" s="2" t="s">
        <v>140</v>
      </c>
      <c r="C107" s="2" t="s">
        <v>42</v>
      </c>
      <c r="D107" s="2" t="s">
        <v>43</v>
      </c>
      <c r="E107" s="2" t="s">
        <v>27</v>
      </c>
      <c r="F107" s="2" t="s">
        <v>31</v>
      </c>
      <c r="G107" s="2" t="s">
        <v>22</v>
      </c>
      <c r="H107" s="2">
        <v>30.35</v>
      </c>
      <c r="I107" s="2">
        <v>7</v>
      </c>
      <c r="J107" s="2">
        <v>10.6225</v>
      </c>
      <c r="K107" s="2">
        <v>223.07249999999999</v>
      </c>
      <c r="L107" s="143">
        <v>43543</v>
      </c>
      <c r="M107" s="2">
        <v>0.7631944444444444</v>
      </c>
      <c r="N107" s="3" t="s">
        <v>29</v>
      </c>
      <c r="O107" s="2">
        <v>212.45</v>
      </c>
      <c r="P107" s="4">
        <v>4.7619047620000003</v>
      </c>
      <c r="Q107" s="2">
        <v>10.6225</v>
      </c>
      <c r="R107" s="2">
        <v>8</v>
      </c>
      <c r="S107">
        <f t="shared" si="1"/>
        <v>3</v>
      </c>
    </row>
    <row r="108" spans="2:19" x14ac:dyDescent="0.25">
      <c r="B108" s="2" t="s">
        <v>141</v>
      </c>
      <c r="C108" s="2" t="s">
        <v>18</v>
      </c>
      <c r="D108" s="2" t="s">
        <v>19</v>
      </c>
      <c r="E108" s="2" t="s">
        <v>20</v>
      </c>
      <c r="F108" s="2" t="s">
        <v>31</v>
      </c>
      <c r="G108" s="2" t="s">
        <v>28</v>
      </c>
      <c r="H108" s="2">
        <v>88.67</v>
      </c>
      <c r="I108" s="2">
        <v>10</v>
      </c>
      <c r="J108" s="2">
        <v>44.335000000000001</v>
      </c>
      <c r="K108" s="2">
        <v>931.03499999999997</v>
      </c>
      <c r="L108" s="143">
        <v>43477</v>
      </c>
      <c r="M108" s="2">
        <v>0.61805555555555558</v>
      </c>
      <c r="N108" s="3" t="s">
        <v>23</v>
      </c>
      <c r="O108" s="2">
        <v>886.7</v>
      </c>
      <c r="P108" s="4">
        <v>4.7619047620000003</v>
      </c>
      <c r="Q108" s="2">
        <v>44.335000000000001</v>
      </c>
      <c r="R108" s="2">
        <v>7.3</v>
      </c>
      <c r="S108">
        <f t="shared" si="1"/>
        <v>1</v>
      </c>
    </row>
    <row r="109" spans="2:19" x14ac:dyDescent="0.25">
      <c r="B109" s="2" t="s">
        <v>142</v>
      </c>
      <c r="C109" s="2" t="s">
        <v>25</v>
      </c>
      <c r="D109" s="2" t="s">
        <v>26</v>
      </c>
      <c r="E109" s="2" t="s">
        <v>27</v>
      </c>
      <c r="F109" s="2" t="s">
        <v>31</v>
      </c>
      <c r="G109" s="2" t="s">
        <v>46</v>
      </c>
      <c r="H109" s="2">
        <v>27.38</v>
      </c>
      <c r="I109" s="2">
        <v>6</v>
      </c>
      <c r="J109" s="2">
        <v>8.2140000000000004</v>
      </c>
      <c r="K109" s="2">
        <v>172.494</v>
      </c>
      <c r="L109" s="143">
        <v>43470</v>
      </c>
      <c r="M109" s="2">
        <v>0.87083333333333335</v>
      </c>
      <c r="N109" s="3" t="s">
        <v>33</v>
      </c>
      <c r="O109" s="2">
        <v>164.28</v>
      </c>
      <c r="P109" s="4">
        <v>4.7619047620000003</v>
      </c>
      <c r="Q109" s="2">
        <v>8.2140000000000004</v>
      </c>
      <c r="R109" s="2">
        <v>7.9</v>
      </c>
      <c r="S109">
        <f t="shared" si="1"/>
        <v>1</v>
      </c>
    </row>
    <row r="110" spans="2:19" x14ac:dyDescent="0.25">
      <c r="B110" s="2" t="s">
        <v>143</v>
      </c>
      <c r="C110" s="2" t="s">
        <v>18</v>
      </c>
      <c r="D110" s="2" t="s">
        <v>19</v>
      </c>
      <c r="E110" s="2" t="s">
        <v>27</v>
      </c>
      <c r="F110" s="2" t="s">
        <v>31</v>
      </c>
      <c r="G110" s="2" t="s">
        <v>36</v>
      </c>
      <c r="H110" s="2">
        <v>62.13</v>
      </c>
      <c r="I110" s="2">
        <v>6</v>
      </c>
      <c r="J110" s="2">
        <v>18.638999999999999</v>
      </c>
      <c r="K110" s="2">
        <v>391.41899999999998</v>
      </c>
      <c r="L110" s="143">
        <v>43546</v>
      </c>
      <c r="M110" s="2">
        <v>0.84652777777777777</v>
      </c>
      <c r="N110" s="3" t="s">
        <v>29</v>
      </c>
      <c r="O110" s="2">
        <v>372.78</v>
      </c>
      <c r="P110" s="4">
        <v>4.7619047620000003</v>
      </c>
      <c r="Q110" s="2">
        <v>18.638999999999999</v>
      </c>
      <c r="R110" s="2">
        <v>7.4</v>
      </c>
      <c r="S110">
        <f t="shared" si="1"/>
        <v>3</v>
      </c>
    </row>
    <row r="111" spans="2:19" x14ac:dyDescent="0.25">
      <c r="B111" s="2" t="s">
        <v>144</v>
      </c>
      <c r="C111" s="2" t="s">
        <v>25</v>
      </c>
      <c r="D111" s="2" t="s">
        <v>26</v>
      </c>
      <c r="E111" s="2" t="s">
        <v>27</v>
      </c>
      <c r="F111" s="2" t="s">
        <v>21</v>
      </c>
      <c r="G111" s="2" t="s">
        <v>44</v>
      </c>
      <c r="H111" s="2">
        <v>33.979999999999997</v>
      </c>
      <c r="I111" s="2">
        <v>9</v>
      </c>
      <c r="J111" s="2">
        <v>15.291</v>
      </c>
      <c r="K111" s="2">
        <v>321.11099999999999</v>
      </c>
      <c r="L111" s="143">
        <v>43548</v>
      </c>
      <c r="M111" s="2">
        <v>0.4465277777777778</v>
      </c>
      <c r="N111" s="3" t="s">
        <v>29</v>
      </c>
      <c r="O111" s="2">
        <v>305.82</v>
      </c>
      <c r="P111" s="4">
        <v>4.7619047620000003</v>
      </c>
      <c r="Q111" s="2">
        <v>15.291</v>
      </c>
      <c r="R111" s="2">
        <v>4.2</v>
      </c>
      <c r="S111">
        <f t="shared" si="1"/>
        <v>3</v>
      </c>
    </row>
    <row r="112" spans="2:19" x14ac:dyDescent="0.25">
      <c r="B112" s="2" t="s">
        <v>145</v>
      </c>
      <c r="C112" s="2" t="s">
        <v>25</v>
      </c>
      <c r="D112" s="2" t="s">
        <v>26</v>
      </c>
      <c r="E112" s="2" t="s">
        <v>20</v>
      </c>
      <c r="F112" s="2" t="s">
        <v>31</v>
      </c>
      <c r="G112" s="2" t="s">
        <v>28</v>
      </c>
      <c r="H112" s="2">
        <v>81.97</v>
      </c>
      <c r="I112" s="2">
        <v>10</v>
      </c>
      <c r="J112" s="2">
        <v>40.984999999999999</v>
      </c>
      <c r="K112" s="2">
        <v>860.68499999999995</v>
      </c>
      <c r="L112" s="143">
        <v>43527</v>
      </c>
      <c r="M112" s="2">
        <v>0.60416666666666663</v>
      </c>
      <c r="N112" s="3" t="s">
        <v>29</v>
      </c>
      <c r="O112" s="2">
        <v>819.7</v>
      </c>
      <c r="P112" s="4">
        <v>4.7619047620000003</v>
      </c>
      <c r="Q112" s="2">
        <v>40.984999999999999</v>
      </c>
      <c r="R112" s="2">
        <v>9.1999999999999993</v>
      </c>
      <c r="S112">
        <f t="shared" si="1"/>
        <v>3</v>
      </c>
    </row>
    <row r="113" spans="2:19" x14ac:dyDescent="0.25">
      <c r="B113" s="2" t="s">
        <v>146</v>
      </c>
      <c r="C113" s="2" t="s">
        <v>42</v>
      </c>
      <c r="D113" s="2" t="s">
        <v>43</v>
      </c>
      <c r="E113" s="2" t="s">
        <v>20</v>
      </c>
      <c r="F113" s="2" t="s">
        <v>21</v>
      </c>
      <c r="G113" s="2" t="s">
        <v>36</v>
      </c>
      <c r="H113" s="2">
        <v>16.489999999999998</v>
      </c>
      <c r="I113" s="2">
        <v>2</v>
      </c>
      <c r="J113" s="2">
        <v>1.649</v>
      </c>
      <c r="K113" s="2">
        <v>34.628999999999998</v>
      </c>
      <c r="L113" s="143">
        <v>43501</v>
      </c>
      <c r="M113" s="2">
        <v>0.48055555555555557</v>
      </c>
      <c r="N113" s="3" t="s">
        <v>23</v>
      </c>
      <c r="O113" s="2">
        <v>32.979999999999997</v>
      </c>
      <c r="P113" s="4">
        <v>4.7619047620000003</v>
      </c>
      <c r="Q113" s="2">
        <v>1.649</v>
      </c>
      <c r="R113" s="2">
        <v>4.5999999999999996</v>
      </c>
      <c r="S113">
        <f t="shared" si="1"/>
        <v>2</v>
      </c>
    </row>
    <row r="114" spans="2:19" x14ac:dyDescent="0.25">
      <c r="B114" s="2" t="s">
        <v>147</v>
      </c>
      <c r="C114" s="2" t="s">
        <v>25</v>
      </c>
      <c r="D114" s="2" t="s">
        <v>26</v>
      </c>
      <c r="E114" s="2" t="s">
        <v>20</v>
      </c>
      <c r="F114" s="2" t="s">
        <v>21</v>
      </c>
      <c r="G114" s="2" t="s">
        <v>22</v>
      </c>
      <c r="H114" s="2">
        <v>98.21</v>
      </c>
      <c r="I114" s="2">
        <v>3</v>
      </c>
      <c r="J114" s="2">
        <v>14.7315</v>
      </c>
      <c r="K114" s="2">
        <v>309.36149999999998</v>
      </c>
      <c r="L114" s="143">
        <v>43501</v>
      </c>
      <c r="M114" s="2">
        <v>0.44513888888888886</v>
      </c>
      <c r="N114" s="3" t="s">
        <v>33</v>
      </c>
      <c r="O114" s="2">
        <v>294.63</v>
      </c>
      <c r="P114" s="4">
        <v>4.7619047620000003</v>
      </c>
      <c r="Q114" s="2">
        <v>14.7315</v>
      </c>
      <c r="R114" s="2">
        <v>7.8</v>
      </c>
      <c r="S114">
        <f t="shared" si="1"/>
        <v>2</v>
      </c>
    </row>
    <row r="115" spans="2:19" x14ac:dyDescent="0.25">
      <c r="B115" s="2" t="s">
        <v>148</v>
      </c>
      <c r="C115" s="2" t="s">
        <v>42</v>
      </c>
      <c r="D115" s="2" t="s">
        <v>43</v>
      </c>
      <c r="E115" s="2" t="s">
        <v>27</v>
      </c>
      <c r="F115" s="2" t="s">
        <v>21</v>
      </c>
      <c r="G115" s="2" t="s">
        <v>46</v>
      </c>
      <c r="H115" s="2">
        <v>72.84</v>
      </c>
      <c r="I115" s="2">
        <v>7</v>
      </c>
      <c r="J115" s="2">
        <v>25.494</v>
      </c>
      <c r="K115" s="2">
        <v>535.37400000000002</v>
      </c>
      <c r="L115" s="143">
        <v>43511</v>
      </c>
      <c r="M115" s="2">
        <v>0.53055555555555556</v>
      </c>
      <c r="N115" s="3" t="s">
        <v>29</v>
      </c>
      <c r="O115" s="2">
        <v>509.88</v>
      </c>
      <c r="P115" s="4">
        <v>4.7619047620000003</v>
      </c>
      <c r="Q115" s="2">
        <v>25.494</v>
      </c>
      <c r="R115" s="2">
        <v>8.4</v>
      </c>
      <c r="S115">
        <f t="shared" si="1"/>
        <v>2</v>
      </c>
    </row>
    <row r="116" spans="2:19" x14ac:dyDescent="0.25">
      <c r="B116" s="2" t="s">
        <v>149</v>
      </c>
      <c r="C116" s="2" t="s">
        <v>18</v>
      </c>
      <c r="D116" s="2" t="s">
        <v>19</v>
      </c>
      <c r="E116" s="2" t="s">
        <v>20</v>
      </c>
      <c r="F116" s="2" t="s">
        <v>31</v>
      </c>
      <c r="G116" s="2" t="s">
        <v>32</v>
      </c>
      <c r="H116" s="2">
        <v>58.07</v>
      </c>
      <c r="I116" s="2">
        <v>9</v>
      </c>
      <c r="J116" s="2">
        <v>26.131499999999999</v>
      </c>
      <c r="K116" s="2">
        <v>548.76149999999996</v>
      </c>
      <c r="L116" s="143">
        <v>43484</v>
      </c>
      <c r="M116" s="2">
        <v>0.83819444444444446</v>
      </c>
      <c r="N116" s="3" t="s">
        <v>23</v>
      </c>
      <c r="O116" s="2">
        <v>522.63</v>
      </c>
      <c r="P116" s="4">
        <v>4.7619047620000003</v>
      </c>
      <c r="Q116" s="2">
        <v>26.131499999999999</v>
      </c>
      <c r="R116" s="2">
        <v>4.3</v>
      </c>
      <c r="S116">
        <f t="shared" si="1"/>
        <v>1</v>
      </c>
    </row>
    <row r="117" spans="2:19" x14ac:dyDescent="0.25">
      <c r="B117" s="2" t="s">
        <v>150</v>
      </c>
      <c r="C117" s="2" t="s">
        <v>25</v>
      </c>
      <c r="D117" s="2" t="s">
        <v>26</v>
      </c>
      <c r="E117" s="2" t="s">
        <v>20</v>
      </c>
      <c r="F117" s="2" t="s">
        <v>21</v>
      </c>
      <c r="G117" s="2" t="s">
        <v>32</v>
      </c>
      <c r="H117" s="2">
        <v>80.790000000000006</v>
      </c>
      <c r="I117" s="2">
        <v>9</v>
      </c>
      <c r="J117" s="2">
        <v>36.355499999999999</v>
      </c>
      <c r="K117" s="2">
        <v>763.46550000000002</v>
      </c>
      <c r="L117" s="143">
        <v>43497</v>
      </c>
      <c r="M117" s="2">
        <v>0.85486111111111107</v>
      </c>
      <c r="N117" s="3" t="s">
        <v>33</v>
      </c>
      <c r="O117" s="2">
        <v>727.11</v>
      </c>
      <c r="P117" s="4">
        <v>4.7619047620000003</v>
      </c>
      <c r="Q117" s="2">
        <v>36.355499999999999</v>
      </c>
      <c r="R117" s="2">
        <v>9.5</v>
      </c>
      <c r="S117">
        <f t="shared" si="1"/>
        <v>2</v>
      </c>
    </row>
    <row r="118" spans="2:19" x14ac:dyDescent="0.25">
      <c r="B118" s="2" t="s">
        <v>151</v>
      </c>
      <c r="C118" s="2" t="s">
        <v>25</v>
      </c>
      <c r="D118" s="2" t="s">
        <v>26</v>
      </c>
      <c r="E118" s="2" t="s">
        <v>27</v>
      </c>
      <c r="F118" s="2" t="s">
        <v>21</v>
      </c>
      <c r="G118" s="2" t="s">
        <v>46</v>
      </c>
      <c r="H118" s="2">
        <v>27.02</v>
      </c>
      <c r="I118" s="2">
        <v>3</v>
      </c>
      <c r="J118" s="2">
        <v>4.0529999999999999</v>
      </c>
      <c r="K118" s="2">
        <v>85.113</v>
      </c>
      <c r="L118" s="143">
        <v>43526</v>
      </c>
      <c r="M118" s="2">
        <v>0.54236111111111107</v>
      </c>
      <c r="N118" s="3" t="s">
        <v>33</v>
      </c>
      <c r="O118" s="2">
        <v>81.06</v>
      </c>
      <c r="P118" s="4">
        <v>4.7619047620000003</v>
      </c>
      <c r="Q118" s="2">
        <v>4.0529999999999999</v>
      </c>
      <c r="R118" s="2">
        <v>7.1</v>
      </c>
      <c r="S118">
        <f t="shared" si="1"/>
        <v>3</v>
      </c>
    </row>
    <row r="119" spans="2:19" x14ac:dyDescent="0.25">
      <c r="B119" s="2" t="s">
        <v>152</v>
      </c>
      <c r="C119" s="2" t="s">
        <v>42</v>
      </c>
      <c r="D119" s="2" t="s">
        <v>43</v>
      </c>
      <c r="E119" s="2" t="s">
        <v>20</v>
      </c>
      <c r="F119" s="2" t="s">
        <v>31</v>
      </c>
      <c r="G119" s="2" t="s">
        <v>46</v>
      </c>
      <c r="H119" s="2">
        <v>21.94</v>
      </c>
      <c r="I119" s="2">
        <v>5</v>
      </c>
      <c r="J119" s="2">
        <v>5.4850000000000003</v>
      </c>
      <c r="K119" s="2">
        <v>115.185</v>
      </c>
      <c r="L119" s="143">
        <v>43529</v>
      </c>
      <c r="M119" s="2">
        <v>0.52013888888888893</v>
      </c>
      <c r="N119" s="3" t="s">
        <v>23</v>
      </c>
      <c r="O119" s="2">
        <v>109.7</v>
      </c>
      <c r="P119" s="4">
        <v>4.7619047620000003</v>
      </c>
      <c r="Q119" s="2">
        <v>5.4850000000000003</v>
      </c>
      <c r="R119" s="2">
        <v>5.3</v>
      </c>
      <c r="S119">
        <f t="shared" si="1"/>
        <v>3</v>
      </c>
    </row>
    <row r="120" spans="2:19" x14ac:dyDescent="0.25">
      <c r="B120" s="2" t="s">
        <v>153</v>
      </c>
      <c r="C120" s="2" t="s">
        <v>42</v>
      </c>
      <c r="D120" s="2" t="s">
        <v>43</v>
      </c>
      <c r="E120" s="2" t="s">
        <v>20</v>
      </c>
      <c r="F120" s="2" t="s">
        <v>31</v>
      </c>
      <c r="G120" s="2" t="s">
        <v>46</v>
      </c>
      <c r="H120" s="2">
        <v>51.36</v>
      </c>
      <c r="I120" s="2">
        <v>1</v>
      </c>
      <c r="J120" s="2">
        <v>2.5680000000000001</v>
      </c>
      <c r="K120" s="2">
        <v>53.927999999999997</v>
      </c>
      <c r="L120" s="143">
        <v>43481</v>
      </c>
      <c r="M120" s="2">
        <v>0.6430555555555556</v>
      </c>
      <c r="N120" s="3" t="s">
        <v>23</v>
      </c>
      <c r="O120" s="2">
        <v>51.36</v>
      </c>
      <c r="P120" s="4">
        <v>4.7619047620000003</v>
      </c>
      <c r="Q120" s="2">
        <v>2.5680000000000001</v>
      </c>
      <c r="R120" s="2">
        <v>5.2</v>
      </c>
      <c r="S120">
        <f t="shared" si="1"/>
        <v>1</v>
      </c>
    </row>
    <row r="121" spans="2:19" x14ac:dyDescent="0.25">
      <c r="B121" s="2" t="s">
        <v>154</v>
      </c>
      <c r="C121" s="2" t="s">
        <v>18</v>
      </c>
      <c r="D121" s="2" t="s">
        <v>19</v>
      </c>
      <c r="E121" s="2" t="s">
        <v>27</v>
      </c>
      <c r="F121" s="2" t="s">
        <v>21</v>
      </c>
      <c r="G121" s="2" t="s">
        <v>44</v>
      </c>
      <c r="H121" s="2">
        <v>10.96</v>
      </c>
      <c r="I121" s="2">
        <v>10</v>
      </c>
      <c r="J121" s="2">
        <v>5.48</v>
      </c>
      <c r="K121" s="2">
        <v>115.08</v>
      </c>
      <c r="L121" s="143">
        <v>43498</v>
      </c>
      <c r="M121" s="2">
        <v>0.8666666666666667</v>
      </c>
      <c r="N121" s="3" t="s">
        <v>23</v>
      </c>
      <c r="O121" s="2">
        <v>109.6</v>
      </c>
      <c r="P121" s="4">
        <v>4.7619047620000003</v>
      </c>
      <c r="Q121" s="2">
        <v>5.48</v>
      </c>
      <c r="R121" s="2">
        <v>6</v>
      </c>
      <c r="S121">
        <f t="shared" si="1"/>
        <v>2</v>
      </c>
    </row>
    <row r="122" spans="2:19" x14ac:dyDescent="0.25">
      <c r="B122" s="2" t="s">
        <v>155</v>
      </c>
      <c r="C122" s="2" t="s">
        <v>42</v>
      </c>
      <c r="D122" s="2" t="s">
        <v>43</v>
      </c>
      <c r="E122" s="2" t="s">
        <v>27</v>
      </c>
      <c r="F122" s="2" t="s">
        <v>31</v>
      </c>
      <c r="G122" s="2" t="s">
        <v>32</v>
      </c>
      <c r="H122" s="2">
        <v>53.44</v>
      </c>
      <c r="I122" s="2">
        <v>2</v>
      </c>
      <c r="J122" s="2">
        <v>5.3440000000000003</v>
      </c>
      <c r="K122" s="2">
        <v>112.224</v>
      </c>
      <c r="L122" s="143">
        <v>43485</v>
      </c>
      <c r="M122" s="2">
        <v>0.85972222222222228</v>
      </c>
      <c r="N122" s="3" t="s">
        <v>23</v>
      </c>
      <c r="O122" s="2">
        <v>106.88</v>
      </c>
      <c r="P122" s="4">
        <v>4.7619047620000003</v>
      </c>
      <c r="Q122" s="2">
        <v>5.3440000000000003</v>
      </c>
      <c r="R122" s="2">
        <v>4.0999999999999996</v>
      </c>
      <c r="S122">
        <f t="shared" si="1"/>
        <v>1</v>
      </c>
    </row>
    <row r="123" spans="2:19" x14ac:dyDescent="0.25">
      <c r="B123" s="2" t="s">
        <v>156</v>
      </c>
      <c r="C123" s="2" t="s">
        <v>18</v>
      </c>
      <c r="D123" s="2" t="s">
        <v>19</v>
      </c>
      <c r="E123" s="2" t="s">
        <v>27</v>
      </c>
      <c r="F123" s="2" t="s">
        <v>21</v>
      </c>
      <c r="G123" s="2" t="s">
        <v>28</v>
      </c>
      <c r="H123" s="2">
        <v>99.56</v>
      </c>
      <c r="I123" s="2">
        <v>8</v>
      </c>
      <c r="J123" s="2">
        <v>39.823999999999998</v>
      </c>
      <c r="K123" s="2">
        <v>836.30399999999997</v>
      </c>
      <c r="L123" s="143">
        <v>43510</v>
      </c>
      <c r="M123" s="2">
        <v>0.7104166666666667</v>
      </c>
      <c r="N123" s="3" t="s">
        <v>33</v>
      </c>
      <c r="O123" s="2">
        <v>796.48</v>
      </c>
      <c r="P123" s="4">
        <v>4.7619047620000003</v>
      </c>
      <c r="Q123" s="2">
        <v>39.823999999999998</v>
      </c>
      <c r="R123" s="2">
        <v>5.2</v>
      </c>
      <c r="S123">
        <f t="shared" si="1"/>
        <v>2</v>
      </c>
    </row>
    <row r="124" spans="2:19" x14ac:dyDescent="0.25">
      <c r="B124" s="2" t="s">
        <v>157</v>
      </c>
      <c r="C124" s="2" t="s">
        <v>25</v>
      </c>
      <c r="D124" s="2" t="s">
        <v>26</v>
      </c>
      <c r="E124" s="2" t="s">
        <v>20</v>
      </c>
      <c r="F124" s="2" t="s">
        <v>31</v>
      </c>
      <c r="G124" s="2" t="s">
        <v>36</v>
      </c>
      <c r="H124" s="2">
        <v>57.12</v>
      </c>
      <c r="I124" s="2">
        <v>7</v>
      </c>
      <c r="J124" s="2">
        <v>19.992000000000001</v>
      </c>
      <c r="K124" s="2">
        <v>419.83199999999999</v>
      </c>
      <c r="L124" s="143">
        <v>43477</v>
      </c>
      <c r="M124" s="2">
        <v>0.50138888888888888</v>
      </c>
      <c r="N124" s="3" t="s">
        <v>33</v>
      </c>
      <c r="O124" s="2">
        <v>399.84</v>
      </c>
      <c r="P124" s="4">
        <v>4.7619047620000003</v>
      </c>
      <c r="Q124" s="2">
        <v>19.992000000000001</v>
      </c>
      <c r="R124" s="2">
        <v>6.5</v>
      </c>
      <c r="S124">
        <f t="shared" si="1"/>
        <v>1</v>
      </c>
    </row>
    <row r="125" spans="2:19" x14ac:dyDescent="0.25">
      <c r="B125" s="2" t="s">
        <v>158</v>
      </c>
      <c r="C125" s="2" t="s">
        <v>42</v>
      </c>
      <c r="D125" s="2" t="s">
        <v>43</v>
      </c>
      <c r="E125" s="2" t="s">
        <v>20</v>
      </c>
      <c r="F125" s="2" t="s">
        <v>31</v>
      </c>
      <c r="G125" s="2" t="s">
        <v>36</v>
      </c>
      <c r="H125" s="2">
        <v>99.96</v>
      </c>
      <c r="I125" s="2">
        <v>9</v>
      </c>
      <c r="J125" s="2">
        <v>44.981999999999999</v>
      </c>
      <c r="K125" s="2">
        <v>944.62199999999996</v>
      </c>
      <c r="L125" s="143">
        <v>43533</v>
      </c>
      <c r="M125" s="2">
        <v>0.72638888888888886</v>
      </c>
      <c r="N125" s="3" t="s">
        <v>33</v>
      </c>
      <c r="O125" s="2">
        <v>899.64</v>
      </c>
      <c r="P125" s="4">
        <v>4.7619047620000003</v>
      </c>
      <c r="Q125" s="2">
        <v>44.981999999999999</v>
      </c>
      <c r="R125" s="2">
        <v>4.2</v>
      </c>
      <c r="S125">
        <f t="shared" si="1"/>
        <v>3</v>
      </c>
    </row>
    <row r="126" spans="2:19" x14ac:dyDescent="0.25">
      <c r="B126" s="2" t="s">
        <v>159</v>
      </c>
      <c r="C126" s="2" t="s">
        <v>25</v>
      </c>
      <c r="D126" s="2" t="s">
        <v>26</v>
      </c>
      <c r="E126" s="2" t="s">
        <v>20</v>
      </c>
      <c r="F126" s="2" t="s">
        <v>31</v>
      </c>
      <c r="G126" s="2" t="s">
        <v>32</v>
      </c>
      <c r="H126" s="2">
        <v>63.91</v>
      </c>
      <c r="I126" s="2">
        <v>8</v>
      </c>
      <c r="J126" s="2">
        <v>25.564</v>
      </c>
      <c r="K126" s="2">
        <v>536.84400000000005</v>
      </c>
      <c r="L126" s="143">
        <v>43537</v>
      </c>
      <c r="M126" s="2">
        <v>0.82777777777777772</v>
      </c>
      <c r="N126" s="3" t="s">
        <v>33</v>
      </c>
      <c r="O126" s="2">
        <v>511.28</v>
      </c>
      <c r="P126" s="4">
        <v>4.7619047620000003</v>
      </c>
      <c r="Q126" s="2">
        <v>25.564</v>
      </c>
      <c r="R126" s="2">
        <v>4.5999999999999996</v>
      </c>
      <c r="S126">
        <f t="shared" si="1"/>
        <v>3</v>
      </c>
    </row>
    <row r="127" spans="2:19" x14ac:dyDescent="0.25">
      <c r="B127" s="2" t="s">
        <v>160</v>
      </c>
      <c r="C127" s="2" t="s">
        <v>42</v>
      </c>
      <c r="D127" s="2" t="s">
        <v>43</v>
      </c>
      <c r="E127" s="2" t="s">
        <v>20</v>
      </c>
      <c r="F127" s="2" t="s">
        <v>21</v>
      </c>
      <c r="G127" s="2" t="s">
        <v>46</v>
      </c>
      <c r="H127" s="2">
        <v>56.47</v>
      </c>
      <c r="I127" s="2">
        <v>8</v>
      </c>
      <c r="J127" s="2">
        <v>22.588000000000001</v>
      </c>
      <c r="K127" s="2">
        <v>474.34800000000001</v>
      </c>
      <c r="L127" s="143">
        <v>43533</v>
      </c>
      <c r="M127" s="2">
        <v>0.62291666666666667</v>
      </c>
      <c r="N127" s="3" t="s">
        <v>23</v>
      </c>
      <c r="O127" s="2">
        <v>451.76</v>
      </c>
      <c r="P127" s="4">
        <v>4.7619047620000003</v>
      </c>
      <c r="Q127" s="2">
        <v>22.588000000000001</v>
      </c>
      <c r="R127" s="2">
        <v>7.3</v>
      </c>
      <c r="S127">
        <f t="shared" si="1"/>
        <v>3</v>
      </c>
    </row>
    <row r="128" spans="2:19" x14ac:dyDescent="0.25">
      <c r="B128" s="2" t="s">
        <v>161</v>
      </c>
      <c r="C128" s="2" t="s">
        <v>18</v>
      </c>
      <c r="D128" s="2" t="s">
        <v>19</v>
      </c>
      <c r="E128" s="2" t="s">
        <v>27</v>
      </c>
      <c r="F128" s="2" t="s">
        <v>21</v>
      </c>
      <c r="G128" s="2" t="s">
        <v>32</v>
      </c>
      <c r="H128" s="2">
        <v>93.69</v>
      </c>
      <c r="I128" s="2">
        <v>7</v>
      </c>
      <c r="J128" s="2">
        <v>32.791499999999999</v>
      </c>
      <c r="K128" s="2">
        <v>688.62149999999997</v>
      </c>
      <c r="L128" s="143">
        <v>43534</v>
      </c>
      <c r="M128" s="2">
        <v>0.78055555555555556</v>
      </c>
      <c r="N128" s="3" t="s">
        <v>33</v>
      </c>
      <c r="O128" s="2">
        <v>655.83</v>
      </c>
      <c r="P128" s="4">
        <v>4.7619047620000003</v>
      </c>
      <c r="Q128" s="2">
        <v>32.791499999999999</v>
      </c>
      <c r="R128" s="2">
        <v>4.5</v>
      </c>
      <c r="S128">
        <f t="shared" si="1"/>
        <v>3</v>
      </c>
    </row>
    <row r="129" spans="2:19" x14ac:dyDescent="0.25">
      <c r="B129" s="2" t="s">
        <v>162</v>
      </c>
      <c r="C129" s="2" t="s">
        <v>18</v>
      </c>
      <c r="D129" s="2" t="s">
        <v>19</v>
      </c>
      <c r="E129" s="2" t="s">
        <v>27</v>
      </c>
      <c r="F129" s="2" t="s">
        <v>21</v>
      </c>
      <c r="G129" s="2" t="s">
        <v>36</v>
      </c>
      <c r="H129" s="2">
        <v>32.25</v>
      </c>
      <c r="I129" s="2">
        <v>5</v>
      </c>
      <c r="J129" s="2">
        <v>8.0625</v>
      </c>
      <c r="K129" s="2">
        <v>169.3125</v>
      </c>
      <c r="L129" s="143">
        <v>43492</v>
      </c>
      <c r="M129" s="2">
        <v>0.55972222222222223</v>
      </c>
      <c r="N129" s="3" t="s">
        <v>29</v>
      </c>
      <c r="O129" s="2">
        <v>161.25</v>
      </c>
      <c r="P129" s="4">
        <v>4.7619047620000003</v>
      </c>
      <c r="Q129" s="2">
        <v>8.0625</v>
      </c>
      <c r="R129" s="2">
        <v>9</v>
      </c>
      <c r="S129">
        <f t="shared" si="1"/>
        <v>1</v>
      </c>
    </row>
    <row r="130" spans="2:19" x14ac:dyDescent="0.25">
      <c r="B130" s="2" t="s">
        <v>163</v>
      </c>
      <c r="C130" s="2" t="s">
        <v>25</v>
      </c>
      <c r="D130" s="2" t="s">
        <v>26</v>
      </c>
      <c r="E130" s="2" t="s">
        <v>27</v>
      </c>
      <c r="F130" s="2" t="s">
        <v>21</v>
      </c>
      <c r="G130" s="2" t="s">
        <v>46</v>
      </c>
      <c r="H130" s="2">
        <v>31.73</v>
      </c>
      <c r="I130" s="2">
        <v>9</v>
      </c>
      <c r="J130" s="2">
        <v>14.278499999999999</v>
      </c>
      <c r="K130" s="2">
        <v>299.8485</v>
      </c>
      <c r="L130" s="143">
        <v>43473</v>
      </c>
      <c r="M130" s="2">
        <v>0.67847222222222225</v>
      </c>
      <c r="N130" s="3" t="s">
        <v>33</v>
      </c>
      <c r="O130" s="2">
        <v>285.57</v>
      </c>
      <c r="P130" s="4">
        <v>4.7619047620000003</v>
      </c>
      <c r="Q130" s="2">
        <v>14.278499999999999</v>
      </c>
      <c r="R130" s="2">
        <v>5.9</v>
      </c>
      <c r="S130">
        <f t="shared" si="1"/>
        <v>1</v>
      </c>
    </row>
    <row r="131" spans="2:19" x14ac:dyDescent="0.25">
      <c r="B131" s="2" t="s">
        <v>164</v>
      </c>
      <c r="C131" s="2" t="s">
        <v>25</v>
      </c>
      <c r="D131" s="2" t="s">
        <v>26</v>
      </c>
      <c r="E131" s="2" t="s">
        <v>20</v>
      </c>
      <c r="F131" s="2" t="s">
        <v>21</v>
      </c>
      <c r="G131" s="2" t="s">
        <v>44</v>
      </c>
      <c r="H131" s="2">
        <v>68.540000000000006</v>
      </c>
      <c r="I131" s="2">
        <v>8</v>
      </c>
      <c r="J131" s="2">
        <v>27.416</v>
      </c>
      <c r="K131" s="2">
        <v>575.73599999999999</v>
      </c>
      <c r="L131" s="143">
        <v>43473</v>
      </c>
      <c r="M131" s="2">
        <v>0.6645833333333333</v>
      </c>
      <c r="N131" s="3" t="s">
        <v>23</v>
      </c>
      <c r="O131" s="2">
        <v>548.32000000000005</v>
      </c>
      <c r="P131" s="4">
        <v>4.7619047620000003</v>
      </c>
      <c r="Q131" s="2">
        <v>27.416</v>
      </c>
      <c r="R131" s="2">
        <v>8.5</v>
      </c>
      <c r="S131">
        <f t="shared" si="1"/>
        <v>1</v>
      </c>
    </row>
    <row r="132" spans="2:19" x14ac:dyDescent="0.25">
      <c r="B132" s="2" t="s">
        <v>165</v>
      </c>
      <c r="C132" s="2" t="s">
        <v>42</v>
      </c>
      <c r="D132" s="2" t="s">
        <v>43</v>
      </c>
      <c r="E132" s="2" t="s">
        <v>27</v>
      </c>
      <c r="F132" s="2" t="s">
        <v>21</v>
      </c>
      <c r="G132" s="2" t="s">
        <v>36</v>
      </c>
      <c r="H132" s="2">
        <v>90.28</v>
      </c>
      <c r="I132" s="2">
        <v>9</v>
      </c>
      <c r="J132" s="2">
        <v>40.625999999999998</v>
      </c>
      <c r="K132" s="2">
        <v>853.14599999999996</v>
      </c>
      <c r="L132" s="143">
        <v>43504</v>
      </c>
      <c r="M132" s="2">
        <v>0.46875</v>
      </c>
      <c r="N132" s="3" t="s">
        <v>23</v>
      </c>
      <c r="O132" s="2">
        <v>812.52</v>
      </c>
      <c r="P132" s="4">
        <v>4.7619047620000003</v>
      </c>
      <c r="Q132" s="2">
        <v>40.625999999999998</v>
      </c>
      <c r="R132" s="2">
        <v>7.2</v>
      </c>
      <c r="S132">
        <f t="shared" ref="S132:S195" si="2">MONTH(L132)</f>
        <v>2</v>
      </c>
    </row>
    <row r="133" spans="2:19" x14ac:dyDescent="0.25">
      <c r="B133" s="2" t="s">
        <v>166</v>
      </c>
      <c r="C133" s="2" t="s">
        <v>42</v>
      </c>
      <c r="D133" s="2" t="s">
        <v>43</v>
      </c>
      <c r="E133" s="2" t="s">
        <v>27</v>
      </c>
      <c r="F133" s="2" t="s">
        <v>21</v>
      </c>
      <c r="G133" s="2" t="s">
        <v>46</v>
      </c>
      <c r="H133" s="2">
        <v>39.619999999999997</v>
      </c>
      <c r="I133" s="2">
        <v>7</v>
      </c>
      <c r="J133" s="2">
        <v>13.867000000000001</v>
      </c>
      <c r="K133" s="2">
        <v>291.20699999999999</v>
      </c>
      <c r="L133" s="143">
        <v>43490</v>
      </c>
      <c r="M133" s="2">
        <v>0.5541666666666667</v>
      </c>
      <c r="N133" s="3" t="s">
        <v>29</v>
      </c>
      <c r="O133" s="2">
        <v>277.33999999999997</v>
      </c>
      <c r="P133" s="4">
        <v>4.7619047620000003</v>
      </c>
      <c r="Q133" s="2">
        <v>13.867000000000001</v>
      </c>
      <c r="R133" s="2">
        <v>7.5</v>
      </c>
      <c r="S133">
        <f t="shared" si="2"/>
        <v>1</v>
      </c>
    </row>
    <row r="134" spans="2:19" x14ac:dyDescent="0.25">
      <c r="B134" s="2" t="s">
        <v>167</v>
      </c>
      <c r="C134" s="2" t="s">
        <v>18</v>
      </c>
      <c r="D134" s="2" t="s">
        <v>19</v>
      </c>
      <c r="E134" s="2" t="s">
        <v>20</v>
      </c>
      <c r="F134" s="2" t="s">
        <v>21</v>
      </c>
      <c r="G134" s="2" t="s">
        <v>36</v>
      </c>
      <c r="H134" s="2">
        <v>92.13</v>
      </c>
      <c r="I134" s="2">
        <v>6</v>
      </c>
      <c r="J134" s="2">
        <v>27.638999999999999</v>
      </c>
      <c r="K134" s="2">
        <v>580.41899999999998</v>
      </c>
      <c r="L134" s="143">
        <v>43530</v>
      </c>
      <c r="M134" s="2">
        <v>0.8569444444444444</v>
      </c>
      <c r="N134" s="3" t="s">
        <v>29</v>
      </c>
      <c r="O134" s="2">
        <v>552.78</v>
      </c>
      <c r="P134" s="4">
        <v>4.7619047620000003</v>
      </c>
      <c r="Q134" s="2">
        <v>27.638999999999999</v>
      </c>
      <c r="R134" s="2">
        <v>8.3000000000000007</v>
      </c>
      <c r="S134">
        <f t="shared" si="2"/>
        <v>3</v>
      </c>
    </row>
    <row r="135" spans="2:19" x14ac:dyDescent="0.25">
      <c r="B135" s="2" t="s">
        <v>168</v>
      </c>
      <c r="C135" s="2" t="s">
        <v>42</v>
      </c>
      <c r="D135" s="2" t="s">
        <v>43</v>
      </c>
      <c r="E135" s="2" t="s">
        <v>27</v>
      </c>
      <c r="F135" s="2" t="s">
        <v>21</v>
      </c>
      <c r="G135" s="2" t="s">
        <v>36</v>
      </c>
      <c r="H135" s="2">
        <v>34.840000000000003</v>
      </c>
      <c r="I135" s="2">
        <v>4</v>
      </c>
      <c r="J135" s="2">
        <v>6.968</v>
      </c>
      <c r="K135" s="2">
        <v>146.328</v>
      </c>
      <c r="L135" s="143">
        <v>43506</v>
      </c>
      <c r="M135" s="2">
        <v>0.77500000000000002</v>
      </c>
      <c r="N135" s="3" t="s">
        <v>29</v>
      </c>
      <c r="O135" s="2">
        <v>139.36000000000001</v>
      </c>
      <c r="P135" s="4">
        <v>4.7619047620000003</v>
      </c>
      <c r="Q135" s="2">
        <v>6.968</v>
      </c>
      <c r="R135" s="2">
        <v>7.4</v>
      </c>
      <c r="S135">
        <f t="shared" si="2"/>
        <v>2</v>
      </c>
    </row>
    <row r="136" spans="2:19" x14ac:dyDescent="0.25">
      <c r="B136" s="2" t="s">
        <v>169</v>
      </c>
      <c r="C136" s="2" t="s">
        <v>42</v>
      </c>
      <c r="D136" s="2" t="s">
        <v>43</v>
      </c>
      <c r="E136" s="2" t="s">
        <v>20</v>
      </c>
      <c r="F136" s="2" t="s">
        <v>31</v>
      </c>
      <c r="G136" s="2" t="s">
        <v>28</v>
      </c>
      <c r="H136" s="2">
        <v>87.45</v>
      </c>
      <c r="I136" s="2">
        <v>6</v>
      </c>
      <c r="J136" s="2">
        <v>26.234999999999999</v>
      </c>
      <c r="K136" s="2">
        <v>550.93499999999995</v>
      </c>
      <c r="L136" s="143">
        <v>43513</v>
      </c>
      <c r="M136" s="2">
        <v>0.61111111111111116</v>
      </c>
      <c r="N136" s="3" t="s">
        <v>33</v>
      </c>
      <c r="O136" s="2">
        <v>524.70000000000005</v>
      </c>
      <c r="P136" s="4">
        <v>4.7619047620000003</v>
      </c>
      <c r="Q136" s="2">
        <v>26.234999999999999</v>
      </c>
      <c r="R136" s="2">
        <v>8.8000000000000007</v>
      </c>
      <c r="S136">
        <f t="shared" si="2"/>
        <v>2</v>
      </c>
    </row>
    <row r="137" spans="2:19" x14ac:dyDescent="0.25">
      <c r="B137" s="2" t="s">
        <v>170</v>
      </c>
      <c r="C137" s="2" t="s">
        <v>25</v>
      </c>
      <c r="D137" s="2" t="s">
        <v>26</v>
      </c>
      <c r="E137" s="2" t="s">
        <v>27</v>
      </c>
      <c r="F137" s="2" t="s">
        <v>21</v>
      </c>
      <c r="G137" s="2" t="s">
        <v>22</v>
      </c>
      <c r="H137" s="2">
        <v>81.3</v>
      </c>
      <c r="I137" s="2">
        <v>6</v>
      </c>
      <c r="J137" s="2">
        <v>24.39</v>
      </c>
      <c r="K137" s="2">
        <v>512.19000000000005</v>
      </c>
      <c r="L137" s="143">
        <v>43532</v>
      </c>
      <c r="M137" s="2">
        <v>0.69652777777777775</v>
      </c>
      <c r="N137" s="3" t="s">
        <v>23</v>
      </c>
      <c r="O137" s="2">
        <v>487.8</v>
      </c>
      <c r="P137" s="4">
        <v>4.7619047620000003</v>
      </c>
      <c r="Q137" s="2">
        <v>24.39</v>
      </c>
      <c r="R137" s="2">
        <v>5.3</v>
      </c>
      <c r="S137">
        <f t="shared" si="2"/>
        <v>3</v>
      </c>
    </row>
    <row r="138" spans="2:19" x14ac:dyDescent="0.25">
      <c r="B138" s="2" t="s">
        <v>171</v>
      </c>
      <c r="C138" s="2" t="s">
        <v>25</v>
      </c>
      <c r="D138" s="2" t="s">
        <v>26</v>
      </c>
      <c r="E138" s="2" t="s">
        <v>27</v>
      </c>
      <c r="F138" s="2" t="s">
        <v>31</v>
      </c>
      <c r="G138" s="2" t="s">
        <v>46</v>
      </c>
      <c r="H138" s="2">
        <v>90.22</v>
      </c>
      <c r="I138" s="2">
        <v>3</v>
      </c>
      <c r="J138" s="2">
        <v>13.532999999999999</v>
      </c>
      <c r="K138" s="2">
        <v>284.19299999999998</v>
      </c>
      <c r="L138" s="143">
        <v>43514</v>
      </c>
      <c r="M138" s="2">
        <v>0.81874999999999998</v>
      </c>
      <c r="N138" s="3" t="s">
        <v>29</v>
      </c>
      <c r="O138" s="2">
        <v>270.66000000000003</v>
      </c>
      <c r="P138" s="4">
        <v>4.7619047620000003</v>
      </c>
      <c r="Q138" s="2">
        <v>13.532999999999999</v>
      </c>
      <c r="R138" s="2">
        <v>6.2</v>
      </c>
      <c r="S138">
        <f t="shared" si="2"/>
        <v>2</v>
      </c>
    </row>
    <row r="139" spans="2:19" x14ac:dyDescent="0.25">
      <c r="B139" s="2" t="s">
        <v>172</v>
      </c>
      <c r="C139" s="2" t="s">
        <v>18</v>
      </c>
      <c r="D139" s="2" t="s">
        <v>19</v>
      </c>
      <c r="E139" s="2" t="s">
        <v>27</v>
      </c>
      <c r="F139" s="2" t="s">
        <v>21</v>
      </c>
      <c r="G139" s="2" t="s">
        <v>28</v>
      </c>
      <c r="H139" s="2">
        <v>26.31</v>
      </c>
      <c r="I139" s="2">
        <v>5</v>
      </c>
      <c r="J139" s="2">
        <v>6.5774999999999997</v>
      </c>
      <c r="K139" s="2">
        <v>138.1275</v>
      </c>
      <c r="L139" s="143">
        <v>43483</v>
      </c>
      <c r="M139" s="2">
        <v>0.87430555555555556</v>
      </c>
      <c r="N139" s="3" t="s">
        <v>33</v>
      </c>
      <c r="O139" s="2">
        <v>131.55000000000001</v>
      </c>
      <c r="P139" s="4">
        <v>4.7619047620000003</v>
      </c>
      <c r="Q139" s="2">
        <v>6.5774999999999997</v>
      </c>
      <c r="R139" s="2">
        <v>8.8000000000000007</v>
      </c>
      <c r="S139">
        <f t="shared" si="2"/>
        <v>1</v>
      </c>
    </row>
    <row r="140" spans="2:19" x14ac:dyDescent="0.25">
      <c r="B140" s="2" t="s">
        <v>173</v>
      </c>
      <c r="C140" s="2" t="s">
        <v>18</v>
      </c>
      <c r="D140" s="2" t="s">
        <v>19</v>
      </c>
      <c r="E140" s="2" t="s">
        <v>20</v>
      </c>
      <c r="F140" s="2" t="s">
        <v>21</v>
      </c>
      <c r="G140" s="2" t="s">
        <v>32</v>
      </c>
      <c r="H140" s="2">
        <v>34.42</v>
      </c>
      <c r="I140" s="2">
        <v>6</v>
      </c>
      <c r="J140" s="2">
        <v>10.326000000000001</v>
      </c>
      <c r="K140" s="2">
        <v>216.846</v>
      </c>
      <c r="L140" s="143">
        <v>43514</v>
      </c>
      <c r="M140" s="2">
        <v>0.65208333333333335</v>
      </c>
      <c r="N140" s="3" t="s">
        <v>29</v>
      </c>
      <c r="O140" s="2">
        <v>206.52</v>
      </c>
      <c r="P140" s="4">
        <v>4.7619047620000003</v>
      </c>
      <c r="Q140" s="2">
        <v>10.326000000000001</v>
      </c>
      <c r="R140" s="2">
        <v>9.8000000000000007</v>
      </c>
      <c r="S140">
        <f t="shared" si="2"/>
        <v>2</v>
      </c>
    </row>
    <row r="141" spans="2:19" x14ac:dyDescent="0.25">
      <c r="B141" s="2" t="s">
        <v>174</v>
      </c>
      <c r="C141" s="2" t="s">
        <v>42</v>
      </c>
      <c r="D141" s="2" t="s">
        <v>43</v>
      </c>
      <c r="E141" s="2" t="s">
        <v>27</v>
      </c>
      <c r="F141" s="2" t="s">
        <v>31</v>
      </c>
      <c r="G141" s="2" t="s">
        <v>36</v>
      </c>
      <c r="H141" s="2">
        <v>51.91</v>
      </c>
      <c r="I141" s="2">
        <v>10</v>
      </c>
      <c r="J141" s="2">
        <v>25.954999999999998</v>
      </c>
      <c r="K141" s="2">
        <v>545.05499999999995</v>
      </c>
      <c r="L141" s="143">
        <v>43512</v>
      </c>
      <c r="M141" s="2">
        <v>0.51458333333333328</v>
      </c>
      <c r="N141" s="3" t="s">
        <v>29</v>
      </c>
      <c r="O141" s="2">
        <v>519.1</v>
      </c>
      <c r="P141" s="4">
        <v>4.7619047620000003</v>
      </c>
      <c r="Q141" s="2">
        <v>25.954999999999998</v>
      </c>
      <c r="R141" s="2">
        <v>8.1999999999999993</v>
      </c>
      <c r="S141">
        <f t="shared" si="2"/>
        <v>2</v>
      </c>
    </row>
    <row r="142" spans="2:19" x14ac:dyDescent="0.25">
      <c r="B142" s="2" t="s">
        <v>175</v>
      </c>
      <c r="C142" s="2" t="s">
        <v>18</v>
      </c>
      <c r="D142" s="2" t="s">
        <v>19</v>
      </c>
      <c r="E142" s="2" t="s">
        <v>27</v>
      </c>
      <c r="F142" s="2" t="s">
        <v>31</v>
      </c>
      <c r="G142" s="2" t="s">
        <v>36</v>
      </c>
      <c r="H142" s="2">
        <v>72.5</v>
      </c>
      <c r="I142" s="2">
        <v>8</v>
      </c>
      <c r="J142" s="2">
        <v>29</v>
      </c>
      <c r="K142" s="2">
        <v>609</v>
      </c>
      <c r="L142" s="143">
        <v>43540</v>
      </c>
      <c r="M142" s="2">
        <v>0.80902777777777779</v>
      </c>
      <c r="N142" s="3" t="s">
        <v>23</v>
      </c>
      <c r="O142" s="2">
        <v>580</v>
      </c>
      <c r="P142" s="4">
        <v>4.7619047620000003</v>
      </c>
      <c r="Q142" s="2">
        <v>29</v>
      </c>
      <c r="R142" s="2">
        <v>9.1999999999999993</v>
      </c>
      <c r="S142">
        <f t="shared" si="2"/>
        <v>3</v>
      </c>
    </row>
    <row r="143" spans="2:19" x14ac:dyDescent="0.25">
      <c r="B143" s="2" t="s">
        <v>176</v>
      </c>
      <c r="C143" s="2" t="s">
        <v>25</v>
      </c>
      <c r="D143" s="2" t="s">
        <v>26</v>
      </c>
      <c r="E143" s="2" t="s">
        <v>20</v>
      </c>
      <c r="F143" s="2" t="s">
        <v>21</v>
      </c>
      <c r="G143" s="2" t="s">
        <v>36</v>
      </c>
      <c r="H143" s="2">
        <v>89.8</v>
      </c>
      <c r="I143" s="2">
        <v>10</v>
      </c>
      <c r="J143" s="2">
        <v>44.9</v>
      </c>
      <c r="K143" s="2">
        <v>942.9</v>
      </c>
      <c r="L143" s="143">
        <v>43488</v>
      </c>
      <c r="M143" s="2">
        <v>0.54166666666666663</v>
      </c>
      <c r="N143" s="3" t="s">
        <v>33</v>
      </c>
      <c r="O143" s="2">
        <v>898</v>
      </c>
      <c r="P143" s="4">
        <v>4.7619047620000003</v>
      </c>
      <c r="Q143" s="2">
        <v>44.9</v>
      </c>
      <c r="R143" s="2">
        <v>5.4</v>
      </c>
      <c r="S143">
        <f t="shared" si="2"/>
        <v>1</v>
      </c>
    </row>
    <row r="144" spans="2:19" x14ac:dyDescent="0.25">
      <c r="B144" s="2" t="s">
        <v>177</v>
      </c>
      <c r="C144" s="2" t="s">
        <v>25</v>
      </c>
      <c r="D144" s="2" t="s">
        <v>26</v>
      </c>
      <c r="E144" s="2" t="s">
        <v>20</v>
      </c>
      <c r="F144" s="2" t="s">
        <v>31</v>
      </c>
      <c r="G144" s="2" t="s">
        <v>22</v>
      </c>
      <c r="H144" s="2">
        <v>90.5</v>
      </c>
      <c r="I144" s="2">
        <v>10</v>
      </c>
      <c r="J144" s="2">
        <v>45.25</v>
      </c>
      <c r="K144" s="2">
        <v>950.25</v>
      </c>
      <c r="L144" s="143">
        <v>43490</v>
      </c>
      <c r="M144" s="2">
        <v>0.57499999999999996</v>
      </c>
      <c r="N144" s="3" t="s">
        <v>29</v>
      </c>
      <c r="O144" s="2">
        <v>905</v>
      </c>
      <c r="P144" s="4">
        <v>4.7619047620000003</v>
      </c>
      <c r="Q144" s="2">
        <v>45.25</v>
      </c>
      <c r="R144" s="2">
        <v>8.1</v>
      </c>
      <c r="S144">
        <f t="shared" si="2"/>
        <v>1</v>
      </c>
    </row>
    <row r="145" spans="2:19" x14ac:dyDescent="0.25">
      <c r="B145" s="2" t="s">
        <v>178</v>
      </c>
      <c r="C145" s="2" t="s">
        <v>25</v>
      </c>
      <c r="D145" s="2" t="s">
        <v>26</v>
      </c>
      <c r="E145" s="2" t="s">
        <v>20</v>
      </c>
      <c r="F145" s="2" t="s">
        <v>21</v>
      </c>
      <c r="G145" s="2" t="s">
        <v>22</v>
      </c>
      <c r="H145" s="2">
        <v>68.599999999999994</v>
      </c>
      <c r="I145" s="2">
        <v>10</v>
      </c>
      <c r="J145" s="2">
        <v>34.299999999999997</v>
      </c>
      <c r="K145" s="2">
        <v>720.3</v>
      </c>
      <c r="L145" s="143">
        <v>43501</v>
      </c>
      <c r="M145" s="2">
        <v>0.83125000000000004</v>
      </c>
      <c r="N145" s="3" t="s">
        <v>29</v>
      </c>
      <c r="O145" s="2">
        <v>686</v>
      </c>
      <c r="P145" s="4">
        <v>4.7619047620000003</v>
      </c>
      <c r="Q145" s="2">
        <v>34.299999999999997</v>
      </c>
      <c r="R145" s="2">
        <v>9.1</v>
      </c>
      <c r="S145">
        <f t="shared" si="2"/>
        <v>2</v>
      </c>
    </row>
    <row r="146" spans="2:19" x14ac:dyDescent="0.25">
      <c r="B146" s="2" t="s">
        <v>179</v>
      </c>
      <c r="C146" s="2" t="s">
        <v>25</v>
      </c>
      <c r="D146" s="2" t="s">
        <v>26</v>
      </c>
      <c r="E146" s="2" t="s">
        <v>20</v>
      </c>
      <c r="F146" s="2" t="s">
        <v>21</v>
      </c>
      <c r="G146" s="2" t="s">
        <v>44</v>
      </c>
      <c r="H146" s="2">
        <v>30.41</v>
      </c>
      <c r="I146" s="2">
        <v>1</v>
      </c>
      <c r="J146" s="2">
        <v>1.5205</v>
      </c>
      <c r="K146" s="2">
        <v>31.930499999999999</v>
      </c>
      <c r="L146" s="143">
        <v>43518</v>
      </c>
      <c r="M146" s="2">
        <v>0.44166666666666665</v>
      </c>
      <c r="N146" s="3" t="s">
        <v>33</v>
      </c>
      <c r="O146" s="2">
        <v>30.41</v>
      </c>
      <c r="P146" s="4">
        <v>4.7619047620000003</v>
      </c>
      <c r="Q146" s="2">
        <v>1.5205</v>
      </c>
      <c r="R146" s="2">
        <v>8.4</v>
      </c>
      <c r="S146">
        <f t="shared" si="2"/>
        <v>2</v>
      </c>
    </row>
    <row r="147" spans="2:19" x14ac:dyDescent="0.25">
      <c r="B147" s="2" t="s">
        <v>180</v>
      </c>
      <c r="C147" s="2" t="s">
        <v>18</v>
      </c>
      <c r="D147" s="2" t="s">
        <v>19</v>
      </c>
      <c r="E147" s="2" t="s">
        <v>27</v>
      </c>
      <c r="F147" s="2" t="s">
        <v>21</v>
      </c>
      <c r="G147" s="2" t="s">
        <v>32</v>
      </c>
      <c r="H147" s="2">
        <v>77.95</v>
      </c>
      <c r="I147" s="2">
        <v>6</v>
      </c>
      <c r="J147" s="2">
        <v>23.385000000000002</v>
      </c>
      <c r="K147" s="2">
        <v>491.08499999999998</v>
      </c>
      <c r="L147" s="143">
        <v>43486</v>
      </c>
      <c r="M147" s="2">
        <v>0.69236111111111109</v>
      </c>
      <c r="N147" s="3" t="s">
        <v>23</v>
      </c>
      <c r="O147" s="2">
        <v>467.7</v>
      </c>
      <c r="P147" s="4">
        <v>4.7619047620000003</v>
      </c>
      <c r="Q147" s="2">
        <v>23.385000000000002</v>
      </c>
      <c r="R147" s="2">
        <v>8</v>
      </c>
      <c r="S147">
        <f t="shared" si="2"/>
        <v>1</v>
      </c>
    </row>
    <row r="148" spans="2:19" x14ac:dyDescent="0.25">
      <c r="B148" s="2" t="s">
        <v>181</v>
      </c>
      <c r="C148" s="2" t="s">
        <v>25</v>
      </c>
      <c r="D148" s="2" t="s">
        <v>26</v>
      </c>
      <c r="E148" s="2" t="s">
        <v>27</v>
      </c>
      <c r="F148" s="2" t="s">
        <v>21</v>
      </c>
      <c r="G148" s="2" t="s">
        <v>22</v>
      </c>
      <c r="H148" s="2">
        <v>46.26</v>
      </c>
      <c r="I148" s="2">
        <v>6</v>
      </c>
      <c r="J148" s="2">
        <v>13.878</v>
      </c>
      <c r="K148" s="2">
        <v>291.43799999999999</v>
      </c>
      <c r="L148" s="143">
        <v>43532</v>
      </c>
      <c r="M148" s="2">
        <v>0.71597222222222223</v>
      </c>
      <c r="N148" s="3" t="s">
        <v>33</v>
      </c>
      <c r="O148" s="2">
        <v>277.56</v>
      </c>
      <c r="P148" s="4">
        <v>4.7619047620000003</v>
      </c>
      <c r="Q148" s="2">
        <v>13.878</v>
      </c>
      <c r="R148" s="2">
        <v>9.5</v>
      </c>
      <c r="S148">
        <f t="shared" si="2"/>
        <v>3</v>
      </c>
    </row>
    <row r="149" spans="2:19" x14ac:dyDescent="0.25">
      <c r="B149" s="2" t="s">
        <v>182</v>
      </c>
      <c r="C149" s="2" t="s">
        <v>18</v>
      </c>
      <c r="D149" s="2" t="s">
        <v>19</v>
      </c>
      <c r="E149" s="2" t="s">
        <v>20</v>
      </c>
      <c r="F149" s="2" t="s">
        <v>21</v>
      </c>
      <c r="G149" s="2" t="s">
        <v>46</v>
      </c>
      <c r="H149" s="2">
        <v>30.14</v>
      </c>
      <c r="I149" s="2">
        <v>10</v>
      </c>
      <c r="J149" s="2">
        <v>15.07</v>
      </c>
      <c r="K149" s="2">
        <v>316.47000000000003</v>
      </c>
      <c r="L149" s="143">
        <v>43506</v>
      </c>
      <c r="M149" s="2">
        <v>0.51944444444444449</v>
      </c>
      <c r="N149" s="3" t="s">
        <v>23</v>
      </c>
      <c r="O149" s="2">
        <v>301.39999999999998</v>
      </c>
      <c r="P149" s="4">
        <v>4.7619047620000003</v>
      </c>
      <c r="Q149" s="2">
        <v>15.07</v>
      </c>
      <c r="R149" s="2">
        <v>9.1999999999999993</v>
      </c>
      <c r="S149">
        <f t="shared" si="2"/>
        <v>2</v>
      </c>
    </row>
    <row r="150" spans="2:19" x14ac:dyDescent="0.25">
      <c r="B150" s="2" t="s">
        <v>183</v>
      </c>
      <c r="C150" s="2" t="s">
        <v>25</v>
      </c>
      <c r="D150" s="2" t="s">
        <v>26</v>
      </c>
      <c r="E150" s="2" t="s">
        <v>27</v>
      </c>
      <c r="F150" s="2" t="s">
        <v>31</v>
      </c>
      <c r="G150" s="2" t="s">
        <v>22</v>
      </c>
      <c r="H150" s="2">
        <v>66.14</v>
      </c>
      <c r="I150" s="2">
        <v>4</v>
      </c>
      <c r="J150" s="2">
        <v>13.228</v>
      </c>
      <c r="K150" s="2">
        <v>277.78800000000001</v>
      </c>
      <c r="L150" s="143">
        <v>43543</v>
      </c>
      <c r="M150" s="2">
        <v>0.53194444444444444</v>
      </c>
      <c r="N150" s="3" t="s">
        <v>33</v>
      </c>
      <c r="O150" s="2">
        <v>264.56</v>
      </c>
      <c r="P150" s="4">
        <v>4.7619047620000003</v>
      </c>
      <c r="Q150" s="2">
        <v>13.228</v>
      </c>
      <c r="R150" s="2">
        <v>5.6</v>
      </c>
      <c r="S150">
        <f t="shared" si="2"/>
        <v>3</v>
      </c>
    </row>
    <row r="151" spans="2:19" x14ac:dyDescent="0.25">
      <c r="B151" s="2" t="s">
        <v>184</v>
      </c>
      <c r="C151" s="2" t="s">
        <v>42</v>
      </c>
      <c r="D151" s="2" t="s">
        <v>43</v>
      </c>
      <c r="E151" s="2" t="s">
        <v>20</v>
      </c>
      <c r="F151" s="2" t="s">
        <v>31</v>
      </c>
      <c r="G151" s="2" t="s">
        <v>32</v>
      </c>
      <c r="H151" s="2">
        <v>71.86</v>
      </c>
      <c r="I151" s="2">
        <v>8</v>
      </c>
      <c r="J151" s="2">
        <v>28.744</v>
      </c>
      <c r="K151" s="2">
        <v>603.62400000000002</v>
      </c>
      <c r="L151" s="143">
        <v>43530</v>
      </c>
      <c r="M151" s="2">
        <v>0.62986111111111109</v>
      </c>
      <c r="N151" s="3" t="s">
        <v>33</v>
      </c>
      <c r="O151" s="2">
        <v>574.88</v>
      </c>
      <c r="P151" s="4">
        <v>4.7619047620000003</v>
      </c>
      <c r="Q151" s="2">
        <v>28.744</v>
      </c>
      <c r="R151" s="2">
        <v>6.2</v>
      </c>
      <c r="S151">
        <f t="shared" si="2"/>
        <v>3</v>
      </c>
    </row>
    <row r="152" spans="2:19" x14ac:dyDescent="0.25">
      <c r="B152" s="2" t="s">
        <v>185</v>
      </c>
      <c r="C152" s="2" t="s">
        <v>18</v>
      </c>
      <c r="D152" s="2" t="s">
        <v>19</v>
      </c>
      <c r="E152" s="2" t="s">
        <v>27</v>
      </c>
      <c r="F152" s="2" t="s">
        <v>31</v>
      </c>
      <c r="G152" s="2" t="s">
        <v>22</v>
      </c>
      <c r="H152" s="2">
        <v>32.46</v>
      </c>
      <c r="I152" s="2">
        <v>8</v>
      </c>
      <c r="J152" s="2">
        <v>12.984</v>
      </c>
      <c r="K152" s="2">
        <v>272.66399999999999</v>
      </c>
      <c r="L152" s="143">
        <v>43551</v>
      </c>
      <c r="M152" s="2">
        <v>0.57499999999999996</v>
      </c>
      <c r="N152" s="3" t="s">
        <v>33</v>
      </c>
      <c r="O152" s="2">
        <v>259.68</v>
      </c>
      <c r="P152" s="4">
        <v>4.7619047620000003</v>
      </c>
      <c r="Q152" s="2">
        <v>12.984</v>
      </c>
      <c r="R152" s="2">
        <v>4.9000000000000004</v>
      </c>
      <c r="S152">
        <f t="shared" si="2"/>
        <v>3</v>
      </c>
    </row>
    <row r="153" spans="2:19" x14ac:dyDescent="0.25">
      <c r="B153" s="2" t="s">
        <v>186</v>
      </c>
      <c r="C153" s="2" t="s">
        <v>42</v>
      </c>
      <c r="D153" s="2" t="s">
        <v>43</v>
      </c>
      <c r="E153" s="2" t="s">
        <v>20</v>
      </c>
      <c r="F153" s="2" t="s">
        <v>21</v>
      </c>
      <c r="G153" s="2" t="s">
        <v>46</v>
      </c>
      <c r="H153" s="2">
        <v>91.54</v>
      </c>
      <c r="I153" s="2">
        <v>4</v>
      </c>
      <c r="J153" s="2">
        <v>18.308</v>
      </c>
      <c r="K153" s="2">
        <v>384.46800000000002</v>
      </c>
      <c r="L153" s="143">
        <v>43547</v>
      </c>
      <c r="M153" s="2">
        <v>0.80555555555555558</v>
      </c>
      <c r="N153" s="3" t="s">
        <v>33</v>
      </c>
      <c r="O153" s="2">
        <v>366.16</v>
      </c>
      <c r="P153" s="4">
        <v>4.7619047620000003</v>
      </c>
      <c r="Q153" s="2">
        <v>18.308</v>
      </c>
      <c r="R153" s="2">
        <v>4.8</v>
      </c>
      <c r="S153">
        <f t="shared" si="2"/>
        <v>3</v>
      </c>
    </row>
    <row r="154" spans="2:19" x14ac:dyDescent="0.25">
      <c r="B154" s="2" t="s">
        <v>187</v>
      </c>
      <c r="C154" s="2" t="s">
        <v>25</v>
      </c>
      <c r="D154" s="2" t="s">
        <v>26</v>
      </c>
      <c r="E154" s="2" t="s">
        <v>20</v>
      </c>
      <c r="F154" s="2" t="s">
        <v>31</v>
      </c>
      <c r="G154" s="2" t="s">
        <v>36</v>
      </c>
      <c r="H154" s="2">
        <v>34.56</v>
      </c>
      <c r="I154" s="2">
        <v>7</v>
      </c>
      <c r="J154" s="2">
        <v>12.096</v>
      </c>
      <c r="K154" s="2">
        <v>254.01599999999999</v>
      </c>
      <c r="L154" s="143">
        <v>43535</v>
      </c>
      <c r="M154" s="2">
        <v>0.67152777777777772</v>
      </c>
      <c r="N154" s="3" t="s">
        <v>33</v>
      </c>
      <c r="O154" s="2">
        <v>241.92</v>
      </c>
      <c r="P154" s="4">
        <v>4.7619047620000003</v>
      </c>
      <c r="Q154" s="2">
        <v>12.096</v>
      </c>
      <c r="R154" s="2">
        <v>7.3</v>
      </c>
      <c r="S154">
        <f t="shared" si="2"/>
        <v>3</v>
      </c>
    </row>
    <row r="155" spans="2:19" x14ac:dyDescent="0.25">
      <c r="B155" s="2" t="s">
        <v>188</v>
      </c>
      <c r="C155" s="2" t="s">
        <v>18</v>
      </c>
      <c r="D155" s="2" t="s">
        <v>19</v>
      </c>
      <c r="E155" s="2" t="s">
        <v>27</v>
      </c>
      <c r="F155" s="2" t="s">
        <v>31</v>
      </c>
      <c r="G155" s="2" t="s">
        <v>46</v>
      </c>
      <c r="H155" s="2">
        <v>83.24</v>
      </c>
      <c r="I155" s="2">
        <v>9</v>
      </c>
      <c r="J155" s="2">
        <v>37.457999999999998</v>
      </c>
      <c r="K155" s="2">
        <v>786.61800000000005</v>
      </c>
      <c r="L155" s="143">
        <v>43494</v>
      </c>
      <c r="M155" s="2">
        <v>0.49722222222222223</v>
      </c>
      <c r="N155" s="3" t="s">
        <v>33</v>
      </c>
      <c r="O155" s="2">
        <v>749.16</v>
      </c>
      <c r="P155" s="4">
        <v>4.7619047620000003</v>
      </c>
      <c r="Q155" s="2">
        <v>37.457999999999998</v>
      </c>
      <c r="R155" s="2">
        <v>7.4</v>
      </c>
      <c r="S155">
        <f t="shared" si="2"/>
        <v>1</v>
      </c>
    </row>
    <row r="156" spans="2:19" x14ac:dyDescent="0.25">
      <c r="B156" s="2" t="s">
        <v>189</v>
      </c>
      <c r="C156" s="2" t="s">
        <v>25</v>
      </c>
      <c r="D156" s="2" t="s">
        <v>26</v>
      </c>
      <c r="E156" s="2" t="s">
        <v>27</v>
      </c>
      <c r="F156" s="2" t="s">
        <v>21</v>
      </c>
      <c r="G156" s="2" t="s">
        <v>44</v>
      </c>
      <c r="H156" s="2">
        <v>16.48</v>
      </c>
      <c r="I156" s="2">
        <v>6</v>
      </c>
      <c r="J156" s="2">
        <v>4.944</v>
      </c>
      <c r="K156" s="2">
        <v>103.824</v>
      </c>
      <c r="L156" s="143">
        <v>43503</v>
      </c>
      <c r="M156" s="2">
        <v>0.76597222222222228</v>
      </c>
      <c r="N156" s="3" t="s">
        <v>23</v>
      </c>
      <c r="O156" s="2">
        <v>98.88</v>
      </c>
      <c r="P156" s="4">
        <v>4.7619047620000003</v>
      </c>
      <c r="Q156" s="2">
        <v>4.944</v>
      </c>
      <c r="R156" s="2">
        <v>9.9</v>
      </c>
      <c r="S156">
        <f t="shared" si="2"/>
        <v>2</v>
      </c>
    </row>
    <row r="157" spans="2:19" x14ac:dyDescent="0.25">
      <c r="B157" s="2" t="s">
        <v>190</v>
      </c>
      <c r="C157" s="2" t="s">
        <v>25</v>
      </c>
      <c r="D157" s="2" t="s">
        <v>26</v>
      </c>
      <c r="E157" s="2" t="s">
        <v>27</v>
      </c>
      <c r="F157" s="2" t="s">
        <v>21</v>
      </c>
      <c r="G157" s="2" t="s">
        <v>36</v>
      </c>
      <c r="H157" s="2">
        <v>80.97</v>
      </c>
      <c r="I157" s="2">
        <v>8</v>
      </c>
      <c r="J157" s="2">
        <v>32.387999999999998</v>
      </c>
      <c r="K157" s="2">
        <v>680.14800000000002</v>
      </c>
      <c r="L157" s="143">
        <v>43493</v>
      </c>
      <c r="M157" s="2">
        <v>0.54513888888888884</v>
      </c>
      <c r="N157" s="3" t="s">
        <v>29</v>
      </c>
      <c r="O157" s="2">
        <v>647.76</v>
      </c>
      <c r="P157" s="4">
        <v>4.7619047620000003</v>
      </c>
      <c r="Q157" s="2">
        <v>32.387999999999998</v>
      </c>
      <c r="R157" s="2">
        <v>9.3000000000000007</v>
      </c>
      <c r="S157">
        <f t="shared" si="2"/>
        <v>1</v>
      </c>
    </row>
    <row r="158" spans="2:19" x14ac:dyDescent="0.25">
      <c r="B158" s="2" t="s">
        <v>191</v>
      </c>
      <c r="C158" s="2" t="s">
        <v>18</v>
      </c>
      <c r="D158" s="2" t="s">
        <v>19</v>
      </c>
      <c r="E158" s="2" t="s">
        <v>20</v>
      </c>
      <c r="F158" s="2" t="s">
        <v>31</v>
      </c>
      <c r="G158" s="2" t="s">
        <v>44</v>
      </c>
      <c r="H158" s="2">
        <v>92.29</v>
      </c>
      <c r="I158" s="2">
        <v>5</v>
      </c>
      <c r="J158" s="2">
        <v>23.072500000000002</v>
      </c>
      <c r="K158" s="2">
        <v>484.52249999999998</v>
      </c>
      <c r="L158" s="143">
        <v>43516</v>
      </c>
      <c r="M158" s="2">
        <v>0.66319444444444442</v>
      </c>
      <c r="N158" s="3" t="s">
        <v>33</v>
      </c>
      <c r="O158" s="2">
        <v>461.45</v>
      </c>
      <c r="P158" s="4">
        <v>4.7619047620000003</v>
      </c>
      <c r="Q158" s="2">
        <v>23.072500000000002</v>
      </c>
      <c r="R158" s="2">
        <v>9</v>
      </c>
      <c r="S158">
        <f t="shared" si="2"/>
        <v>2</v>
      </c>
    </row>
    <row r="159" spans="2:19" x14ac:dyDescent="0.25">
      <c r="B159" s="2" t="s">
        <v>192</v>
      </c>
      <c r="C159" s="2" t="s">
        <v>42</v>
      </c>
      <c r="D159" s="2" t="s">
        <v>43</v>
      </c>
      <c r="E159" s="2" t="s">
        <v>20</v>
      </c>
      <c r="F159" s="2" t="s">
        <v>31</v>
      </c>
      <c r="G159" s="2" t="s">
        <v>28</v>
      </c>
      <c r="H159" s="2">
        <v>72.17</v>
      </c>
      <c r="I159" s="2">
        <v>1</v>
      </c>
      <c r="J159" s="2">
        <v>3.6084999999999998</v>
      </c>
      <c r="K159" s="2">
        <v>75.778499999999994</v>
      </c>
      <c r="L159" s="143">
        <v>43469</v>
      </c>
      <c r="M159" s="2">
        <v>0.81944444444444442</v>
      </c>
      <c r="N159" s="3" t="s">
        <v>29</v>
      </c>
      <c r="O159" s="2">
        <v>72.17</v>
      </c>
      <c r="P159" s="4">
        <v>4.7619047620000003</v>
      </c>
      <c r="Q159" s="2">
        <v>3.6084999999999998</v>
      </c>
      <c r="R159" s="2">
        <v>6.1</v>
      </c>
      <c r="S159">
        <f t="shared" si="2"/>
        <v>1</v>
      </c>
    </row>
    <row r="160" spans="2:19" x14ac:dyDescent="0.25">
      <c r="B160" s="2" t="s">
        <v>193</v>
      </c>
      <c r="C160" s="2" t="s">
        <v>42</v>
      </c>
      <c r="D160" s="2" t="s">
        <v>43</v>
      </c>
      <c r="E160" s="2" t="s">
        <v>27</v>
      </c>
      <c r="F160" s="2" t="s">
        <v>31</v>
      </c>
      <c r="G160" s="2" t="s">
        <v>32</v>
      </c>
      <c r="H160" s="2">
        <v>50.28</v>
      </c>
      <c r="I160" s="2">
        <v>5</v>
      </c>
      <c r="J160" s="2">
        <v>12.57</v>
      </c>
      <c r="K160" s="2">
        <v>263.97000000000003</v>
      </c>
      <c r="L160" s="143">
        <v>43531</v>
      </c>
      <c r="M160" s="2">
        <v>0.58194444444444449</v>
      </c>
      <c r="N160" s="3" t="s">
        <v>23</v>
      </c>
      <c r="O160" s="2">
        <v>251.4</v>
      </c>
      <c r="P160" s="4">
        <v>4.7619047620000003</v>
      </c>
      <c r="Q160" s="2">
        <v>12.57</v>
      </c>
      <c r="R160" s="2">
        <v>9.6999999999999993</v>
      </c>
      <c r="S160">
        <f t="shared" si="2"/>
        <v>3</v>
      </c>
    </row>
    <row r="161" spans="2:19" x14ac:dyDescent="0.25">
      <c r="B161" s="2" t="s">
        <v>194</v>
      </c>
      <c r="C161" s="2" t="s">
        <v>42</v>
      </c>
      <c r="D161" s="2" t="s">
        <v>43</v>
      </c>
      <c r="E161" s="2" t="s">
        <v>20</v>
      </c>
      <c r="F161" s="2" t="s">
        <v>31</v>
      </c>
      <c r="G161" s="2" t="s">
        <v>22</v>
      </c>
      <c r="H161" s="2">
        <v>97.22</v>
      </c>
      <c r="I161" s="2">
        <v>9</v>
      </c>
      <c r="J161" s="2">
        <v>43.749000000000002</v>
      </c>
      <c r="K161" s="2">
        <v>918.72900000000004</v>
      </c>
      <c r="L161" s="143">
        <v>43554</v>
      </c>
      <c r="M161" s="2">
        <v>0.61319444444444449</v>
      </c>
      <c r="N161" s="3" t="s">
        <v>23</v>
      </c>
      <c r="O161" s="2">
        <v>874.98</v>
      </c>
      <c r="P161" s="4">
        <v>4.7619047620000003</v>
      </c>
      <c r="Q161" s="2">
        <v>43.749000000000002</v>
      </c>
      <c r="R161" s="2">
        <v>6</v>
      </c>
      <c r="S161">
        <f t="shared" si="2"/>
        <v>3</v>
      </c>
    </row>
    <row r="162" spans="2:19" x14ac:dyDescent="0.25">
      <c r="B162" s="2" t="s">
        <v>195</v>
      </c>
      <c r="C162" s="2" t="s">
        <v>42</v>
      </c>
      <c r="D162" s="2" t="s">
        <v>43</v>
      </c>
      <c r="E162" s="2" t="s">
        <v>27</v>
      </c>
      <c r="F162" s="2" t="s">
        <v>31</v>
      </c>
      <c r="G162" s="2" t="s">
        <v>36</v>
      </c>
      <c r="H162" s="2">
        <v>93.39</v>
      </c>
      <c r="I162" s="2">
        <v>6</v>
      </c>
      <c r="J162" s="2">
        <v>28.016999999999999</v>
      </c>
      <c r="K162" s="2">
        <v>588.35699999999997</v>
      </c>
      <c r="L162" s="143">
        <v>43551</v>
      </c>
      <c r="M162" s="2">
        <v>0.8041666666666667</v>
      </c>
      <c r="N162" s="3" t="s">
        <v>23</v>
      </c>
      <c r="O162" s="2">
        <v>560.34</v>
      </c>
      <c r="P162" s="4">
        <v>4.7619047620000003</v>
      </c>
      <c r="Q162" s="2">
        <v>28.016999999999999</v>
      </c>
      <c r="R162" s="2">
        <v>10</v>
      </c>
      <c r="S162">
        <f t="shared" si="2"/>
        <v>3</v>
      </c>
    </row>
    <row r="163" spans="2:19" x14ac:dyDescent="0.25">
      <c r="B163" s="2" t="s">
        <v>196</v>
      </c>
      <c r="C163" s="2" t="s">
        <v>25</v>
      </c>
      <c r="D163" s="2" t="s">
        <v>26</v>
      </c>
      <c r="E163" s="2" t="s">
        <v>27</v>
      </c>
      <c r="F163" s="2" t="s">
        <v>21</v>
      </c>
      <c r="G163" s="2" t="s">
        <v>44</v>
      </c>
      <c r="H163" s="2">
        <v>43.18</v>
      </c>
      <c r="I163" s="2">
        <v>8</v>
      </c>
      <c r="J163" s="2">
        <v>17.271999999999998</v>
      </c>
      <c r="K163" s="2">
        <v>362.71199999999999</v>
      </c>
      <c r="L163" s="143">
        <v>43484</v>
      </c>
      <c r="M163" s="2">
        <v>0.81874999999999998</v>
      </c>
      <c r="N163" s="3" t="s">
        <v>33</v>
      </c>
      <c r="O163" s="2">
        <v>345.44</v>
      </c>
      <c r="P163" s="4">
        <v>4.7619047620000003</v>
      </c>
      <c r="Q163" s="2">
        <v>17.271999999999998</v>
      </c>
      <c r="R163" s="2">
        <v>8.3000000000000007</v>
      </c>
      <c r="S163">
        <f t="shared" si="2"/>
        <v>1</v>
      </c>
    </row>
    <row r="164" spans="2:19" x14ac:dyDescent="0.25">
      <c r="B164" s="2" t="s">
        <v>197</v>
      </c>
      <c r="C164" s="2" t="s">
        <v>18</v>
      </c>
      <c r="D164" s="2" t="s">
        <v>19</v>
      </c>
      <c r="E164" s="2" t="s">
        <v>27</v>
      </c>
      <c r="F164" s="2" t="s">
        <v>31</v>
      </c>
      <c r="G164" s="2" t="s">
        <v>36</v>
      </c>
      <c r="H164" s="2">
        <v>63.69</v>
      </c>
      <c r="I164" s="2">
        <v>1</v>
      </c>
      <c r="J164" s="2">
        <v>3.1844999999999999</v>
      </c>
      <c r="K164" s="2">
        <v>66.874499999999998</v>
      </c>
      <c r="L164" s="143">
        <v>43521</v>
      </c>
      <c r="M164" s="2">
        <v>0.68125000000000002</v>
      </c>
      <c r="N164" s="3" t="s">
        <v>29</v>
      </c>
      <c r="O164" s="2">
        <v>63.69</v>
      </c>
      <c r="P164" s="4">
        <v>4.7619047620000003</v>
      </c>
      <c r="Q164" s="2">
        <v>3.1844999999999999</v>
      </c>
      <c r="R164" s="2">
        <v>6</v>
      </c>
      <c r="S164">
        <f t="shared" si="2"/>
        <v>2</v>
      </c>
    </row>
    <row r="165" spans="2:19" x14ac:dyDescent="0.25">
      <c r="B165" s="2" t="s">
        <v>198</v>
      </c>
      <c r="C165" s="2" t="s">
        <v>18</v>
      </c>
      <c r="D165" s="2" t="s">
        <v>19</v>
      </c>
      <c r="E165" s="2" t="s">
        <v>27</v>
      </c>
      <c r="F165" s="2" t="s">
        <v>31</v>
      </c>
      <c r="G165" s="2" t="s">
        <v>44</v>
      </c>
      <c r="H165" s="2">
        <v>45.79</v>
      </c>
      <c r="I165" s="2">
        <v>7</v>
      </c>
      <c r="J165" s="2">
        <v>16.026499999999999</v>
      </c>
      <c r="K165" s="2">
        <v>336.55650000000003</v>
      </c>
      <c r="L165" s="143">
        <v>43537</v>
      </c>
      <c r="M165" s="2">
        <v>0.82222222222222219</v>
      </c>
      <c r="N165" s="3" t="s">
        <v>33</v>
      </c>
      <c r="O165" s="2">
        <v>320.52999999999997</v>
      </c>
      <c r="P165" s="4">
        <v>4.7619047620000003</v>
      </c>
      <c r="Q165" s="2">
        <v>16.026499999999999</v>
      </c>
      <c r="R165" s="2">
        <v>7</v>
      </c>
      <c r="S165">
        <f t="shared" si="2"/>
        <v>3</v>
      </c>
    </row>
    <row r="166" spans="2:19" x14ac:dyDescent="0.25">
      <c r="B166" s="2" t="s">
        <v>199</v>
      </c>
      <c r="C166" s="2" t="s">
        <v>25</v>
      </c>
      <c r="D166" s="2" t="s">
        <v>26</v>
      </c>
      <c r="E166" s="2" t="s">
        <v>27</v>
      </c>
      <c r="F166" s="2" t="s">
        <v>31</v>
      </c>
      <c r="G166" s="2" t="s">
        <v>36</v>
      </c>
      <c r="H166" s="2">
        <v>76.400000000000006</v>
      </c>
      <c r="I166" s="2">
        <v>2</v>
      </c>
      <c r="J166" s="2">
        <v>7.64</v>
      </c>
      <c r="K166" s="2">
        <v>160.44</v>
      </c>
      <c r="L166" s="143">
        <v>43495</v>
      </c>
      <c r="M166" s="2">
        <v>0.8208333333333333</v>
      </c>
      <c r="N166" s="3" t="s">
        <v>23</v>
      </c>
      <c r="O166" s="2">
        <v>152.80000000000001</v>
      </c>
      <c r="P166" s="4">
        <v>4.7619047620000003</v>
      </c>
      <c r="Q166" s="2">
        <v>7.64</v>
      </c>
      <c r="R166" s="2">
        <v>6.5</v>
      </c>
      <c r="S166">
        <f t="shared" si="2"/>
        <v>1</v>
      </c>
    </row>
    <row r="167" spans="2:19" x14ac:dyDescent="0.25">
      <c r="B167" s="2" t="s">
        <v>200</v>
      </c>
      <c r="C167" s="2" t="s">
        <v>42</v>
      </c>
      <c r="D167" s="2" t="s">
        <v>43</v>
      </c>
      <c r="E167" s="2" t="s">
        <v>27</v>
      </c>
      <c r="F167" s="2" t="s">
        <v>31</v>
      </c>
      <c r="G167" s="2" t="s">
        <v>44</v>
      </c>
      <c r="H167" s="2">
        <v>39.9</v>
      </c>
      <c r="I167" s="2">
        <v>10</v>
      </c>
      <c r="J167" s="2">
        <v>19.95</v>
      </c>
      <c r="K167" s="2">
        <v>418.95</v>
      </c>
      <c r="L167" s="143">
        <v>43516</v>
      </c>
      <c r="M167" s="2">
        <v>0.64166666666666672</v>
      </c>
      <c r="N167" s="3" t="s">
        <v>33</v>
      </c>
      <c r="O167" s="2">
        <v>399</v>
      </c>
      <c r="P167" s="4">
        <v>4.7619047620000003</v>
      </c>
      <c r="Q167" s="2">
        <v>19.95</v>
      </c>
      <c r="R167" s="2">
        <v>5.9</v>
      </c>
      <c r="S167">
        <f t="shared" si="2"/>
        <v>2</v>
      </c>
    </row>
    <row r="168" spans="2:19" x14ac:dyDescent="0.25">
      <c r="B168" s="2" t="s">
        <v>201</v>
      </c>
      <c r="C168" s="2" t="s">
        <v>42</v>
      </c>
      <c r="D168" s="2" t="s">
        <v>43</v>
      </c>
      <c r="E168" s="2" t="s">
        <v>20</v>
      </c>
      <c r="F168" s="2" t="s">
        <v>31</v>
      </c>
      <c r="G168" s="2" t="s">
        <v>22</v>
      </c>
      <c r="H168" s="2">
        <v>42.57</v>
      </c>
      <c r="I168" s="2">
        <v>8</v>
      </c>
      <c r="J168" s="2">
        <v>17.027999999999999</v>
      </c>
      <c r="K168" s="2">
        <v>357.58800000000002</v>
      </c>
      <c r="L168" s="143">
        <v>43521</v>
      </c>
      <c r="M168" s="2">
        <v>0.59166666666666667</v>
      </c>
      <c r="N168" s="3" t="s">
        <v>23</v>
      </c>
      <c r="O168" s="2">
        <v>340.56</v>
      </c>
      <c r="P168" s="4">
        <v>4.7619047620000003</v>
      </c>
      <c r="Q168" s="2">
        <v>17.027999999999999</v>
      </c>
      <c r="R168" s="2">
        <v>5.6</v>
      </c>
      <c r="S168">
        <f t="shared" si="2"/>
        <v>2</v>
      </c>
    </row>
    <row r="169" spans="2:19" x14ac:dyDescent="0.25">
      <c r="B169" s="2" t="s">
        <v>202</v>
      </c>
      <c r="C169" s="2" t="s">
        <v>25</v>
      </c>
      <c r="D169" s="2" t="s">
        <v>26</v>
      </c>
      <c r="E169" s="2" t="s">
        <v>27</v>
      </c>
      <c r="F169" s="2" t="s">
        <v>31</v>
      </c>
      <c r="G169" s="2" t="s">
        <v>32</v>
      </c>
      <c r="H169" s="2">
        <v>95.58</v>
      </c>
      <c r="I169" s="2">
        <v>10</v>
      </c>
      <c r="J169" s="2">
        <v>47.79</v>
      </c>
      <c r="K169" s="2">
        <v>1003.59</v>
      </c>
      <c r="L169" s="143">
        <v>43481</v>
      </c>
      <c r="M169" s="2">
        <v>0.56388888888888888</v>
      </c>
      <c r="N169" s="3" t="s">
        <v>29</v>
      </c>
      <c r="O169" s="2">
        <v>955.8</v>
      </c>
      <c r="P169" s="4">
        <v>4.7619047620000003</v>
      </c>
      <c r="Q169" s="2">
        <v>47.79</v>
      </c>
      <c r="R169" s="2">
        <v>4.8</v>
      </c>
      <c r="S169">
        <f t="shared" si="2"/>
        <v>1</v>
      </c>
    </row>
    <row r="170" spans="2:19" x14ac:dyDescent="0.25">
      <c r="B170" s="2" t="s">
        <v>203</v>
      </c>
      <c r="C170" s="2" t="s">
        <v>18</v>
      </c>
      <c r="D170" s="2" t="s">
        <v>19</v>
      </c>
      <c r="E170" s="2" t="s">
        <v>27</v>
      </c>
      <c r="F170" s="2" t="s">
        <v>31</v>
      </c>
      <c r="G170" s="2" t="s">
        <v>46</v>
      </c>
      <c r="H170" s="2">
        <v>98.98</v>
      </c>
      <c r="I170" s="2">
        <v>10</v>
      </c>
      <c r="J170" s="2">
        <v>49.49</v>
      </c>
      <c r="K170" s="2">
        <v>1039.29</v>
      </c>
      <c r="L170" s="143">
        <v>43504</v>
      </c>
      <c r="M170" s="2">
        <v>0.68055555555555558</v>
      </c>
      <c r="N170" s="3" t="s">
        <v>33</v>
      </c>
      <c r="O170" s="2">
        <v>989.8</v>
      </c>
      <c r="P170" s="4">
        <v>4.7619047620000003</v>
      </c>
      <c r="Q170" s="2">
        <v>49.49</v>
      </c>
      <c r="R170" s="2">
        <v>8.6999999999999993</v>
      </c>
      <c r="S170">
        <f t="shared" si="2"/>
        <v>2</v>
      </c>
    </row>
    <row r="171" spans="2:19" x14ac:dyDescent="0.25">
      <c r="B171" s="2" t="s">
        <v>204</v>
      </c>
      <c r="C171" s="2" t="s">
        <v>18</v>
      </c>
      <c r="D171" s="2" t="s">
        <v>19</v>
      </c>
      <c r="E171" s="2" t="s">
        <v>27</v>
      </c>
      <c r="F171" s="2" t="s">
        <v>31</v>
      </c>
      <c r="G171" s="2" t="s">
        <v>44</v>
      </c>
      <c r="H171" s="2">
        <v>51.28</v>
      </c>
      <c r="I171" s="2">
        <v>6</v>
      </c>
      <c r="J171" s="2">
        <v>15.384</v>
      </c>
      <c r="K171" s="2">
        <v>323.06400000000002</v>
      </c>
      <c r="L171" s="143">
        <v>43484</v>
      </c>
      <c r="M171" s="2">
        <v>0.68819444444444444</v>
      </c>
      <c r="N171" s="3" t="s">
        <v>29</v>
      </c>
      <c r="O171" s="2">
        <v>307.68</v>
      </c>
      <c r="P171" s="4">
        <v>4.7619047620000003</v>
      </c>
      <c r="Q171" s="2">
        <v>15.384</v>
      </c>
      <c r="R171" s="2">
        <v>6.5</v>
      </c>
      <c r="S171">
        <f t="shared" si="2"/>
        <v>1</v>
      </c>
    </row>
    <row r="172" spans="2:19" x14ac:dyDescent="0.25">
      <c r="B172" s="2" t="s">
        <v>205</v>
      </c>
      <c r="C172" s="2" t="s">
        <v>18</v>
      </c>
      <c r="D172" s="2" t="s">
        <v>19</v>
      </c>
      <c r="E172" s="2" t="s">
        <v>20</v>
      </c>
      <c r="F172" s="2" t="s">
        <v>31</v>
      </c>
      <c r="G172" s="2" t="s">
        <v>36</v>
      </c>
      <c r="H172" s="2">
        <v>69.52</v>
      </c>
      <c r="I172" s="2">
        <v>7</v>
      </c>
      <c r="J172" s="2">
        <v>24.332000000000001</v>
      </c>
      <c r="K172" s="2">
        <v>510.97199999999998</v>
      </c>
      <c r="L172" s="143">
        <v>43497</v>
      </c>
      <c r="M172" s="2">
        <v>0.63194444444444442</v>
      </c>
      <c r="N172" s="3" t="s">
        <v>33</v>
      </c>
      <c r="O172" s="2">
        <v>486.64</v>
      </c>
      <c r="P172" s="4">
        <v>4.7619047620000003</v>
      </c>
      <c r="Q172" s="2">
        <v>24.332000000000001</v>
      </c>
      <c r="R172" s="2">
        <v>8.5</v>
      </c>
      <c r="S172">
        <f t="shared" si="2"/>
        <v>2</v>
      </c>
    </row>
    <row r="173" spans="2:19" x14ac:dyDescent="0.25">
      <c r="B173" s="2" t="s">
        <v>206</v>
      </c>
      <c r="C173" s="2" t="s">
        <v>18</v>
      </c>
      <c r="D173" s="2" t="s">
        <v>19</v>
      </c>
      <c r="E173" s="2" t="s">
        <v>27</v>
      </c>
      <c r="F173" s="2" t="s">
        <v>31</v>
      </c>
      <c r="G173" s="2" t="s">
        <v>22</v>
      </c>
      <c r="H173" s="2">
        <v>70.010000000000005</v>
      </c>
      <c r="I173" s="2">
        <v>5</v>
      </c>
      <c r="J173" s="2">
        <v>17.502500000000001</v>
      </c>
      <c r="K173" s="2">
        <v>367.55250000000001</v>
      </c>
      <c r="L173" s="143">
        <v>43468</v>
      </c>
      <c r="M173" s="2">
        <v>0.48333333333333334</v>
      </c>
      <c r="N173" s="3" t="s">
        <v>23</v>
      </c>
      <c r="O173" s="2">
        <v>350.05</v>
      </c>
      <c r="P173" s="4">
        <v>4.7619047620000003</v>
      </c>
      <c r="Q173" s="2">
        <v>17.502500000000001</v>
      </c>
      <c r="R173" s="2">
        <v>5.5</v>
      </c>
      <c r="S173">
        <f t="shared" si="2"/>
        <v>1</v>
      </c>
    </row>
    <row r="174" spans="2:19" x14ac:dyDescent="0.25">
      <c r="B174" s="2" t="s">
        <v>207</v>
      </c>
      <c r="C174" s="2" t="s">
        <v>42</v>
      </c>
      <c r="D174" s="2" t="s">
        <v>43</v>
      </c>
      <c r="E174" s="2" t="s">
        <v>20</v>
      </c>
      <c r="F174" s="2" t="s">
        <v>31</v>
      </c>
      <c r="G174" s="2" t="s">
        <v>44</v>
      </c>
      <c r="H174" s="2">
        <v>80.05</v>
      </c>
      <c r="I174" s="2">
        <v>5</v>
      </c>
      <c r="J174" s="2">
        <v>20.012499999999999</v>
      </c>
      <c r="K174" s="2">
        <v>420.26249999999999</v>
      </c>
      <c r="L174" s="143">
        <v>43491</v>
      </c>
      <c r="M174" s="2">
        <v>0.53125</v>
      </c>
      <c r="N174" s="3" t="s">
        <v>33</v>
      </c>
      <c r="O174" s="2">
        <v>400.25</v>
      </c>
      <c r="P174" s="4">
        <v>4.7619047620000003</v>
      </c>
      <c r="Q174" s="2">
        <v>20.012499999999999</v>
      </c>
      <c r="R174" s="2">
        <v>9.4</v>
      </c>
      <c r="S174">
        <f t="shared" si="2"/>
        <v>1</v>
      </c>
    </row>
    <row r="175" spans="2:19" x14ac:dyDescent="0.25">
      <c r="B175" s="2" t="s">
        <v>208</v>
      </c>
      <c r="C175" s="2" t="s">
        <v>25</v>
      </c>
      <c r="D175" s="2" t="s">
        <v>26</v>
      </c>
      <c r="E175" s="2" t="s">
        <v>27</v>
      </c>
      <c r="F175" s="2" t="s">
        <v>31</v>
      </c>
      <c r="G175" s="2" t="s">
        <v>28</v>
      </c>
      <c r="H175" s="2">
        <v>20.85</v>
      </c>
      <c r="I175" s="2">
        <v>8</v>
      </c>
      <c r="J175" s="2">
        <v>8.34</v>
      </c>
      <c r="K175" s="2">
        <v>175.14</v>
      </c>
      <c r="L175" s="143">
        <v>43527</v>
      </c>
      <c r="M175" s="2">
        <v>0.80347222222222225</v>
      </c>
      <c r="N175" s="3" t="s">
        <v>29</v>
      </c>
      <c r="O175" s="2">
        <v>166.8</v>
      </c>
      <c r="P175" s="4">
        <v>4.7619047620000003</v>
      </c>
      <c r="Q175" s="2">
        <v>8.34</v>
      </c>
      <c r="R175" s="2">
        <v>6.3</v>
      </c>
      <c r="S175">
        <f t="shared" si="2"/>
        <v>3</v>
      </c>
    </row>
    <row r="176" spans="2:19" x14ac:dyDescent="0.25">
      <c r="B176" s="2" t="s">
        <v>209</v>
      </c>
      <c r="C176" s="2" t="s">
        <v>42</v>
      </c>
      <c r="D176" s="2" t="s">
        <v>43</v>
      </c>
      <c r="E176" s="2" t="s">
        <v>20</v>
      </c>
      <c r="F176" s="2" t="s">
        <v>31</v>
      </c>
      <c r="G176" s="2" t="s">
        <v>28</v>
      </c>
      <c r="H176" s="2">
        <v>52.89</v>
      </c>
      <c r="I176" s="2">
        <v>6</v>
      </c>
      <c r="J176" s="2">
        <v>15.867000000000001</v>
      </c>
      <c r="K176" s="2">
        <v>333.20699999999999</v>
      </c>
      <c r="L176" s="143">
        <v>43484</v>
      </c>
      <c r="M176" s="2">
        <v>0.7319444444444444</v>
      </c>
      <c r="N176" s="3" t="s">
        <v>33</v>
      </c>
      <c r="O176" s="2">
        <v>317.33999999999997</v>
      </c>
      <c r="P176" s="4">
        <v>4.7619047620000003</v>
      </c>
      <c r="Q176" s="2">
        <v>15.867000000000001</v>
      </c>
      <c r="R176" s="2">
        <v>9.8000000000000007</v>
      </c>
      <c r="S176">
        <f t="shared" si="2"/>
        <v>1</v>
      </c>
    </row>
    <row r="177" spans="2:19" x14ac:dyDescent="0.25">
      <c r="B177" s="2" t="s">
        <v>210</v>
      </c>
      <c r="C177" s="2" t="s">
        <v>42</v>
      </c>
      <c r="D177" s="2" t="s">
        <v>43</v>
      </c>
      <c r="E177" s="2" t="s">
        <v>27</v>
      </c>
      <c r="F177" s="2" t="s">
        <v>31</v>
      </c>
      <c r="G177" s="2" t="s">
        <v>44</v>
      </c>
      <c r="H177" s="2">
        <v>19.79</v>
      </c>
      <c r="I177" s="2">
        <v>8</v>
      </c>
      <c r="J177" s="2">
        <v>7.9160000000000004</v>
      </c>
      <c r="K177" s="2">
        <v>166.23599999999999</v>
      </c>
      <c r="L177" s="143">
        <v>43483</v>
      </c>
      <c r="M177" s="2">
        <v>0.50277777777777777</v>
      </c>
      <c r="N177" s="3" t="s">
        <v>23</v>
      </c>
      <c r="O177" s="2">
        <v>158.32</v>
      </c>
      <c r="P177" s="4">
        <v>4.7619047620000003</v>
      </c>
      <c r="Q177" s="2">
        <v>7.9160000000000004</v>
      </c>
      <c r="R177" s="2">
        <v>8.6999999999999993</v>
      </c>
      <c r="S177">
        <f t="shared" si="2"/>
        <v>1</v>
      </c>
    </row>
    <row r="178" spans="2:19" x14ac:dyDescent="0.25">
      <c r="B178" s="2" t="s">
        <v>211</v>
      </c>
      <c r="C178" s="2" t="s">
        <v>18</v>
      </c>
      <c r="D178" s="2" t="s">
        <v>19</v>
      </c>
      <c r="E178" s="2" t="s">
        <v>20</v>
      </c>
      <c r="F178" s="2" t="s">
        <v>31</v>
      </c>
      <c r="G178" s="2" t="s">
        <v>32</v>
      </c>
      <c r="H178" s="2">
        <v>33.840000000000003</v>
      </c>
      <c r="I178" s="2">
        <v>9</v>
      </c>
      <c r="J178" s="2">
        <v>15.228</v>
      </c>
      <c r="K178" s="2">
        <v>319.78800000000001</v>
      </c>
      <c r="L178" s="143">
        <v>43545</v>
      </c>
      <c r="M178" s="2">
        <v>0.68125000000000002</v>
      </c>
      <c r="N178" s="3" t="s">
        <v>23</v>
      </c>
      <c r="O178" s="2">
        <v>304.56</v>
      </c>
      <c r="P178" s="4">
        <v>4.7619047620000003</v>
      </c>
      <c r="Q178" s="2">
        <v>15.228</v>
      </c>
      <c r="R178" s="2">
        <v>8.8000000000000007</v>
      </c>
      <c r="S178">
        <f t="shared" si="2"/>
        <v>3</v>
      </c>
    </row>
    <row r="179" spans="2:19" x14ac:dyDescent="0.25">
      <c r="B179" s="2" t="s">
        <v>212</v>
      </c>
      <c r="C179" s="2" t="s">
        <v>18</v>
      </c>
      <c r="D179" s="2" t="s">
        <v>19</v>
      </c>
      <c r="E179" s="2" t="s">
        <v>20</v>
      </c>
      <c r="F179" s="2" t="s">
        <v>31</v>
      </c>
      <c r="G179" s="2" t="s">
        <v>44</v>
      </c>
      <c r="H179" s="2">
        <v>22.17</v>
      </c>
      <c r="I179" s="2">
        <v>8</v>
      </c>
      <c r="J179" s="2">
        <v>8.8680000000000003</v>
      </c>
      <c r="K179" s="2">
        <v>186.22800000000001</v>
      </c>
      <c r="L179" s="143">
        <v>43527</v>
      </c>
      <c r="M179" s="2">
        <v>0.70902777777777781</v>
      </c>
      <c r="N179" s="3" t="s">
        <v>33</v>
      </c>
      <c r="O179" s="2">
        <v>177.36</v>
      </c>
      <c r="P179" s="4">
        <v>4.7619047620000003</v>
      </c>
      <c r="Q179" s="2">
        <v>8.8680000000000003</v>
      </c>
      <c r="R179" s="2">
        <v>9.6</v>
      </c>
      <c r="S179">
        <f t="shared" si="2"/>
        <v>3</v>
      </c>
    </row>
    <row r="180" spans="2:19" x14ac:dyDescent="0.25">
      <c r="B180" s="2" t="s">
        <v>213</v>
      </c>
      <c r="C180" s="2" t="s">
        <v>25</v>
      </c>
      <c r="D180" s="2" t="s">
        <v>26</v>
      </c>
      <c r="E180" s="2" t="s">
        <v>27</v>
      </c>
      <c r="F180" s="2" t="s">
        <v>21</v>
      </c>
      <c r="G180" s="2" t="s">
        <v>46</v>
      </c>
      <c r="H180" s="2">
        <v>22.51</v>
      </c>
      <c r="I180" s="2">
        <v>7</v>
      </c>
      <c r="J180" s="2">
        <v>7.8784999999999998</v>
      </c>
      <c r="K180" s="2">
        <v>165.4485</v>
      </c>
      <c r="L180" s="143">
        <v>43509</v>
      </c>
      <c r="M180" s="2">
        <v>0.4513888888888889</v>
      </c>
      <c r="N180" s="3" t="s">
        <v>33</v>
      </c>
      <c r="O180" s="2">
        <v>157.57</v>
      </c>
      <c r="P180" s="4">
        <v>4.7619047620000003</v>
      </c>
      <c r="Q180" s="2">
        <v>7.8784999999999998</v>
      </c>
      <c r="R180" s="2">
        <v>4.8</v>
      </c>
      <c r="S180">
        <f t="shared" si="2"/>
        <v>2</v>
      </c>
    </row>
    <row r="181" spans="2:19" x14ac:dyDescent="0.25">
      <c r="B181" s="2" t="s">
        <v>214</v>
      </c>
      <c r="C181" s="2" t="s">
        <v>18</v>
      </c>
      <c r="D181" s="2" t="s">
        <v>19</v>
      </c>
      <c r="E181" s="2" t="s">
        <v>27</v>
      </c>
      <c r="F181" s="2" t="s">
        <v>31</v>
      </c>
      <c r="G181" s="2" t="s">
        <v>44</v>
      </c>
      <c r="H181" s="2">
        <v>73.88</v>
      </c>
      <c r="I181" s="2">
        <v>6</v>
      </c>
      <c r="J181" s="2">
        <v>22.164000000000001</v>
      </c>
      <c r="K181" s="2">
        <v>465.44400000000002</v>
      </c>
      <c r="L181" s="143">
        <v>43547</v>
      </c>
      <c r="M181" s="2">
        <v>0.80277777777777781</v>
      </c>
      <c r="N181" s="3" t="s">
        <v>23</v>
      </c>
      <c r="O181" s="2">
        <v>443.28</v>
      </c>
      <c r="P181" s="4">
        <v>4.7619047620000003</v>
      </c>
      <c r="Q181" s="2">
        <v>22.164000000000001</v>
      </c>
      <c r="R181" s="2">
        <v>4.4000000000000004</v>
      </c>
      <c r="S181">
        <f t="shared" si="2"/>
        <v>3</v>
      </c>
    </row>
    <row r="182" spans="2:19" x14ac:dyDescent="0.25">
      <c r="B182" s="2" t="s">
        <v>215</v>
      </c>
      <c r="C182" s="2" t="s">
        <v>25</v>
      </c>
      <c r="D182" s="2" t="s">
        <v>26</v>
      </c>
      <c r="E182" s="2" t="s">
        <v>20</v>
      </c>
      <c r="F182" s="2" t="s">
        <v>31</v>
      </c>
      <c r="G182" s="2" t="s">
        <v>22</v>
      </c>
      <c r="H182" s="2">
        <v>86.8</v>
      </c>
      <c r="I182" s="2">
        <v>3</v>
      </c>
      <c r="J182" s="2">
        <v>13.02</v>
      </c>
      <c r="K182" s="2">
        <v>273.42</v>
      </c>
      <c r="L182" s="143">
        <v>43493</v>
      </c>
      <c r="M182" s="2">
        <v>0.69930555555555551</v>
      </c>
      <c r="N182" s="3" t="s">
        <v>23</v>
      </c>
      <c r="O182" s="2">
        <v>260.39999999999998</v>
      </c>
      <c r="P182" s="4">
        <v>4.7619047620000003</v>
      </c>
      <c r="Q182" s="2">
        <v>13.02</v>
      </c>
      <c r="R182" s="2">
        <v>9.9</v>
      </c>
      <c r="S182">
        <f t="shared" si="2"/>
        <v>1</v>
      </c>
    </row>
    <row r="183" spans="2:19" x14ac:dyDescent="0.25">
      <c r="B183" s="2" t="s">
        <v>216</v>
      </c>
      <c r="C183" s="2" t="s">
        <v>25</v>
      </c>
      <c r="D183" s="2" t="s">
        <v>26</v>
      </c>
      <c r="E183" s="2" t="s">
        <v>27</v>
      </c>
      <c r="F183" s="2" t="s">
        <v>31</v>
      </c>
      <c r="G183" s="2" t="s">
        <v>46</v>
      </c>
      <c r="H183" s="2">
        <v>64.260000000000005</v>
      </c>
      <c r="I183" s="2">
        <v>7</v>
      </c>
      <c r="J183" s="2">
        <v>22.491</v>
      </c>
      <c r="K183" s="2">
        <v>472.31099999999998</v>
      </c>
      <c r="L183" s="143">
        <v>43505</v>
      </c>
      <c r="M183" s="2">
        <v>0.41666666666666669</v>
      </c>
      <c r="N183" s="3" t="s">
        <v>29</v>
      </c>
      <c r="O183" s="2">
        <v>449.82</v>
      </c>
      <c r="P183" s="4">
        <v>4.7619047620000003</v>
      </c>
      <c r="Q183" s="2">
        <v>22.491</v>
      </c>
      <c r="R183" s="2">
        <v>5.7</v>
      </c>
      <c r="S183">
        <f t="shared" si="2"/>
        <v>2</v>
      </c>
    </row>
    <row r="184" spans="2:19" x14ac:dyDescent="0.25">
      <c r="B184" s="2" t="s">
        <v>217</v>
      </c>
      <c r="C184" s="2" t="s">
        <v>25</v>
      </c>
      <c r="D184" s="2" t="s">
        <v>26</v>
      </c>
      <c r="E184" s="2" t="s">
        <v>20</v>
      </c>
      <c r="F184" s="2" t="s">
        <v>31</v>
      </c>
      <c r="G184" s="2" t="s">
        <v>44</v>
      </c>
      <c r="H184" s="2">
        <v>38.47</v>
      </c>
      <c r="I184" s="2">
        <v>8</v>
      </c>
      <c r="J184" s="2">
        <v>15.388</v>
      </c>
      <c r="K184" s="2">
        <v>323.14800000000002</v>
      </c>
      <c r="L184" s="143">
        <v>43488</v>
      </c>
      <c r="M184" s="2">
        <v>0.49375000000000002</v>
      </c>
      <c r="N184" s="3" t="s">
        <v>29</v>
      </c>
      <c r="O184" s="2">
        <v>307.76</v>
      </c>
      <c r="P184" s="4">
        <v>4.7619047620000003</v>
      </c>
      <c r="Q184" s="2">
        <v>15.388</v>
      </c>
      <c r="R184" s="2">
        <v>7.7</v>
      </c>
      <c r="S184">
        <f t="shared" si="2"/>
        <v>1</v>
      </c>
    </row>
    <row r="185" spans="2:19" x14ac:dyDescent="0.25">
      <c r="B185" s="2" t="s">
        <v>218</v>
      </c>
      <c r="C185" s="2" t="s">
        <v>18</v>
      </c>
      <c r="D185" s="2" t="s">
        <v>19</v>
      </c>
      <c r="E185" s="2" t="s">
        <v>20</v>
      </c>
      <c r="F185" s="2" t="s">
        <v>31</v>
      </c>
      <c r="G185" s="2" t="s">
        <v>36</v>
      </c>
      <c r="H185" s="2">
        <v>15.5</v>
      </c>
      <c r="I185" s="2">
        <v>10</v>
      </c>
      <c r="J185" s="2">
        <v>7.75</v>
      </c>
      <c r="K185" s="2">
        <v>162.75</v>
      </c>
      <c r="L185" s="143">
        <v>43547</v>
      </c>
      <c r="M185" s="2">
        <v>0.4548611111111111</v>
      </c>
      <c r="N185" s="3" t="s">
        <v>23</v>
      </c>
      <c r="O185" s="2">
        <v>155</v>
      </c>
      <c r="P185" s="4">
        <v>4.7619047620000003</v>
      </c>
      <c r="Q185" s="2">
        <v>7.75</v>
      </c>
      <c r="R185" s="2">
        <v>8</v>
      </c>
      <c r="S185">
        <f t="shared" si="2"/>
        <v>3</v>
      </c>
    </row>
    <row r="186" spans="2:19" x14ac:dyDescent="0.25">
      <c r="B186" s="2" t="s">
        <v>219</v>
      </c>
      <c r="C186" s="2" t="s">
        <v>25</v>
      </c>
      <c r="D186" s="2" t="s">
        <v>26</v>
      </c>
      <c r="E186" s="2" t="s">
        <v>27</v>
      </c>
      <c r="F186" s="2" t="s">
        <v>31</v>
      </c>
      <c r="G186" s="2" t="s">
        <v>22</v>
      </c>
      <c r="H186" s="2">
        <v>34.31</v>
      </c>
      <c r="I186" s="2">
        <v>8</v>
      </c>
      <c r="J186" s="2">
        <v>13.724</v>
      </c>
      <c r="K186" s="2">
        <v>288.20400000000001</v>
      </c>
      <c r="L186" s="143">
        <v>43490</v>
      </c>
      <c r="M186" s="2">
        <v>0.625</v>
      </c>
      <c r="N186" s="3" t="s">
        <v>23</v>
      </c>
      <c r="O186" s="2">
        <v>274.48</v>
      </c>
      <c r="P186" s="4">
        <v>4.7619047620000003</v>
      </c>
      <c r="Q186" s="2">
        <v>13.724</v>
      </c>
      <c r="R186" s="2">
        <v>5.7</v>
      </c>
      <c r="S186">
        <f t="shared" si="2"/>
        <v>1</v>
      </c>
    </row>
    <row r="187" spans="2:19" x14ac:dyDescent="0.25">
      <c r="B187" s="2" t="s">
        <v>220</v>
      </c>
      <c r="C187" s="2" t="s">
        <v>18</v>
      </c>
      <c r="D187" s="2" t="s">
        <v>19</v>
      </c>
      <c r="E187" s="2" t="s">
        <v>27</v>
      </c>
      <c r="F187" s="2" t="s">
        <v>21</v>
      </c>
      <c r="G187" s="2" t="s">
        <v>36</v>
      </c>
      <c r="H187" s="2">
        <v>12.34</v>
      </c>
      <c r="I187" s="2">
        <v>7</v>
      </c>
      <c r="J187" s="2">
        <v>4.319</v>
      </c>
      <c r="K187" s="2">
        <v>90.698999999999998</v>
      </c>
      <c r="L187" s="143">
        <v>43528</v>
      </c>
      <c r="M187" s="2">
        <v>0.47152777777777777</v>
      </c>
      <c r="N187" s="3" t="s">
        <v>33</v>
      </c>
      <c r="O187" s="2">
        <v>86.38</v>
      </c>
      <c r="P187" s="4">
        <v>4.7619047620000003</v>
      </c>
      <c r="Q187" s="2">
        <v>4.319</v>
      </c>
      <c r="R187" s="2">
        <v>6.7</v>
      </c>
      <c r="S187">
        <f t="shared" si="2"/>
        <v>3</v>
      </c>
    </row>
    <row r="188" spans="2:19" x14ac:dyDescent="0.25">
      <c r="B188" s="2" t="s">
        <v>221</v>
      </c>
      <c r="C188" s="2" t="s">
        <v>42</v>
      </c>
      <c r="D188" s="2" t="s">
        <v>43</v>
      </c>
      <c r="E188" s="2" t="s">
        <v>20</v>
      </c>
      <c r="F188" s="2" t="s">
        <v>31</v>
      </c>
      <c r="G188" s="2" t="s">
        <v>44</v>
      </c>
      <c r="H188" s="2">
        <v>18.079999999999998</v>
      </c>
      <c r="I188" s="2">
        <v>3</v>
      </c>
      <c r="J188" s="2">
        <v>2.7120000000000002</v>
      </c>
      <c r="K188" s="2">
        <v>56.951999999999998</v>
      </c>
      <c r="L188" s="143">
        <v>43529</v>
      </c>
      <c r="M188" s="2">
        <v>0.82361111111111107</v>
      </c>
      <c r="N188" s="3" t="s">
        <v>23</v>
      </c>
      <c r="O188" s="2">
        <v>54.24</v>
      </c>
      <c r="P188" s="4">
        <v>4.7619047620000003</v>
      </c>
      <c r="Q188" s="2">
        <v>2.7120000000000002</v>
      </c>
      <c r="R188" s="2">
        <v>8</v>
      </c>
      <c r="S188">
        <f t="shared" si="2"/>
        <v>3</v>
      </c>
    </row>
    <row r="189" spans="2:19" x14ac:dyDescent="0.25">
      <c r="B189" s="2" t="s">
        <v>222</v>
      </c>
      <c r="C189" s="2" t="s">
        <v>42</v>
      </c>
      <c r="D189" s="2" t="s">
        <v>43</v>
      </c>
      <c r="E189" s="2" t="s">
        <v>20</v>
      </c>
      <c r="F189" s="2" t="s">
        <v>21</v>
      </c>
      <c r="G189" s="2" t="s">
        <v>32</v>
      </c>
      <c r="H189" s="2">
        <v>94.49</v>
      </c>
      <c r="I189" s="2">
        <v>8</v>
      </c>
      <c r="J189" s="2">
        <v>37.795999999999999</v>
      </c>
      <c r="K189" s="2">
        <v>793.71600000000001</v>
      </c>
      <c r="L189" s="143">
        <v>43527</v>
      </c>
      <c r="M189" s="2">
        <v>0.79166666666666663</v>
      </c>
      <c r="N189" s="3" t="s">
        <v>23</v>
      </c>
      <c r="O189" s="2">
        <v>755.92</v>
      </c>
      <c r="P189" s="4">
        <v>4.7619047620000003</v>
      </c>
      <c r="Q189" s="2">
        <v>37.795999999999999</v>
      </c>
      <c r="R189" s="2">
        <v>7.5</v>
      </c>
      <c r="S189">
        <f t="shared" si="2"/>
        <v>3</v>
      </c>
    </row>
    <row r="190" spans="2:19" x14ac:dyDescent="0.25">
      <c r="B190" s="2" t="s">
        <v>223</v>
      </c>
      <c r="C190" s="2" t="s">
        <v>42</v>
      </c>
      <c r="D190" s="2" t="s">
        <v>43</v>
      </c>
      <c r="E190" s="2" t="s">
        <v>20</v>
      </c>
      <c r="F190" s="2" t="s">
        <v>31</v>
      </c>
      <c r="G190" s="2" t="s">
        <v>32</v>
      </c>
      <c r="H190" s="2">
        <v>46.47</v>
      </c>
      <c r="I190" s="2">
        <v>4</v>
      </c>
      <c r="J190" s="2">
        <v>9.2940000000000005</v>
      </c>
      <c r="K190" s="2">
        <v>195.17400000000001</v>
      </c>
      <c r="L190" s="143">
        <v>43504</v>
      </c>
      <c r="M190" s="2">
        <v>0.45347222222222222</v>
      </c>
      <c r="N190" s="3" t="s">
        <v>29</v>
      </c>
      <c r="O190" s="2">
        <v>185.88</v>
      </c>
      <c r="P190" s="4">
        <v>4.7619047620000003</v>
      </c>
      <c r="Q190" s="2">
        <v>9.2940000000000005</v>
      </c>
      <c r="R190" s="2">
        <v>7</v>
      </c>
      <c r="S190">
        <f t="shared" si="2"/>
        <v>2</v>
      </c>
    </row>
    <row r="191" spans="2:19" x14ac:dyDescent="0.25">
      <c r="B191" s="2" t="s">
        <v>224</v>
      </c>
      <c r="C191" s="2" t="s">
        <v>18</v>
      </c>
      <c r="D191" s="2" t="s">
        <v>19</v>
      </c>
      <c r="E191" s="2" t="s">
        <v>27</v>
      </c>
      <c r="F191" s="2" t="s">
        <v>31</v>
      </c>
      <c r="G191" s="2" t="s">
        <v>32</v>
      </c>
      <c r="H191" s="2">
        <v>74.069999999999993</v>
      </c>
      <c r="I191" s="2">
        <v>1</v>
      </c>
      <c r="J191" s="2">
        <v>3.7035</v>
      </c>
      <c r="K191" s="2">
        <v>77.773499999999999</v>
      </c>
      <c r="L191" s="143">
        <v>43506</v>
      </c>
      <c r="M191" s="2">
        <v>0.53472222222222221</v>
      </c>
      <c r="N191" s="3" t="s">
        <v>23</v>
      </c>
      <c r="O191" s="2">
        <v>74.069999999999993</v>
      </c>
      <c r="P191" s="4">
        <v>4.7619047620000003</v>
      </c>
      <c r="Q191" s="2">
        <v>3.7035</v>
      </c>
      <c r="R191" s="2">
        <v>9.9</v>
      </c>
      <c r="S191">
        <f t="shared" si="2"/>
        <v>2</v>
      </c>
    </row>
    <row r="192" spans="2:19" x14ac:dyDescent="0.25">
      <c r="B192" s="2" t="s">
        <v>225</v>
      </c>
      <c r="C192" s="2" t="s">
        <v>25</v>
      </c>
      <c r="D192" s="2" t="s">
        <v>26</v>
      </c>
      <c r="E192" s="2" t="s">
        <v>27</v>
      </c>
      <c r="F192" s="2" t="s">
        <v>21</v>
      </c>
      <c r="G192" s="2" t="s">
        <v>32</v>
      </c>
      <c r="H192" s="2">
        <v>69.81</v>
      </c>
      <c r="I192" s="2">
        <v>4</v>
      </c>
      <c r="J192" s="2">
        <v>13.962</v>
      </c>
      <c r="K192" s="2">
        <v>293.202</v>
      </c>
      <c r="L192" s="143">
        <v>43493</v>
      </c>
      <c r="M192" s="2">
        <v>0.86805555555555558</v>
      </c>
      <c r="N192" s="3" t="s">
        <v>33</v>
      </c>
      <c r="O192" s="2">
        <v>279.24</v>
      </c>
      <c r="P192" s="4">
        <v>4.7619047620000003</v>
      </c>
      <c r="Q192" s="2">
        <v>13.962</v>
      </c>
      <c r="R192" s="2">
        <v>5.9</v>
      </c>
      <c r="S192">
        <f t="shared" si="2"/>
        <v>1</v>
      </c>
    </row>
    <row r="193" spans="2:19" x14ac:dyDescent="0.25">
      <c r="B193" s="2" t="s">
        <v>226</v>
      </c>
      <c r="C193" s="2" t="s">
        <v>42</v>
      </c>
      <c r="D193" s="2" t="s">
        <v>43</v>
      </c>
      <c r="E193" s="2" t="s">
        <v>27</v>
      </c>
      <c r="F193" s="2" t="s">
        <v>21</v>
      </c>
      <c r="G193" s="2" t="s">
        <v>32</v>
      </c>
      <c r="H193" s="2">
        <v>77.040000000000006</v>
      </c>
      <c r="I193" s="2">
        <v>3</v>
      </c>
      <c r="J193" s="2">
        <v>11.555999999999999</v>
      </c>
      <c r="K193" s="2">
        <v>242.67599999999999</v>
      </c>
      <c r="L193" s="143">
        <v>43507</v>
      </c>
      <c r="M193" s="2">
        <v>0.44374999999999998</v>
      </c>
      <c r="N193" s="3" t="s">
        <v>33</v>
      </c>
      <c r="O193" s="2">
        <v>231.12</v>
      </c>
      <c r="P193" s="4">
        <v>4.7619047620000003</v>
      </c>
      <c r="Q193" s="2">
        <v>11.555999999999999</v>
      </c>
      <c r="R193" s="2">
        <v>7.2</v>
      </c>
      <c r="S193">
        <f t="shared" si="2"/>
        <v>2</v>
      </c>
    </row>
    <row r="194" spans="2:19" x14ac:dyDescent="0.25">
      <c r="B194" s="2" t="s">
        <v>227</v>
      </c>
      <c r="C194" s="2" t="s">
        <v>42</v>
      </c>
      <c r="D194" s="2" t="s">
        <v>43</v>
      </c>
      <c r="E194" s="2" t="s">
        <v>27</v>
      </c>
      <c r="F194" s="2" t="s">
        <v>21</v>
      </c>
      <c r="G194" s="2" t="s">
        <v>46</v>
      </c>
      <c r="H194" s="2">
        <v>73.52</v>
      </c>
      <c r="I194" s="2">
        <v>2</v>
      </c>
      <c r="J194" s="2">
        <v>7.3520000000000003</v>
      </c>
      <c r="K194" s="2">
        <v>154.392</v>
      </c>
      <c r="L194" s="143">
        <v>43480</v>
      </c>
      <c r="M194" s="2">
        <v>0.57013888888888886</v>
      </c>
      <c r="N194" s="3" t="s">
        <v>23</v>
      </c>
      <c r="O194" s="2">
        <v>147.04</v>
      </c>
      <c r="P194" s="4">
        <v>4.7619047620000003</v>
      </c>
      <c r="Q194" s="2">
        <v>7.3520000000000003</v>
      </c>
      <c r="R194" s="2">
        <v>4.5999999999999996</v>
      </c>
      <c r="S194">
        <f t="shared" si="2"/>
        <v>1</v>
      </c>
    </row>
    <row r="195" spans="2:19" x14ac:dyDescent="0.25">
      <c r="B195" s="2" t="s">
        <v>228</v>
      </c>
      <c r="C195" s="2" t="s">
        <v>25</v>
      </c>
      <c r="D195" s="2" t="s">
        <v>26</v>
      </c>
      <c r="E195" s="2" t="s">
        <v>27</v>
      </c>
      <c r="F195" s="2" t="s">
        <v>21</v>
      </c>
      <c r="G195" s="2" t="s">
        <v>44</v>
      </c>
      <c r="H195" s="2">
        <v>87.8</v>
      </c>
      <c r="I195" s="2">
        <v>9</v>
      </c>
      <c r="J195" s="2">
        <v>39.51</v>
      </c>
      <c r="K195" s="2">
        <v>829.71</v>
      </c>
      <c r="L195" s="143">
        <v>43540</v>
      </c>
      <c r="M195" s="2">
        <v>0.79722222222222228</v>
      </c>
      <c r="N195" s="3" t="s">
        <v>29</v>
      </c>
      <c r="O195" s="2">
        <v>790.2</v>
      </c>
      <c r="P195" s="4">
        <v>4.7619047620000003</v>
      </c>
      <c r="Q195" s="2">
        <v>39.51</v>
      </c>
      <c r="R195" s="2">
        <v>9.1999999999999993</v>
      </c>
      <c r="S195">
        <f t="shared" si="2"/>
        <v>3</v>
      </c>
    </row>
    <row r="196" spans="2:19" x14ac:dyDescent="0.25">
      <c r="B196" s="2" t="s">
        <v>229</v>
      </c>
      <c r="C196" s="2" t="s">
        <v>42</v>
      </c>
      <c r="D196" s="2" t="s">
        <v>43</v>
      </c>
      <c r="E196" s="2" t="s">
        <v>27</v>
      </c>
      <c r="F196" s="2" t="s">
        <v>31</v>
      </c>
      <c r="G196" s="2" t="s">
        <v>32</v>
      </c>
      <c r="H196" s="2">
        <v>25.55</v>
      </c>
      <c r="I196" s="2">
        <v>4</v>
      </c>
      <c r="J196" s="2">
        <v>5.1100000000000003</v>
      </c>
      <c r="K196" s="2">
        <v>107.31</v>
      </c>
      <c r="L196" s="143">
        <v>43491</v>
      </c>
      <c r="M196" s="2">
        <v>0.84930555555555554</v>
      </c>
      <c r="N196" s="3" t="s">
        <v>23</v>
      </c>
      <c r="O196" s="2">
        <v>102.2</v>
      </c>
      <c r="P196" s="4">
        <v>4.7619047620000003</v>
      </c>
      <c r="Q196" s="2">
        <v>5.1100000000000003</v>
      </c>
      <c r="R196" s="2">
        <v>5.7</v>
      </c>
      <c r="S196">
        <f t="shared" ref="S196:S259" si="3">MONTH(L196)</f>
        <v>1</v>
      </c>
    </row>
    <row r="197" spans="2:19" x14ac:dyDescent="0.25">
      <c r="B197" s="2" t="s">
        <v>230</v>
      </c>
      <c r="C197" s="2" t="s">
        <v>18</v>
      </c>
      <c r="D197" s="2" t="s">
        <v>19</v>
      </c>
      <c r="E197" s="2" t="s">
        <v>27</v>
      </c>
      <c r="F197" s="2" t="s">
        <v>31</v>
      </c>
      <c r="G197" s="2" t="s">
        <v>28</v>
      </c>
      <c r="H197" s="2">
        <v>32.71</v>
      </c>
      <c r="I197" s="2">
        <v>5</v>
      </c>
      <c r="J197" s="2">
        <v>8.1775000000000002</v>
      </c>
      <c r="K197" s="2">
        <v>171.72749999999999</v>
      </c>
      <c r="L197" s="143">
        <v>43543</v>
      </c>
      <c r="M197" s="2">
        <v>0.47916666666666669</v>
      </c>
      <c r="N197" s="3" t="s">
        <v>33</v>
      </c>
      <c r="O197" s="2">
        <v>163.55000000000001</v>
      </c>
      <c r="P197" s="4">
        <v>4.7619047620000003</v>
      </c>
      <c r="Q197" s="2">
        <v>8.1775000000000002</v>
      </c>
      <c r="R197" s="2">
        <v>9.9</v>
      </c>
      <c r="S197">
        <f t="shared" si="3"/>
        <v>3</v>
      </c>
    </row>
    <row r="198" spans="2:19" x14ac:dyDescent="0.25">
      <c r="B198" s="2" t="s">
        <v>231</v>
      </c>
      <c r="C198" s="2" t="s">
        <v>25</v>
      </c>
      <c r="D198" s="2" t="s">
        <v>26</v>
      </c>
      <c r="E198" s="2" t="s">
        <v>20</v>
      </c>
      <c r="F198" s="2" t="s">
        <v>21</v>
      </c>
      <c r="G198" s="2" t="s">
        <v>46</v>
      </c>
      <c r="H198" s="2">
        <v>74.290000000000006</v>
      </c>
      <c r="I198" s="2">
        <v>1</v>
      </c>
      <c r="J198" s="2">
        <v>3.7145000000000001</v>
      </c>
      <c r="K198" s="2">
        <v>78.004499999999993</v>
      </c>
      <c r="L198" s="143">
        <v>43478</v>
      </c>
      <c r="M198" s="2">
        <v>0.8125</v>
      </c>
      <c r="N198" s="3" t="s">
        <v>29</v>
      </c>
      <c r="O198" s="2">
        <v>74.290000000000006</v>
      </c>
      <c r="P198" s="4">
        <v>4.7619047620000003</v>
      </c>
      <c r="Q198" s="2">
        <v>3.7145000000000001</v>
      </c>
      <c r="R198" s="2">
        <v>5</v>
      </c>
      <c r="S198">
        <f t="shared" si="3"/>
        <v>1</v>
      </c>
    </row>
    <row r="199" spans="2:19" x14ac:dyDescent="0.25">
      <c r="B199" s="2" t="s">
        <v>232</v>
      </c>
      <c r="C199" s="2" t="s">
        <v>25</v>
      </c>
      <c r="D199" s="2" t="s">
        <v>26</v>
      </c>
      <c r="E199" s="2" t="s">
        <v>20</v>
      </c>
      <c r="F199" s="2" t="s">
        <v>31</v>
      </c>
      <c r="G199" s="2" t="s">
        <v>22</v>
      </c>
      <c r="H199" s="2">
        <v>43.7</v>
      </c>
      <c r="I199" s="2">
        <v>2</v>
      </c>
      <c r="J199" s="2">
        <v>4.37</v>
      </c>
      <c r="K199" s="2">
        <v>91.77</v>
      </c>
      <c r="L199" s="143">
        <v>43550</v>
      </c>
      <c r="M199" s="2">
        <v>0.75208333333333333</v>
      </c>
      <c r="N199" s="3" t="s">
        <v>29</v>
      </c>
      <c r="O199" s="2">
        <v>87.4</v>
      </c>
      <c r="P199" s="4">
        <v>4.7619047620000003</v>
      </c>
      <c r="Q199" s="2">
        <v>4.37</v>
      </c>
      <c r="R199" s="2">
        <v>4.9000000000000004</v>
      </c>
      <c r="S199">
        <f t="shared" si="3"/>
        <v>3</v>
      </c>
    </row>
    <row r="200" spans="2:19" x14ac:dyDescent="0.25">
      <c r="B200" s="2" t="s">
        <v>233</v>
      </c>
      <c r="C200" s="2" t="s">
        <v>18</v>
      </c>
      <c r="D200" s="2" t="s">
        <v>19</v>
      </c>
      <c r="E200" s="2" t="s">
        <v>27</v>
      </c>
      <c r="F200" s="2" t="s">
        <v>21</v>
      </c>
      <c r="G200" s="2" t="s">
        <v>32</v>
      </c>
      <c r="H200" s="2">
        <v>25.29</v>
      </c>
      <c r="I200" s="2">
        <v>1</v>
      </c>
      <c r="J200" s="2">
        <v>1.2645</v>
      </c>
      <c r="K200" s="2">
        <v>26.554500000000001</v>
      </c>
      <c r="L200" s="143">
        <v>43547</v>
      </c>
      <c r="M200" s="2">
        <v>0.42569444444444443</v>
      </c>
      <c r="N200" s="3" t="s">
        <v>23</v>
      </c>
      <c r="O200" s="2">
        <v>25.29</v>
      </c>
      <c r="P200" s="4">
        <v>4.7619047620000003</v>
      </c>
      <c r="Q200" s="2">
        <v>1.2645</v>
      </c>
      <c r="R200" s="2">
        <v>6.1</v>
      </c>
      <c r="S200">
        <f t="shared" si="3"/>
        <v>3</v>
      </c>
    </row>
    <row r="201" spans="2:19" x14ac:dyDescent="0.25">
      <c r="B201" s="2" t="s">
        <v>234</v>
      </c>
      <c r="C201" s="2" t="s">
        <v>25</v>
      </c>
      <c r="D201" s="2" t="s">
        <v>26</v>
      </c>
      <c r="E201" s="2" t="s">
        <v>27</v>
      </c>
      <c r="F201" s="2" t="s">
        <v>31</v>
      </c>
      <c r="G201" s="2" t="s">
        <v>22</v>
      </c>
      <c r="H201" s="2">
        <v>41.5</v>
      </c>
      <c r="I201" s="2">
        <v>4</v>
      </c>
      <c r="J201" s="2">
        <v>8.3000000000000007</v>
      </c>
      <c r="K201" s="2">
        <v>174.3</v>
      </c>
      <c r="L201" s="143">
        <v>43536</v>
      </c>
      <c r="M201" s="2">
        <v>0.83194444444444449</v>
      </c>
      <c r="N201" s="3" t="s">
        <v>33</v>
      </c>
      <c r="O201" s="2">
        <v>166</v>
      </c>
      <c r="P201" s="4">
        <v>4.7619047620000003</v>
      </c>
      <c r="Q201" s="2">
        <v>8.3000000000000007</v>
      </c>
      <c r="R201" s="2">
        <v>8.1999999999999993</v>
      </c>
      <c r="S201">
        <f t="shared" si="3"/>
        <v>3</v>
      </c>
    </row>
    <row r="202" spans="2:19" x14ac:dyDescent="0.25">
      <c r="B202" s="2" t="s">
        <v>235</v>
      </c>
      <c r="C202" s="2" t="s">
        <v>25</v>
      </c>
      <c r="D202" s="2" t="s">
        <v>26</v>
      </c>
      <c r="E202" s="2" t="s">
        <v>20</v>
      </c>
      <c r="F202" s="2" t="s">
        <v>21</v>
      </c>
      <c r="G202" s="2" t="s">
        <v>44</v>
      </c>
      <c r="H202" s="2">
        <v>71.39</v>
      </c>
      <c r="I202" s="2">
        <v>5</v>
      </c>
      <c r="J202" s="2">
        <v>17.8475</v>
      </c>
      <c r="K202" s="2">
        <v>374.79750000000001</v>
      </c>
      <c r="L202" s="143">
        <v>43513</v>
      </c>
      <c r="M202" s="2">
        <v>0.83125000000000004</v>
      </c>
      <c r="N202" s="3" t="s">
        <v>33</v>
      </c>
      <c r="O202" s="2">
        <v>356.95</v>
      </c>
      <c r="P202" s="4">
        <v>4.7619047620000003</v>
      </c>
      <c r="Q202" s="2">
        <v>17.8475</v>
      </c>
      <c r="R202" s="2">
        <v>5.5</v>
      </c>
      <c r="S202">
        <f t="shared" si="3"/>
        <v>2</v>
      </c>
    </row>
    <row r="203" spans="2:19" x14ac:dyDescent="0.25">
      <c r="B203" s="2" t="s">
        <v>236</v>
      </c>
      <c r="C203" s="2" t="s">
        <v>25</v>
      </c>
      <c r="D203" s="2" t="s">
        <v>26</v>
      </c>
      <c r="E203" s="2" t="s">
        <v>20</v>
      </c>
      <c r="F203" s="2" t="s">
        <v>21</v>
      </c>
      <c r="G203" s="2" t="s">
        <v>36</v>
      </c>
      <c r="H203" s="2">
        <v>19.149999999999999</v>
      </c>
      <c r="I203" s="2">
        <v>6</v>
      </c>
      <c r="J203" s="2">
        <v>5.7450000000000001</v>
      </c>
      <c r="K203" s="2">
        <v>120.645</v>
      </c>
      <c r="L203" s="143">
        <v>43494</v>
      </c>
      <c r="M203" s="2">
        <v>0.41736111111111113</v>
      </c>
      <c r="N203" s="3" t="s">
        <v>33</v>
      </c>
      <c r="O203" s="2">
        <v>114.9</v>
      </c>
      <c r="P203" s="4">
        <v>4.7619047620000003</v>
      </c>
      <c r="Q203" s="2">
        <v>5.7450000000000001</v>
      </c>
      <c r="R203" s="2">
        <v>6.8</v>
      </c>
      <c r="S203">
        <f t="shared" si="3"/>
        <v>1</v>
      </c>
    </row>
    <row r="204" spans="2:19" x14ac:dyDescent="0.25">
      <c r="B204" s="2" t="s">
        <v>237</v>
      </c>
      <c r="C204" s="2" t="s">
        <v>42</v>
      </c>
      <c r="D204" s="2" t="s">
        <v>43</v>
      </c>
      <c r="E204" s="2" t="s">
        <v>20</v>
      </c>
      <c r="F204" s="2" t="s">
        <v>21</v>
      </c>
      <c r="G204" s="2" t="s">
        <v>28</v>
      </c>
      <c r="H204" s="2">
        <v>57.49</v>
      </c>
      <c r="I204" s="2">
        <v>4</v>
      </c>
      <c r="J204" s="2">
        <v>11.497999999999999</v>
      </c>
      <c r="K204" s="2">
        <v>241.458</v>
      </c>
      <c r="L204" s="143">
        <v>43539</v>
      </c>
      <c r="M204" s="2">
        <v>0.49791666666666667</v>
      </c>
      <c r="N204" s="3" t="s">
        <v>29</v>
      </c>
      <c r="O204" s="2">
        <v>229.96</v>
      </c>
      <c r="P204" s="4">
        <v>4.7619047620000003</v>
      </c>
      <c r="Q204" s="2">
        <v>11.497999999999999</v>
      </c>
      <c r="R204" s="2">
        <v>6.6</v>
      </c>
      <c r="S204">
        <f t="shared" si="3"/>
        <v>3</v>
      </c>
    </row>
    <row r="205" spans="2:19" x14ac:dyDescent="0.25">
      <c r="B205" s="2" t="s">
        <v>238</v>
      </c>
      <c r="C205" s="2" t="s">
        <v>25</v>
      </c>
      <c r="D205" s="2" t="s">
        <v>26</v>
      </c>
      <c r="E205" s="2" t="s">
        <v>27</v>
      </c>
      <c r="F205" s="2" t="s">
        <v>31</v>
      </c>
      <c r="G205" s="2" t="s">
        <v>28</v>
      </c>
      <c r="H205" s="2">
        <v>61.41</v>
      </c>
      <c r="I205" s="2">
        <v>7</v>
      </c>
      <c r="J205" s="2">
        <v>21.493500000000001</v>
      </c>
      <c r="K205" s="2">
        <v>451.36349999999999</v>
      </c>
      <c r="L205" s="143">
        <v>43479</v>
      </c>
      <c r="M205" s="2">
        <v>0.41805555555555557</v>
      </c>
      <c r="N205" s="3" t="s">
        <v>29</v>
      </c>
      <c r="O205" s="2">
        <v>429.87</v>
      </c>
      <c r="P205" s="4">
        <v>4.7619047620000003</v>
      </c>
      <c r="Q205" s="2">
        <v>21.493500000000001</v>
      </c>
      <c r="R205" s="2">
        <v>9.8000000000000007</v>
      </c>
      <c r="S205">
        <f t="shared" si="3"/>
        <v>1</v>
      </c>
    </row>
    <row r="206" spans="2:19" x14ac:dyDescent="0.25">
      <c r="B206" s="2" t="s">
        <v>239</v>
      </c>
      <c r="C206" s="2" t="s">
        <v>42</v>
      </c>
      <c r="D206" s="2" t="s">
        <v>43</v>
      </c>
      <c r="E206" s="2" t="s">
        <v>20</v>
      </c>
      <c r="F206" s="2" t="s">
        <v>31</v>
      </c>
      <c r="G206" s="2" t="s">
        <v>22</v>
      </c>
      <c r="H206" s="2">
        <v>25.9</v>
      </c>
      <c r="I206" s="2">
        <v>10</v>
      </c>
      <c r="J206" s="2">
        <v>12.95</v>
      </c>
      <c r="K206" s="2">
        <v>271.95</v>
      </c>
      <c r="L206" s="143">
        <v>43502</v>
      </c>
      <c r="M206" s="2">
        <v>0.61875000000000002</v>
      </c>
      <c r="N206" s="3" t="s">
        <v>23</v>
      </c>
      <c r="O206" s="2">
        <v>259</v>
      </c>
      <c r="P206" s="4">
        <v>4.7619047620000003</v>
      </c>
      <c r="Q206" s="2">
        <v>12.95</v>
      </c>
      <c r="R206" s="2">
        <v>8.6999999999999993</v>
      </c>
      <c r="S206">
        <f t="shared" si="3"/>
        <v>2</v>
      </c>
    </row>
    <row r="207" spans="2:19" x14ac:dyDescent="0.25">
      <c r="B207" s="2" t="s">
        <v>240</v>
      </c>
      <c r="C207" s="2" t="s">
        <v>42</v>
      </c>
      <c r="D207" s="2" t="s">
        <v>43</v>
      </c>
      <c r="E207" s="2" t="s">
        <v>20</v>
      </c>
      <c r="F207" s="2" t="s">
        <v>31</v>
      </c>
      <c r="G207" s="2" t="s">
        <v>32</v>
      </c>
      <c r="H207" s="2">
        <v>17.77</v>
      </c>
      <c r="I207" s="2">
        <v>5</v>
      </c>
      <c r="J207" s="2">
        <v>4.4424999999999999</v>
      </c>
      <c r="K207" s="2">
        <v>93.292500000000004</v>
      </c>
      <c r="L207" s="143">
        <v>43511</v>
      </c>
      <c r="M207" s="2">
        <v>0.52916666666666667</v>
      </c>
      <c r="N207" s="3" t="s">
        <v>33</v>
      </c>
      <c r="O207" s="2">
        <v>88.85</v>
      </c>
      <c r="P207" s="4">
        <v>4.7619047620000003</v>
      </c>
      <c r="Q207" s="2">
        <v>4.4424999999999999</v>
      </c>
      <c r="R207" s="2">
        <v>5.4</v>
      </c>
      <c r="S207">
        <f t="shared" si="3"/>
        <v>2</v>
      </c>
    </row>
    <row r="208" spans="2:19" x14ac:dyDescent="0.25">
      <c r="B208" s="2" t="s">
        <v>241</v>
      </c>
      <c r="C208" s="2" t="s">
        <v>18</v>
      </c>
      <c r="D208" s="2" t="s">
        <v>19</v>
      </c>
      <c r="E208" s="2" t="s">
        <v>27</v>
      </c>
      <c r="F208" s="2" t="s">
        <v>21</v>
      </c>
      <c r="G208" s="2" t="s">
        <v>22</v>
      </c>
      <c r="H208" s="2">
        <v>23.03</v>
      </c>
      <c r="I208" s="2">
        <v>9</v>
      </c>
      <c r="J208" s="2">
        <v>10.3635</v>
      </c>
      <c r="K208" s="2">
        <v>217.6335</v>
      </c>
      <c r="L208" s="143">
        <v>43468</v>
      </c>
      <c r="M208" s="2">
        <v>0.50138888888888888</v>
      </c>
      <c r="N208" s="3" t="s">
        <v>23</v>
      </c>
      <c r="O208" s="2">
        <v>207.27</v>
      </c>
      <c r="P208" s="4">
        <v>4.7619047620000003</v>
      </c>
      <c r="Q208" s="2">
        <v>10.3635</v>
      </c>
      <c r="R208" s="2">
        <v>7.9</v>
      </c>
      <c r="S208">
        <f t="shared" si="3"/>
        <v>1</v>
      </c>
    </row>
    <row r="209" spans="2:19" x14ac:dyDescent="0.25">
      <c r="B209" s="2" t="s">
        <v>242</v>
      </c>
      <c r="C209" s="2" t="s">
        <v>25</v>
      </c>
      <c r="D209" s="2" t="s">
        <v>26</v>
      </c>
      <c r="E209" s="2" t="s">
        <v>20</v>
      </c>
      <c r="F209" s="2" t="s">
        <v>21</v>
      </c>
      <c r="G209" s="2" t="s">
        <v>28</v>
      </c>
      <c r="H209" s="2">
        <v>66.650000000000006</v>
      </c>
      <c r="I209" s="2">
        <v>9</v>
      </c>
      <c r="J209" s="2">
        <v>29.9925</v>
      </c>
      <c r="K209" s="2">
        <v>629.84249999999997</v>
      </c>
      <c r="L209" s="143">
        <v>43469</v>
      </c>
      <c r="M209" s="2">
        <v>0.7631944444444444</v>
      </c>
      <c r="N209" s="3" t="s">
        <v>33</v>
      </c>
      <c r="O209" s="2">
        <v>599.85</v>
      </c>
      <c r="P209" s="4">
        <v>4.7619047620000003</v>
      </c>
      <c r="Q209" s="2">
        <v>29.9925</v>
      </c>
      <c r="R209" s="2">
        <v>9.6999999999999993</v>
      </c>
      <c r="S209">
        <f t="shared" si="3"/>
        <v>1</v>
      </c>
    </row>
    <row r="210" spans="2:19" x14ac:dyDescent="0.25">
      <c r="B210" s="2" t="s">
        <v>243</v>
      </c>
      <c r="C210" s="2" t="s">
        <v>25</v>
      </c>
      <c r="D210" s="2" t="s">
        <v>26</v>
      </c>
      <c r="E210" s="2" t="s">
        <v>20</v>
      </c>
      <c r="F210" s="2" t="s">
        <v>21</v>
      </c>
      <c r="G210" s="2" t="s">
        <v>32</v>
      </c>
      <c r="H210" s="2">
        <v>28.53</v>
      </c>
      <c r="I210" s="2">
        <v>10</v>
      </c>
      <c r="J210" s="2">
        <v>14.265000000000001</v>
      </c>
      <c r="K210" s="2">
        <v>299.565</v>
      </c>
      <c r="L210" s="143">
        <v>43542</v>
      </c>
      <c r="M210" s="2">
        <v>0.73472222222222228</v>
      </c>
      <c r="N210" s="3" t="s">
        <v>23</v>
      </c>
      <c r="O210" s="2">
        <v>285.3</v>
      </c>
      <c r="P210" s="4">
        <v>4.7619047620000003</v>
      </c>
      <c r="Q210" s="2">
        <v>14.265000000000001</v>
      </c>
      <c r="R210" s="2">
        <v>7.8</v>
      </c>
      <c r="S210">
        <f t="shared" si="3"/>
        <v>3</v>
      </c>
    </row>
    <row r="211" spans="2:19" x14ac:dyDescent="0.25">
      <c r="B211" s="2" t="s">
        <v>244</v>
      </c>
      <c r="C211" s="2" t="s">
        <v>42</v>
      </c>
      <c r="D211" s="2" t="s">
        <v>43</v>
      </c>
      <c r="E211" s="2" t="s">
        <v>27</v>
      </c>
      <c r="F211" s="2" t="s">
        <v>21</v>
      </c>
      <c r="G211" s="2" t="s">
        <v>46</v>
      </c>
      <c r="H211" s="2">
        <v>30.37</v>
      </c>
      <c r="I211" s="2">
        <v>3</v>
      </c>
      <c r="J211" s="2">
        <v>4.5555000000000003</v>
      </c>
      <c r="K211" s="2">
        <v>95.665499999999994</v>
      </c>
      <c r="L211" s="143">
        <v>43552</v>
      </c>
      <c r="M211" s="2">
        <v>0.57013888888888886</v>
      </c>
      <c r="N211" s="3" t="s">
        <v>23</v>
      </c>
      <c r="O211" s="2">
        <v>91.11</v>
      </c>
      <c r="P211" s="4">
        <v>4.7619047620000003</v>
      </c>
      <c r="Q211" s="2">
        <v>4.5555000000000003</v>
      </c>
      <c r="R211" s="2">
        <v>5.0999999999999996</v>
      </c>
      <c r="S211">
        <f t="shared" si="3"/>
        <v>3</v>
      </c>
    </row>
    <row r="212" spans="2:19" x14ac:dyDescent="0.25">
      <c r="B212" s="2" t="s">
        <v>245</v>
      </c>
      <c r="C212" s="2" t="s">
        <v>42</v>
      </c>
      <c r="D212" s="2" t="s">
        <v>43</v>
      </c>
      <c r="E212" s="2" t="s">
        <v>27</v>
      </c>
      <c r="F212" s="2" t="s">
        <v>21</v>
      </c>
      <c r="G212" s="2" t="s">
        <v>28</v>
      </c>
      <c r="H212" s="2">
        <v>99.73</v>
      </c>
      <c r="I212" s="2">
        <v>9</v>
      </c>
      <c r="J212" s="2">
        <v>44.878500000000003</v>
      </c>
      <c r="K212" s="2">
        <v>942.44849999999997</v>
      </c>
      <c r="L212" s="143">
        <v>43526</v>
      </c>
      <c r="M212" s="2">
        <v>0.8208333333333333</v>
      </c>
      <c r="N212" s="3" t="s">
        <v>33</v>
      </c>
      <c r="O212" s="2">
        <v>897.57</v>
      </c>
      <c r="P212" s="4">
        <v>4.7619047620000003</v>
      </c>
      <c r="Q212" s="2">
        <v>44.878500000000003</v>
      </c>
      <c r="R212" s="2">
        <v>6.5</v>
      </c>
      <c r="S212">
        <f t="shared" si="3"/>
        <v>3</v>
      </c>
    </row>
    <row r="213" spans="2:19" x14ac:dyDescent="0.25">
      <c r="B213" s="2" t="s">
        <v>246</v>
      </c>
      <c r="C213" s="2" t="s">
        <v>18</v>
      </c>
      <c r="D213" s="2" t="s">
        <v>19</v>
      </c>
      <c r="E213" s="2" t="s">
        <v>27</v>
      </c>
      <c r="F213" s="2" t="s">
        <v>31</v>
      </c>
      <c r="G213" s="2" t="s">
        <v>28</v>
      </c>
      <c r="H213" s="2">
        <v>26.23</v>
      </c>
      <c r="I213" s="2">
        <v>9</v>
      </c>
      <c r="J213" s="2">
        <v>11.8035</v>
      </c>
      <c r="K213" s="2">
        <v>247.87350000000001</v>
      </c>
      <c r="L213" s="143">
        <v>43490</v>
      </c>
      <c r="M213" s="2">
        <v>0.85</v>
      </c>
      <c r="N213" s="3" t="s">
        <v>23</v>
      </c>
      <c r="O213" s="2">
        <v>236.07</v>
      </c>
      <c r="P213" s="4">
        <v>4.7619047620000003</v>
      </c>
      <c r="Q213" s="2">
        <v>11.8035</v>
      </c>
      <c r="R213" s="2">
        <v>5.9</v>
      </c>
      <c r="S213">
        <f t="shared" si="3"/>
        <v>1</v>
      </c>
    </row>
    <row r="214" spans="2:19" x14ac:dyDescent="0.25">
      <c r="B214" s="2" t="s">
        <v>247</v>
      </c>
      <c r="C214" s="2" t="s">
        <v>25</v>
      </c>
      <c r="D214" s="2" t="s">
        <v>26</v>
      </c>
      <c r="E214" s="2" t="s">
        <v>27</v>
      </c>
      <c r="F214" s="2" t="s">
        <v>21</v>
      </c>
      <c r="G214" s="2" t="s">
        <v>44</v>
      </c>
      <c r="H214" s="2">
        <v>93.26</v>
      </c>
      <c r="I214" s="2">
        <v>9</v>
      </c>
      <c r="J214" s="2">
        <v>41.966999999999999</v>
      </c>
      <c r="K214" s="2">
        <v>881.30700000000002</v>
      </c>
      <c r="L214" s="143">
        <v>43481</v>
      </c>
      <c r="M214" s="2">
        <v>0.75555555555555554</v>
      </c>
      <c r="N214" s="3" t="s">
        <v>29</v>
      </c>
      <c r="O214" s="2">
        <v>839.34</v>
      </c>
      <c r="P214" s="4">
        <v>4.7619047620000003</v>
      </c>
      <c r="Q214" s="2">
        <v>41.966999999999999</v>
      </c>
      <c r="R214" s="2">
        <v>8.8000000000000007</v>
      </c>
      <c r="S214">
        <f t="shared" si="3"/>
        <v>1</v>
      </c>
    </row>
    <row r="215" spans="2:19" x14ac:dyDescent="0.25">
      <c r="B215" s="2" t="s">
        <v>248</v>
      </c>
      <c r="C215" s="2" t="s">
        <v>42</v>
      </c>
      <c r="D215" s="2" t="s">
        <v>43</v>
      </c>
      <c r="E215" s="2" t="s">
        <v>27</v>
      </c>
      <c r="F215" s="2" t="s">
        <v>31</v>
      </c>
      <c r="G215" s="2" t="s">
        <v>32</v>
      </c>
      <c r="H215" s="2">
        <v>92.36</v>
      </c>
      <c r="I215" s="2">
        <v>5</v>
      </c>
      <c r="J215" s="2">
        <v>23.09</v>
      </c>
      <c r="K215" s="2">
        <v>484.89</v>
      </c>
      <c r="L215" s="143">
        <v>43544</v>
      </c>
      <c r="M215" s="2">
        <v>0.80347222222222225</v>
      </c>
      <c r="N215" s="3" t="s">
        <v>23</v>
      </c>
      <c r="O215" s="2">
        <v>461.8</v>
      </c>
      <c r="P215" s="4">
        <v>4.7619047620000003</v>
      </c>
      <c r="Q215" s="2">
        <v>23.09</v>
      </c>
      <c r="R215" s="2">
        <v>4.9000000000000004</v>
      </c>
      <c r="S215">
        <f t="shared" si="3"/>
        <v>3</v>
      </c>
    </row>
    <row r="216" spans="2:19" x14ac:dyDescent="0.25">
      <c r="B216" s="2" t="s">
        <v>249</v>
      </c>
      <c r="C216" s="2" t="s">
        <v>42</v>
      </c>
      <c r="D216" s="2" t="s">
        <v>43</v>
      </c>
      <c r="E216" s="2" t="s">
        <v>27</v>
      </c>
      <c r="F216" s="2" t="s">
        <v>31</v>
      </c>
      <c r="G216" s="2" t="s">
        <v>36</v>
      </c>
      <c r="H216" s="2">
        <v>46.42</v>
      </c>
      <c r="I216" s="2">
        <v>3</v>
      </c>
      <c r="J216" s="2">
        <v>6.9630000000000001</v>
      </c>
      <c r="K216" s="2">
        <v>146.22300000000001</v>
      </c>
      <c r="L216" s="143">
        <v>43469</v>
      </c>
      <c r="M216" s="2">
        <v>0.55833333333333335</v>
      </c>
      <c r="N216" s="3" t="s">
        <v>33</v>
      </c>
      <c r="O216" s="2">
        <v>139.26</v>
      </c>
      <c r="P216" s="4">
        <v>4.7619047620000003</v>
      </c>
      <c r="Q216" s="2">
        <v>6.9630000000000001</v>
      </c>
      <c r="R216" s="2">
        <v>4.4000000000000004</v>
      </c>
      <c r="S216">
        <f t="shared" si="3"/>
        <v>1</v>
      </c>
    </row>
    <row r="217" spans="2:19" x14ac:dyDescent="0.25">
      <c r="B217" s="2" t="s">
        <v>250</v>
      </c>
      <c r="C217" s="2" t="s">
        <v>42</v>
      </c>
      <c r="D217" s="2" t="s">
        <v>43</v>
      </c>
      <c r="E217" s="2" t="s">
        <v>20</v>
      </c>
      <c r="F217" s="2" t="s">
        <v>21</v>
      </c>
      <c r="G217" s="2" t="s">
        <v>36</v>
      </c>
      <c r="H217" s="2">
        <v>29.61</v>
      </c>
      <c r="I217" s="2">
        <v>7</v>
      </c>
      <c r="J217" s="2">
        <v>10.3635</v>
      </c>
      <c r="K217" s="2">
        <v>217.6335</v>
      </c>
      <c r="L217" s="143">
        <v>43535</v>
      </c>
      <c r="M217" s="2">
        <v>0.66180555555555554</v>
      </c>
      <c r="N217" s="3" t="s">
        <v>29</v>
      </c>
      <c r="O217" s="2">
        <v>207.27</v>
      </c>
      <c r="P217" s="4">
        <v>4.7619047620000003</v>
      </c>
      <c r="Q217" s="2">
        <v>10.3635</v>
      </c>
      <c r="R217" s="2">
        <v>6.5</v>
      </c>
      <c r="S217">
        <f t="shared" si="3"/>
        <v>3</v>
      </c>
    </row>
    <row r="218" spans="2:19" x14ac:dyDescent="0.25">
      <c r="B218" s="2" t="s">
        <v>251</v>
      </c>
      <c r="C218" s="2" t="s">
        <v>18</v>
      </c>
      <c r="D218" s="2" t="s">
        <v>19</v>
      </c>
      <c r="E218" s="2" t="s">
        <v>27</v>
      </c>
      <c r="F218" s="2" t="s">
        <v>31</v>
      </c>
      <c r="G218" s="2" t="s">
        <v>32</v>
      </c>
      <c r="H218" s="2">
        <v>18.28</v>
      </c>
      <c r="I218" s="2">
        <v>1</v>
      </c>
      <c r="J218" s="2">
        <v>0.91400000000000003</v>
      </c>
      <c r="K218" s="2">
        <v>19.193999999999999</v>
      </c>
      <c r="L218" s="143">
        <v>43546</v>
      </c>
      <c r="M218" s="2">
        <v>0.62847222222222221</v>
      </c>
      <c r="N218" s="3" t="s">
        <v>33</v>
      </c>
      <c r="O218" s="2">
        <v>18.28</v>
      </c>
      <c r="P218" s="4">
        <v>4.7619047620000003</v>
      </c>
      <c r="Q218" s="2">
        <v>0.91400000000000003</v>
      </c>
      <c r="R218" s="2">
        <v>8.3000000000000007</v>
      </c>
      <c r="S218">
        <f t="shared" si="3"/>
        <v>3</v>
      </c>
    </row>
    <row r="219" spans="2:19" x14ac:dyDescent="0.25">
      <c r="B219" s="2" t="s">
        <v>252</v>
      </c>
      <c r="C219" s="2" t="s">
        <v>42</v>
      </c>
      <c r="D219" s="2" t="s">
        <v>43</v>
      </c>
      <c r="E219" s="2" t="s">
        <v>27</v>
      </c>
      <c r="F219" s="2" t="s">
        <v>21</v>
      </c>
      <c r="G219" s="2" t="s">
        <v>36</v>
      </c>
      <c r="H219" s="2">
        <v>24.77</v>
      </c>
      <c r="I219" s="2">
        <v>5</v>
      </c>
      <c r="J219" s="2">
        <v>6.1924999999999999</v>
      </c>
      <c r="K219" s="2">
        <v>130.04249999999999</v>
      </c>
      <c r="L219" s="143">
        <v>43548</v>
      </c>
      <c r="M219" s="2">
        <v>0.76875000000000004</v>
      </c>
      <c r="N219" s="3" t="s">
        <v>29</v>
      </c>
      <c r="O219" s="2">
        <v>123.85</v>
      </c>
      <c r="P219" s="4">
        <v>4.7619047620000003</v>
      </c>
      <c r="Q219" s="2">
        <v>6.1924999999999999</v>
      </c>
      <c r="R219" s="2">
        <v>8.5</v>
      </c>
      <c r="S219">
        <f t="shared" si="3"/>
        <v>3</v>
      </c>
    </row>
    <row r="220" spans="2:19" x14ac:dyDescent="0.25">
      <c r="B220" s="2" t="s">
        <v>253</v>
      </c>
      <c r="C220" s="2" t="s">
        <v>18</v>
      </c>
      <c r="D220" s="2" t="s">
        <v>19</v>
      </c>
      <c r="E220" s="2" t="s">
        <v>20</v>
      </c>
      <c r="F220" s="2" t="s">
        <v>21</v>
      </c>
      <c r="G220" s="2" t="s">
        <v>28</v>
      </c>
      <c r="H220" s="2">
        <v>94.64</v>
      </c>
      <c r="I220" s="2">
        <v>3</v>
      </c>
      <c r="J220" s="2">
        <v>14.196</v>
      </c>
      <c r="K220" s="2">
        <v>298.11599999999999</v>
      </c>
      <c r="L220" s="143">
        <v>43517</v>
      </c>
      <c r="M220" s="2">
        <v>0.70486111111111116</v>
      </c>
      <c r="N220" s="3" t="s">
        <v>29</v>
      </c>
      <c r="O220" s="2">
        <v>283.92</v>
      </c>
      <c r="P220" s="4">
        <v>4.7619047620000003</v>
      </c>
      <c r="Q220" s="2">
        <v>14.196</v>
      </c>
      <c r="R220" s="2">
        <v>5.5</v>
      </c>
      <c r="S220">
        <f t="shared" si="3"/>
        <v>2</v>
      </c>
    </row>
    <row r="221" spans="2:19" x14ac:dyDescent="0.25">
      <c r="B221" s="2" t="s">
        <v>254</v>
      </c>
      <c r="C221" s="2" t="s">
        <v>42</v>
      </c>
      <c r="D221" s="2" t="s">
        <v>43</v>
      </c>
      <c r="E221" s="2" t="s">
        <v>27</v>
      </c>
      <c r="F221" s="2" t="s">
        <v>31</v>
      </c>
      <c r="G221" s="2" t="s">
        <v>46</v>
      </c>
      <c r="H221" s="2">
        <v>94.87</v>
      </c>
      <c r="I221" s="2">
        <v>8</v>
      </c>
      <c r="J221" s="2">
        <v>37.948</v>
      </c>
      <c r="K221" s="2">
        <v>796.90800000000002</v>
      </c>
      <c r="L221" s="143">
        <v>43508</v>
      </c>
      <c r="M221" s="2">
        <v>0.54027777777777775</v>
      </c>
      <c r="N221" s="3" t="s">
        <v>23</v>
      </c>
      <c r="O221" s="2">
        <v>758.96</v>
      </c>
      <c r="P221" s="4">
        <v>4.7619047620000003</v>
      </c>
      <c r="Q221" s="2">
        <v>37.948</v>
      </c>
      <c r="R221" s="2">
        <v>8.6999999999999993</v>
      </c>
      <c r="S221">
        <f t="shared" si="3"/>
        <v>2</v>
      </c>
    </row>
    <row r="222" spans="2:19" x14ac:dyDescent="0.25">
      <c r="B222" s="2" t="s">
        <v>255</v>
      </c>
      <c r="C222" s="2" t="s">
        <v>42</v>
      </c>
      <c r="D222" s="2" t="s">
        <v>43</v>
      </c>
      <c r="E222" s="2" t="s">
        <v>27</v>
      </c>
      <c r="F222" s="2" t="s">
        <v>21</v>
      </c>
      <c r="G222" s="2" t="s">
        <v>44</v>
      </c>
      <c r="H222" s="2">
        <v>57.34</v>
      </c>
      <c r="I222" s="2">
        <v>3</v>
      </c>
      <c r="J222" s="2">
        <v>8.6010000000000009</v>
      </c>
      <c r="K222" s="2">
        <v>180.62100000000001</v>
      </c>
      <c r="L222" s="143">
        <v>43534</v>
      </c>
      <c r="M222" s="2">
        <v>0.79097222222222219</v>
      </c>
      <c r="N222" s="3" t="s">
        <v>33</v>
      </c>
      <c r="O222" s="2">
        <v>172.02</v>
      </c>
      <c r="P222" s="4">
        <v>4.7619047620000003</v>
      </c>
      <c r="Q222" s="2">
        <v>8.6010000000000009</v>
      </c>
      <c r="R222" s="2">
        <v>7.9</v>
      </c>
      <c r="S222">
        <f t="shared" si="3"/>
        <v>3</v>
      </c>
    </row>
    <row r="223" spans="2:19" x14ac:dyDescent="0.25">
      <c r="B223" s="2" t="s">
        <v>256</v>
      </c>
      <c r="C223" s="2" t="s">
        <v>42</v>
      </c>
      <c r="D223" s="2" t="s">
        <v>43</v>
      </c>
      <c r="E223" s="2" t="s">
        <v>27</v>
      </c>
      <c r="F223" s="2" t="s">
        <v>31</v>
      </c>
      <c r="G223" s="2" t="s">
        <v>28</v>
      </c>
      <c r="H223" s="2">
        <v>45.35</v>
      </c>
      <c r="I223" s="2">
        <v>6</v>
      </c>
      <c r="J223" s="2">
        <v>13.605</v>
      </c>
      <c r="K223" s="2">
        <v>285.70499999999998</v>
      </c>
      <c r="L223" s="143">
        <v>43496</v>
      </c>
      <c r="M223" s="2">
        <v>0.57222222222222219</v>
      </c>
      <c r="N223" s="3" t="s">
        <v>23</v>
      </c>
      <c r="O223" s="2">
        <v>272.10000000000002</v>
      </c>
      <c r="P223" s="4">
        <v>4.7619047620000003</v>
      </c>
      <c r="Q223" s="2">
        <v>13.605</v>
      </c>
      <c r="R223" s="2">
        <v>6.1</v>
      </c>
      <c r="S223">
        <f t="shared" si="3"/>
        <v>1</v>
      </c>
    </row>
    <row r="224" spans="2:19" x14ac:dyDescent="0.25">
      <c r="B224" s="2" t="s">
        <v>257</v>
      </c>
      <c r="C224" s="2" t="s">
        <v>42</v>
      </c>
      <c r="D224" s="2" t="s">
        <v>43</v>
      </c>
      <c r="E224" s="2" t="s">
        <v>27</v>
      </c>
      <c r="F224" s="2" t="s">
        <v>31</v>
      </c>
      <c r="G224" s="2" t="s">
        <v>44</v>
      </c>
      <c r="H224" s="2">
        <v>62.08</v>
      </c>
      <c r="I224" s="2">
        <v>7</v>
      </c>
      <c r="J224" s="2">
        <v>21.728000000000002</v>
      </c>
      <c r="K224" s="2">
        <v>456.28800000000001</v>
      </c>
      <c r="L224" s="143">
        <v>43530</v>
      </c>
      <c r="M224" s="2">
        <v>0.57361111111111107</v>
      </c>
      <c r="N224" s="3" t="s">
        <v>23</v>
      </c>
      <c r="O224" s="2">
        <v>434.56</v>
      </c>
      <c r="P224" s="4">
        <v>4.7619047620000003</v>
      </c>
      <c r="Q224" s="2">
        <v>21.728000000000002</v>
      </c>
      <c r="R224" s="2">
        <v>5.4</v>
      </c>
      <c r="S224">
        <f t="shared" si="3"/>
        <v>3</v>
      </c>
    </row>
    <row r="225" spans="2:19" x14ac:dyDescent="0.25">
      <c r="B225" s="2" t="s">
        <v>258</v>
      </c>
      <c r="C225" s="2" t="s">
        <v>25</v>
      </c>
      <c r="D225" s="2" t="s">
        <v>26</v>
      </c>
      <c r="E225" s="2" t="s">
        <v>27</v>
      </c>
      <c r="F225" s="2" t="s">
        <v>31</v>
      </c>
      <c r="G225" s="2" t="s">
        <v>28</v>
      </c>
      <c r="H225" s="2">
        <v>11.81</v>
      </c>
      <c r="I225" s="2">
        <v>5</v>
      </c>
      <c r="J225" s="2">
        <v>2.9525000000000001</v>
      </c>
      <c r="K225" s="2">
        <v>62.002499999999998</v>
      </c>
      <c r="L225" s="143">
        <v>43513</v>
      </c>
      <c r="M225" s="2">
        <v>0.75416666666666665</v>
      </c>
      <c r="N225" s="3" t="s">
        <v>29</v>
      </c>
      <c r="O225" s="2">
        <v>59.05</v>
      </c>
      <c r="P225" s="4">
        <v>4.7619047620000003</v>
      </c>
      <c r="Q225" s="2">
        <v>2.9525000000000001</v>
      </c>
      <c r="R225" s="2">
        <v>9.4</v>
      </c>
      <c r="S225">
        <f t="shared" si="3"/>
        <v>2</v>
      </c>
    </row>
    <row r="226" spans="2:19" x14ac:dyDescent="0.25">
      <c r="B226" s="2" t="s">
        <v>259</v>
      </c>
      <c r="C226" s="2" t="s">
        <v>25</v>
      </c>
      <c r="D226" s="2" t="s">
        <v>26</v>
      </c>
      <c r="E226" s="2" t="s">
        <v>20</v>
      </c>
      <c r="F226" s="2" t="s">
        <v>21</v>
      </c>
      <c r="G226" s="2" t="s">
        <v>46</v>
      </c>
      <c r="H226" s="2">
        <v>12.54</v>
      </c>
      <c r="I226" s="2">
        <v>1</v>
      </c>
      <c r="J226" s="2">
        <v>0.627</v>
      </c>
      <c r="K226" s="2">
        <v>13.167</v>
      </c>
      <c r="L226" s="143">
        <v>43517</v>
      </c>
      <c r="M226" s="2">
        <v>0.52638888888888891</v>
      </c>
      <c r="N226" s="3" t="s">
        <v>29</v>
      </c>
      <c r="O226" s="2">
        <v>12.54</v>
      </c>
      <c r="P226" s="4">
        <v>4.7619047620000003</v>
      </c>
      <c r="Q226" s="2">
        <v>0.627</v>
      </c>
      <c r="R226" s="2">
        <v>8.1999999999999993</v>
      </c>
      <c r="S226">
        <f t="shared" si="3"/>
        <v>2</v>
      </c>
    </row>
    <row r="227" spans="2:19" x14ac:dyDescent="0.25">
      <c r="B227" s="2" t="s">
        <v>260</v>
      </c>
      <c r="C227" s="2" t="s">
        <v>18</v>
      </c>
      <c r="D227" s="2" t="s">
        <v>19</v>
      </c>
      <c r="E227" s="2" t="s">
        <v>27</v>
      </c>
      <c r="F227" s="2" t="s">
        <v>31</v>
      </c>
      <c r="G227" s="2" t="s">
        <v>44</v>
      </c>
      <c r="H227" s="2">
        <v>43.25</v>
      </c>
      <c r="I227" s="2">
        <v>2</v>
      </c>
      <c r="J227" s="2">
        <v>4.3250000000000002</v>
      </c>
      <c r="K227" s="2">
        <v>90.825000000000003</v>
      </c>
      <c r="L227" s="143">
        <v>43544</v>
      </c>
      <c r="M227" s="2">
        <v>0.66388888888888886</v>
      </c>
      <c r="N227" s="3" t="s">
        <v>29</v>
      </c>
      <c r="O227" s="2">
        <v>86.5</v>
      </c>
      <c r="P227" s="4">
        <v>4.7619047620000003</v>
      </c>
      <c r="Q227" s="2">
        <v>4.3250000000000002</v>
      </c>
      <c r="R227" s="2">
        <v>6.2</v>
      </c>
      <c r="S227">
        <f t="shared" si="3"/>
        <v>3</v>
      </c>
    </row>
    <row r="228" spans="2:19" x14ac:dyDescent="0.25">
      <c r="B228" s="2" t="s">
        <v>261</v>
      </c>
      <c r="C228" s="2" t="s">
        <v>25</v>
      </c>
      <c r="D228" s="2" t="s">
        <v>26</v>
      </c>
      <c r="E228" s="2" t="s">
        <v>20</v>
      </c>
      <c r="F228" s="2" t="s">
        <v>21</v>
      </c>
      <c r="G228" s="2" t="s">
        <v>36</v>
      </c>
      <c r="H228" s="2">
        <v>87.16</v>
      </c>
      <c r="I228" s="2">
        <v>2</v>
      </c>
      <c r="J228" s="2">
        <v>8.7159999999999993</v>
      </c>
      <c r="K228" s="2">
        <v>183.036</v>
      </c>
      <c r="L228" s="143">
        <v>43476</v>
      </c>
      <c r="M228" s="2">
        <v>0.60347222222222219</v>
      </c>
      <c r="N228" s="3" t="s">
        <v>33</v>
      </c>
      <c r="O228" s="2">
        <v>174.32</v>
      </c>
      <c r="P228" s="4">
        <v>4.7619047620000003</v>
      </c>
      <c r="Q228" s="2">
        <v>8.7159999999999993</v>
      </c>
      <c r="R228" s="2">
        <v>9.6999999999999993</v>
      </c>
      <c r="S228">
        <f t="shared" si="3"/>
        <v>1</v>
      </c>
    </row>
    <row r="229" spans="2:19" x14ac:dyDescent="0.25">
      <c r="B229" s="2" t="s">
        <v>262</v>
      </c>
      <c r="C229" s="2" t="s">
        <v>42</v>
      </c>
      <c r="D229" s="2" t="s">
        <v>43</v>
      </c>
      <c r="E229" s="2" t="s">
        <v>20</v>
      </c>
      <c r="F229" s="2" t="s">
        <v>31</v>
      </c>
      <c r="G229" s="2" t="s">
        <v>22</v>
      </c>
      <c r="H229" s="2">
        <v>69.37</v>
      </c>
      <c r="I229" s="2">
        <v>9</v>
      </c>
      <c r="J229" s="2">
        <v>31.2165</v>
      </c>
      <c r="K229" s="2">
        <v>655.54650000000004</v>
      </c>
      <c r="L229" s="143">
        <v>43491</v>
      </c>
      <c r="M229" s="2">
        <v>0.80138888888888893</v>
      </c>
      <c r="N229" s="3" t="s">
        <v>23</v>
      </c>
      <c r="O229" s="2">
        <v>624.33000000000004</v>
      </c>
      <c r="P229" s="4">
        <v>4.7619047620000003</v>
      </c>
      <c r="Q229" s="2">
        <v>31.2165</v>
      </c>
      <c r="R229" s="2">
        <v>4</v>
      </c>
      <c r="S229">
        <f t="shared" si="3"/>
        <v>1</v>
      </c>
    </row>
    <row r="230" spans="2:19" x14ac:dyDescent="0.25">
      <c r="B230" s="2" t="s">
        <v>263</v>
      </c>
      <c r="C230" s="2" t="s">
        <v>25</v>
      </c>
      <c r="D230" s="2" t="s">
        <v>26</v>
      </c>
      <c r="E230" s="2" t="s">
        <v>20</v>
      </c>
      <c r="F230" s="2" t="s">
        <v>31</v>
      </c>
      <c r="G230" s="2" t="s">
        <v>28</v>
      </c>
      <c r="H230" s="2">
        <v>37.06</v>
      </c>
      <c r="I230" s="2">
        <v>4</v>
      </c>
      <c r="J230" s="2">
        <v>7.4119999999999999</v>
      </c>
      <c r="K230" s="2">
        <v>155.65199999999999</v>
      </c>
      <c r="L230" s="143">
        <v>43496</v>
      </c>
      <c r="M230" s="2">
        <v>0.68333333333333335</v>
      </c>
      <c r="N230" s="3" t="s">
        <v>23</v>
      </c>
      <c r="O230" s="2">
        <v>148.24</v>
      </c>
      <c r="P230" s="4">
        <v>4.7619047620000003</v>
      </c>
      <c r="Q230" s="2">
        <v>7.4119999999999999</v>
      </c>
      <c r="R230" s="2">
        <v>9.6999999999999993</v>
      </c>
      <c r="S230">
        <f t="shared" si="3"/>
        <v>1</v>
      </c>
    </row>
    <row r="231" spans="2:19" x14ac:dyDescent="0.25">
      <c r="B231" s="2" t="s">
        <v>264</v>
      </c>
      <c r="C231" s="2" t="s">
        <v>42</v>
      </c>
      <c r="D231" s="2" t="s">
        <v>43</v>
      </c>
      <c r="E231" s="2" t="s">
        <v>20</v>
      </c>
      <c r="F231" s="2" t="s">
        <v>21</v>
      </c>
      <c r="G231" s="2" t="s">
        <v>28</v>
      </c>
      <c r="H231" s="2">
        <v>90.7</v>
      </c>
      <c r="I231" s="2">
        <v>6</v>
      </c>
      <c r="J231" s="2">
        <v>27.21</v>
      </c>
      <c r="K231" s="2">
        <v>571.41</v>
      </c>
      <c r="L231" s="143">
        <v>43522</v>
      </c>
      <c r="M231" s="2">
        <v>0.45277777777777778</v>
      </c>
      <c r="N231" s="3" t="s">
        <v>29</v>
      </c>
      <c r="O231" s="2">
        <v>544.20000000000005</v>
      </c>
      <c r="P231" s="4">
        <v>4.7619047620000003</v>
      </c>
      <c r="Q231" s="2">
        <v>27.21</v>
      </c>
      <c r="R231" s="2">
        <v>5.3</v>
      </c>
      <c r="S231">
        <f t="shared" si="3"/>
        <v>2</v>
      </c>
    </row>
    <row r="232" spans="2:19" x14ac:dyDescent="0.25">
      <c r="B232" s="2" t="s">
        <v>265</v>
      </c>
      <c r="C232" s="2" t="s">
        <v>18</v>
      </c>
      <c r="D232" s="2" t="s">
        <v>19</v>
      </c>
      <c r="E232" s="2" t="s">
        <v>27</v>
      </c>
      <c r="F232" s="2" t="s">
        <v>21</v>
      </c>
      <c r="G232" s="2" t="s">
        <v>32</v>
      </c>
      <c r="H232" s="2">
        <v>63.42</v>
      </c>
      <c r="I232" s="2">
        <v>8</v>
      </c>
      <c r="J232" s="2">
        <v>25.367999999999999</v>
      </c>
      <c r="K232" s="2">
        <v>532.72799999999995</v>
      </c>
      <c r="L232" s="143">
        <v>43535</v>
      </c>
      <c r="M232" s="2">
        <v>0.53819444444444442</v>
      </c>
      <c r="N232" s="3" t="s">
        <v>23</v>
      </c>
      <c r="O232" s="2">
        <v>507.36</v>
      </c>
      <c r="P232" s="4">
        <v>4.7619047620000003</v>
      </c>
      <c r="Q232" s="2">
        <v>25.367999999999999</v>
      </c>
      <c r="R232" s="2">
        <v>7.4</v>
      </c>
      <c r="S232">
        <f t="shared" si="3"/>
        <v>3</v>
      </c>
    </row>
    <row r="233" spans="2:19" x14ac:dyDescent="0.25">
      <c r="B233" s="2" t="s">
        <v>266</v>
      </c>
      <c r="C233" s="2" t="s">
        <v>42</v>
      </c>
      <c r="D233" s="2" t="s">
        <v>43</v>
      </c>
      <c r="E233" s="2" t="s">
        <v>27</v>
      </c>
      <c r="F233" s="2" t="s">
        <v>21</v>
      </c>
      <c r="G233" s="2" t="s">
        <v>46</v>
      </c>
      <c r="H233" s="2">
        <v>81.37</v>
      </c>
      <c r="I233" s="2">
        <v>2</v>
      </c>
      <c r="J233" s="2">
        <v>8.1370000000000005</v>
      </c>
      <c r="K233" s="2">
        <v>170.87700000000001</v>
      </c>
      <c r="L233" s="143">
        <v>43491</v>
      </c>
      <c r="M233" s="2">
        <v>0.81111111111111112</v>
      </c>
      <c r="N233" s="3" t="s">
        <v>29</v>
      </c>
      <c r="O233" s="2">
        <v>162.74</v>
      </c>
      <c r="P233" s="4">
        <v>4.7619047620000003</v>
      </c>
      <c r="Q233" s="2">
        <v>8.1370000000000005</v>
      </c>
      <c r="R233" s="2">
        <v>6.5</v>
      </c>
      <c r="S233">
        <f t="shared" si="3"/>
        <v>1</v>
      </c>
    </row>
    <row r="234" spans="2:19" x14ac:dyDescent="0.25">
      <c r="B234" s="2" t="s">
        <v>267</v>
      </c>
      <c r="C234" s="2" t="s">
        <v>42</v>
      </c>
      <c r="D234" s="2" t="s">
        <v>43</v>
      </c>
      <c r="E234" s="2" t="s">
        <v>20</v>
      </c>
      <c r="F234" s="2" t="s">
        <v>21</v>
      </c>
      <c r="G234" s="2" t="s">
        <v>28</v>
      </c>
      <c r="H234" s="2">
        <v>10.59</v>
      </c>
      <c r="I234" s="2">
        <v>3</v>
      </c>
      <c r="J234" s="2">
        <v>1.5885</v>
      </c>
      <c r="K234" s="2">
        <v>33.358499999999999</v>
      </c>
      <c r="L234" s="143">
        <v>43536</v>
      </c>
      <c r="M234" s="2">
        <v>0.57777777777777772</v>
      </c>
      <c r="N234" s="3" t="s">
        <v>33</v>
      </c>
      <c r="O234" s="2">
        <v>31.77</v>
      </c>
      <c r="P234" s="4">
        <v>4.7619047620000003</v>
      </c>
      <c r="Q234" s="2">
        <v>1.5885</v>
      </c>
      <c r="R234" s="2">
        <v>8.6999999999999993</v>
      </c>
      <c r="S234">
        <f t="shared" si="3"/>
        <v>3</v>
      </c>
    </row>
    <row r="235" spans="2:19" x14ac:dyDescent="0.25">
      <c r="B235" s="2" t="s">
        <v>268</v>
      </c>
      <c r="C235" s="2" t="s">
        <v>42</v>
      </c>
      <c r="D235" s="2" t="s">
        <v>43</v>
      </c>
      <c r="E235" s="2" t="s">
        <v>27</v>
      </c>
      <c r="F235" s="2" t="s">
        <v>21</v>
      </c>
      <c r="G235" s="2" t="s">
        <v>22</v>
      </c>
      <c r="H235" s="2">
        <v>84.09</v>
      </c>
      <c r="I235" s="2">
        <v>9</v>
      </c>
      <c r="J235" s="2">
        <v>37.840499999999999</v>
      </c>
      <c r="K235" s="2">
        <v>794.65049999999997</v>
      </c>
      <c r="L235" s="143">
        <v>43507</v>
      </c>
      <c r="M235" s="2">
        <v>0.45416666666666666</v>
      </c>
      <c r="N235" s="3" t="s">
        <v>29</v>
      </c>
      <c r="O235" s="2">
        <v>756.81</v>
      </c>
      <c r="P235" s="4">
        <v>4.7619047620000003</v>
      </c>
      <c r="Q235" s="2">
        <v>37.840499999999999</v>
      </c>
      <c r="R235" s="2">
        <v>8</v>
      </c>
      <c r="S235">
        <f t="shared" si="3"/>
        <v>2</v>
      </c>
    </row>
    <row r="236" spans="2:19" x14ac:dyDescent="0.25">
      <c r="B236" s="2" t="s">
        <v>269</v>
      </c>
      <c r="C236" s="2" t="s">
        <v>42</v>
      </c>
      <c r="D236" s="2" t="s">
        <v>43</v>
      </c>
      <c r="E236" s="2" t="s">
        <v>20</v>
      </c>
      <c r="F236" s="2" t="s">
        <v>31</v>
      </c>
      <c r="G236" s="2" t="s">
        <v>46</v>
      </c>
      <c r="H236" s="2">
        <v>73.819999999999993</v>
      </c>
      <c r="I236" s="2">
        <v>4</v>
      </c>
      <c r="J236" s="2">
        <v>14.763999999999999</v>
      </c>
      <c r="K236" s="2">
        <v>310.04399999999998</v>
      </c>
      <c r="L236" s="143">
        <v>43517</v>
      </c>
      <c r="M236" s="2">
        <v>0.77152777777777781</v>
      </c>
      <c r="N236" s="3" t="s">
        <v>29</v>
      </c>
      <c r="O236" s="2">
        <v>295.27999999999997</v>
      </c>
      <c r="P236" s="4">
        <v>4.7619047620000003</v>
      </c>
      <c r="Q236" s="2">
        <v>14.763999999999999</v>
      </c>
      <c r="R236" s="2">
        <v>6.7</v>
      </c>
      <c r="S236">
        <f t="shared" si="3"/>
        <v>2</v>
      </c>
    </row>
    <row r="237" spans="2:19" x14ac:dyDescent="0.25">
      <c r="B237" s="2" t="s">
        <v>270</v>
      </c>
      <c r="C237" s="2" t="s">
        <v>18</v>
      </c>
      <c r="D237" s="2" t="s">
        <v>19</v>
      </c>
      <c r="E237" s="2" t="s">
        <v>20</v>
      </c>
      <c r="F237" s="2" t="s">
        <v>31</v>
      </c>
      <c r="G237" s="2" t="s">
        <v>22</v>
      </c>
      <c r="H237" s="2">
        <v>51.94</v>
      </c>
      <c r="I237" s="2">
        <v>10</v>
      </c>
      <c r="J237" s="2">
        <v>25.97</v>
      </c>
      <c r="K237" s="2">
        <v>545.37</v>
      </c>
      <c r="L237" s="143">
        <v>43533</v>
      </c>
      <c r="M237" s="2">
        <v>0.76666666666666672</v>
      </c>
      <c r="N237" s="3" t="s">
        <v>23</v>
      </c>
      <c r="O237" s="2">
        <v>519.4</v>
      </c>
      <c r="P237" s="4">
        <v>4.7619047620000003</v>
      </c>
      <c r="Q237" s="2">
        <v>25.97</v>
      </c>
      <c r="R237" s="2">
        <v>6.5</v>
      </c>
      <c r="S237">
        <f t="shared" si="3"/>
        <v>3</v>
      </c>
    </row>
    <row r="238" spans="2:19" x14ac:dyDescent="0.25">
      <c r="B238" s="2" t="s">
        <v>271</v>
      </c>
      <c r="C238" s="2" t="s">
        <v>18</v>
      </c>
      <c r="D238" s="2" t="s">
        <v>19</v>
      </c>
      <c r="E238" s="2" t="s">
        <v>27</v>
      </c>
      <c r="F238" s="2" t="s">
        <v>21</v>
      </c>
      <c r="G238" s="2" t="s">
        <v>36</v>
      </c>
      <c r="H238" s="2">
        <v>93.14</v>
      </c>
      <c r="I238" s="2">
        <v>2</v>
      </c>
      <c r="J238" s="2">
        <v>9.3140000000000001</v>
      </c>
      <c r="K238" s="2">
        <v>195.59399999999999</v>
      </c>
      <c r="L238" s="143">
        <v>43485</v>
      </c>
      <c r="M238" s="2">
        <v>0.75624999999999998</v>
      </c>
      <c r="N238" s="3" t="s">
        <v>23</v>
      </c>
      <c r="O238" s="2">
        <v>186.28</v>
      </c>
      <c r="P238" s="4">
        <v>4.7619047620000003</v>
      </c>
      <c r="Q238" s="2">
        <v>9.3140000000000001</v>
      </c>
      <c r="R238" s="2">
        <v>4.0999999999999996</v>
      </c>
      <c r="S238">
        <f t="shared" si="3"/>
        <v>1</v>
      </c>
    </row>
    <row r="239" spans="2:19" x14ac:dyDescent="0.25">
      <c r="B239" s="2" t="s">
        <v>272</v>
      </c>
      <c r="C239" s="2" t="s">
        <v>25</v>
      </c>
      <c r="D239" s="2" t="s">
        <v>26</v>
      </c>
      <c r="E239" s="2" t="s">
        <v>27</v>
      </c>
      <c r="F239" s="2" t="s">
        <v>31</v>
      </c>
      <c r="G239" s="2" t="s">
        <v>22</v>
      </c>
      <c r="H239" s="2">
        <v>17.41</v>
      </c>
      <c r="I239" s="2">
        <v>5</v>
      </c>
      <c r="J239" s="2">
        <v>4.3525</v>
      </c>
      <c r="K239" s="2">
        <v>91.402500000000003</v>
      </c>
      <c r="L239" s="143">
        <v>43493</v>
      </c>
      <c r="M239" s="2">
        <v>0.63611111111111107</v>
      </c>
      <c r="N239" s="3" t="s">
        <v>33</v>
      </c>
      <c r="O239" s="2">
        <v>87.05</v>
      </c>
      <c r="P239" s="4">
        <v>4.7619047620000003</v>
      </c>
      <c r="Q239" s="2">
        <v>4.3525</v>
      </c>
      <c r="R239" s="2">
        <v>4.9000000000000004</v>
      </c>
      <c r="S239">
        <f t="shared" si="3"/>
        <v>1</v>
      </c>
    </row>
    <row r="240" spans="2:19" x14ac:dyDescent="0.25">
      <c r="B240" s="2" t="s">
        <v>273</v>
      </c>
      <c r="C240" s="2" t="s">
        <v>25</v>
      </c>
      <c r="D240" s="2" t="s">
        <v>26</v>
      </c>
      <c r="E240" s="2" t="s">
        <v>20</v>
      </c>
      <c r="F240" s="2" t="s">
        <v>21</v>
      </c>
      <c r="G240" s="2" t="s">
        <v>46</v>
      </c>
      <c r="H240" s="2">
        <v>44.22</v>
      </c>
      <c r="I240" s="2">
        <v>5</v>
      </c>
      <c r="J240" s="2">
        <v>11.055</v>
      </c>
      <c r="K240" s="2">
        <v>232.155</v>
      </c>
      <c r="L240" s="143">
        <v>43529</v>
      </c>
      <c r="M240" s="2">
        <v>0.71319444444444446</v>
      </c>
      <c r="N240" s="3" t="s">
        <v>33</v>
      </c>
      <c r="O240" s="2">
        <v>221.1</v>
      </c>
      <c r="P240" s="4">
        <v>4.7619047620000003</v>
      </c>
      <c r="Q240" s="2">
        <v>11.055</v>
      </c>
      <c r="R240" s="2">
        <v>8.6</v>
      </c>
      <c r="S240">
        <f t="shared" si="3"/>
        <v>3</v>
      </c>
    </row>
    <row r="241" spans="2:19" x14ac:dyDescent="0.25">
      <c r="B241" s="2" t="s">
        <v>274</v>
      </c>
      <c r="C241" s="2" t="s">
        <v>42</v>
      </c>
      <c r="D241" s="2" t="s">
        <v>43</v>
      </c>
      <c r="E241" s="2" t="s">
        <v>20</v>
      </c>
      <c r="F241" s="2" t="s">
        <v>21</v>
      </c>
      <c r="G241" s="2" t="s">
        <v>28</v>
      </c>
      <c r="H241" s="2">
        <v>13.22</v>
      </c>
      <c r="I241" s="2">
        <v>5</v>
      </c>
      <c r="J241" s="2">
        <v>3.3050000000000002</v>
      </c>
      <c r="K241" s="2">
        <v>69.405000000000001</v>
      </c>
      <c r="L241" s="143">
        <v>43526</v>
      </c>
      <c r="M241" s="2">
        <v>0.80972222222222223</v>
      </c>
      <c r="N241" s="3" t="s">
        <v>29</v>
      </c>
      <c r="O241" s="2">
        <v>66.099999999999994</v>
      </c>
      <c r="P241" s="4">
        <v>4.7619047620000003</v>
      </c>
      <c r="Q241" s="2">
        <v>3.3050000000000002</v>
      </c>
      <c r="R241" s="2">
        <v>4.3</v>
      </c>
      <c r="S241">
        <f t="shared" si="3"/>
        <v>3</v>
      </c>
    </row>
    <row r="242" spans="2:19" x14ac:dyDescent="0.25">
      <c r="B242" s="2" t="s">
        <v>275</v>
      </c>
      <c r="C242" s="2" t="s">
        <v>18</v>
      </c>
      <c r="D242" s="2" t="s">
        <v>19</v>
      </c>
      <c r="E242" s="2" t="s">
        <v>27</v>
      </c>
      <c r="F242" s="2" t="s">
        <v>31</v>
      </c>
      <c r="G242" s="2" t="s">
        <v>46</v>
      </c>
      <c r="H242" s="2">
        <v>89.69</v>
      </c>
      <c r="I242" s="2">
        <v>1</v>
      </c>
      <c r="J242" s="2">
        <v>4.4844999999999997</v>
      </c>
      <c r="K242" s="2">
        <v>94.174499999999995</v>
      </c>
      <c r="L242" s="143">
        <v>43476</v>
      </c>
      <c r="M242" s="2">
        <v>0.47222222222222221</v>
      </c>
      <c r="N242" s="3" t="s">
        <v>23</v>
      </c>
      <c r="O242" s="2">
        <v>89.69</v>
      </c>
      <c r="P242" s="4">
        <v>4.7619047620000003</v>
      </c>
      <c r="Q242" s="2">
        <v>4.4844999999999997</v>
      </c>
      <c r="R242" s="2">
        <v>4.9000000000000004</v>
      </c>
      <c r="S242">
        <f t="shared" si="3"/>
        <v>1</v>
      </c>
    </row>
    <row r="243" spans="2:19" x14ac:dyDescent="0.25">
      <c r="B243" s="2" t="s">
        <v>276</v>
      </c>
      <c r="C243" s="2" t="s">
        <v>18</v>
      </c>
      <c r="D243" s="2" t="s">
        <v>19</v>
      </c>
      <c r="E243" s="2" t="s">
        <v>27</v>
      </c>
      <c r="F243" s="2" t="s">
        <v>31</v>
      </c>
      <c r="G243" s="2" t="s">
        <v>44</v>
      </c>
      <c r="H243" s="2">
        <v>24.94</v>
      </c>
      <c r="I243" s="2">
        <v>9</v>
      </c>
      <c r="J243" s="2">
        <v>11.223000000000001</v>
      </c>
      <c r="K243" s="2">
        <v>235.68299999999999</v>
      </c>
      <c r="L243" s="143">
        <v>43476</v>
      </c>
      <c r="M243" s="2">
        <v>0.7006944444444444</v>
      </c>
      <c r="N243" s="3" t="s">
        <v>33</v>
      </c>
      <c r="O243" s="2">
        <v>224.46</v>
      </c>
      <c r="P243" s="4">
        <v>4.7619047620000003</v>
      </c>
      <c r="Q243" s="2">
        <v>11.223000000000001</v>
      </c>
      <c r="R243" s="2">
        <v>5.6</v>
      </c>
      <c r="S243">
        <f t="shared" si="3"/>
        <v>1</v>
      </c>
    </row>
    <row r="244" spans="2:19" x14ac:dyDescent="0.25">
      <c r="B244" s="2" t="s">
        <v>277</v>
      </c>
      <c r="C244" s="2" t="s">
        <v>18</v>
      </c>
      <c r="D244" s="2" t="s">
        <v>19</v>
      </c>
      <c r="E244" s="2" t="s">
        <v>27</v>
      </c>
      <c r="F244" s="2" t="s">
        <v>31</v>
      </c>
      <c r="G244" s="2" t="s">
        <v>22</v>
      </c>
      <c r="H244" s="2">
        <v>59.77</v>
      </c>
      <c r="I244" s="2">
        <v>2</v>
      </c>
      <c r="J244" s="2">
        <v>5.9770000000000003</v>
      </c>
      <c r="K244" s="2">
        <v>125.517</v>
      </c>
      <c r="L244" s="143">
        <v>43535</v>
      </c>
      <c r="M244" s="2">
        <v>0.50069444444444444</v>
      </c>
      <c r="N244" s="3" t="s">
        <v>33</v>
      </c>
      <c r="O244" s="2">
        <v>119.54</v>
      </c>
      <c r="P244" s="4">
        <v>4.7619047620000003</v>
      </c>
      <c r="Q244" s="2">
        <v>5.9770000000000003</v>
      </c>
      <c r="R244" s="2">
        <v>5.8</v>
      </c>
      <c r="S244">
        <f t="shared" si="3"/>
        <v>3</v>
      </c>
    </row>
    <row r="245" spans="2:19" x14ac:dyDescent="0.25">
      <c r="B245" s="2" t="s">
        <v>278</v>
      </c>
      <c r="C245" s="2" t="s">
        <v>25</v>
      </c>
      <c r="D245" s="2" t="s">
        <v>26</v>
      </c>
      <c r="E245" s="2" t="s">
        <v>20</v>
      </c>
      <c r="F245" s="2" t="s">
        <v>31</v>
      </c>
      <c r="G245" s="2" t="s">
        <v>46</v>
      </c>
      <c r="H245" s="2">
        <v>93.2</v>
      </c>
      <c r="I245" s="2">
        <v>2</v>
      </c>
      <c r="J245" s="2">
        <v>9.32</v>
      </c>
      <c r="K245" s="2">
        <v>195.72</v>
      </c>
      <c r="L245" s="143">
        <v>43524</v>
      </c>
      <c r="M245" s="2">
        <v>0.77569444444444446</v>
      </c>
      <c r="N245" s="3" t="s">
        <v>33</v>
      </c>
      <c r="O245" s="2">
        <v>186.4</v>
      </c>
      <c r="P245" s="4">
        <v>4.7619047620000003</v>
      </c>
      <c r="Q245" s="2">
        <v>9.32</v>
      </c>
      <c r="R245" s="2">
        <v>6</v>
      </c>
      <c r="S245">
        <f t="shared" si="3"/>
        <v>2</v>
      </c>
    </row>
    <row r="246" spans="2:19" x14ac:dyDescent="0.25">
      <c r="B246" s="2" t="s">
        <v>279</v>
      </c>
      <c r="C246" s="2" t="s">
        <v>18</v>
      </c>
      <c r="D246" s="2" t="s">
        <v>19</v>
      </c>
      <c r="E246" s="2" t="s">
        <v>20</v>
      </c>
      <c r="F246" s="2" t="s">
        <v>31</v>
      </c>
      <c r="G246" s="2" t="s">
        <v>32</v>
      </c>
      <c r="H246" s="2">
        <v>62.65</v>
      </c>
      <c r="I246" s="2">
        <v>4</v>
      </c>
      <c r="J246" s="2">
        <v>12.53</v>
      </c>
      <c r="K246" s="2">
        <v>263.13</v>
      </c>
      <c r="L246" s="143">
        <v>43470</v>
      </c>
      <c r="M246" s="2">
        <v>0.47569444444444442</v>
      </c>
      <c r="N246" s="3" t="s">
        <v>29</v>
      </c>
      <c r="O246" s="2">
        <v>250.6</v>
      </c>
      <c r="P246" s="4">
        <v>4.7619047620000003</v>
      </c>
      <c r="Q246" s="2">
        <v>12.53</v>
      </c>
      <c r="R246" s="2">
        <v>4.2</v>
      </c>
      <c r="S246">
        <f t="shared" si="3"/>
        <v>1</v>
      </c>
    </row>
    <row r="247" spans="2:19" x14ac:dyDescent="0.25">
      <c r="B247" s="2" t="s">
        <v>280</v>
      </c>
      <c r="C247" s="2" t="s">
        <v>42</v>
      </c>
      <c r="D247" s="2" t="s">
        <v>43</v>
      </c>
      <c r="E247" s="2" t="s">
        <v>27</v>
      </c>
      <c r="F247" s="2" t="s">
        <v>31</v>
      </c>
      <c r="G247" s="2" t="s">
        <v>32</v>
      </c>
      <c r="H247" s="2">
        <v>93.87</v>
      </c>
      <c r="I247" s="2">
        <v>8</v>
      </c>
      <c r="J247" s="2">
        <v>37.548000000000002</v>
      </c>
      <c r="K247" s="2">
        <v>788.50800000000004</v>
      </c>
      <c r="L247" s="143">
        <v>43498</v>
      </c>
      <c r="M247" s="2">
        <v>0.77916666666666667</v>
      </c>
      <c r="N247" s="3" t="s">
        <v>33</v>
      </c>
      <c r="O247" s="2">
        <v>750.96</v>
      </c>
      <c r="P247" s="4">
        <v>4.7619047620000003</v>
      </c>
      <c r="Q247" s="2">
        <v>37.548000000000002</v>
      </c>
      <c r="R247" s="2">
        <v>8.3000000000000007</v>
      </c>
      <c r="S247">
        <f t="shared" si="3"/>
        <v>2</v>
      </c>
    </row>
    <row r="248" spans="2:19" x14ac:dyDescent="0.25">
      <c r="B248" s="2" t="s">
        <v>281</v>
      </c>
      <c r="C248" s="2" t="s">
        <v>18</v>
      </c>
      <c r="D248" s="2" t="s">
        <v>19</v>
      </c>
      <c r="E248" s="2" t="s">
        <v>20</v>
      </c>
      <c r="F248" s="2" t="s">
        <v>31</v>
      </c>
      <c r="G248" s="2" t="s">
        <v>32</v>
      </c>
      <c r="H248" s="2">
        <v>47.59</v>
      </c>
      <c r="I248" s="2">
        <v>8</v>
      </c>
      <c r="J248" s="2">
        <v>19.036000000000001</v>
      </c>
      <c r="K248" s="2">
        <v>399.75599999999997</v>
      </c>
      <c r="L248" s="143">
        <v>43466</v>
      </c>
      <c r="M248" s="2">
        <v>0.61597222222222225</v>
      </c>
      <c r="N248" s="3" t="s">
        <v>29</v>
      </c>
      <c r="O248" s="2">
        <v>380.72</v>
      </c>
      <c r="P248" s="4">
        <v>4.7619047620000003</v>
      </c>
      <c r="Q248" s="2">
        <v>19.036000000000001</v>
      </c>
      <c r="R248" s="2">
        <v>5.7</v>
      </c>
      <c r="S248">
        <f t="shared" si="3"/>
        <v>1</v>
      </c>
    </row>
    <row r="249" spans="2:19" x14ac:dyDescent="0.25">
      <c r="B249" s="2" t="s">
        <v>282</v>
      </c>
      <c r="C249" s="2" t="s">
        <v>42</v>
      </c>
      <c r="D249" s="2" t="s">
        <v>43</v>
      </c>
      <c r="E249" s="2" t="s">
        <v>20</v>
      </c>
      <c r="F249" s="2" t="s">
        <v>21</v>
      </c>
      <c r="G249" s="2" t="s">
        <v>28</v>
      </c>
      <c r="H249" s="2">
        <v>81.400000000000006</v>
      </c>
      <c r="I249" s="2">
        <v>3</v>
      </c>
      <c r="J249" s="2">
        <v>12.21</v>
      </c>
      <c r="K249" s="2">
        <v>256.41000000000003</v>
      </c>
      <c r="L249" s="143">
        <v>43505</v>
      </c>
      <c r="M249" s="2">
        <v>0.82152777777777775</v>
      </c>
      <c r="N249" s="3" t="s">
        <v>29</v>
      </c>
      <c r="O249" s="2">
        <v>244.2</v>
      </c>
      <c r="P249" s="4">
        <v>4.7619047620000003</v>
      </c>
      <c r="Q249" s="2">
        <v>12.21</v>
      </c>
      <c r="R249" s="2">
        <v>4.8</v>
      </c>
      <c r="S249">
        <f t="shared" si="3"/>
        <v>2</v>
      </c>
    </row>
    <row r="250" spans="2:19" x14ac:dyDescent="0.25">
      <c r="B250" s="2" t="s">
        <v>283</v>
      </c>
      <c r="C250" s="2" t="s">
        <v>18</v>
      </c>
      <c r="D250" s="2" t="s">
        <v>19</v>
      </c>
      <c r="E250" s="2" t="s">
        <v>20</v>
      </c>
      <c r="F250" s="2" t="s">
        <v>31</v>
      </c>
      <c r="G250" s="2" t="s">
        <v>46</v>
      </c>
      <c r="H250" s="2">
        <v>17.940000000000001</v>
      </c>
      <c r="I250" s="2">
        <v>5</v>
      </c>
      <c r="J250" s="2">
        <v>4.4850000000000003</v>
      </c>
      <c r="K250" s="2">
        <v>94.185000000000002</v>
      </c>
      <c r="L250" s="143">
        <v>43488</v>
      </c>
      <c r="M250" s="2">
        <v>0.58611111111111114</v>
      </c>
      <c r="N250" s="3" t="s">
        <v>23</v>
      </c>
      <c r="O250" s="2">
        <v>89.7</v>
      </c>
      <c r="P250" s="4">
        <v>4.7619047620000003</v>
      </c>
      <c r="Q250" s="2">
        <v>4.4850000000000003</v>
      </c>
      <c r="R250" s="2">
        <v>6.8</v>
      </c>
      <c r="S250">
        <f t="shared" si="3"/>
        <v>1</v>
      </c>
    </row>
    <row r="251" spans="2:19" x14ac:dyDescent="0.25">
      <c r="B251" s="2" t="s">
        <v>284</v>
      </c>
      <c r="C251" s="2" t="s">
        <v>18</v>
      </c>
      <c r="D251" s="2" t="s">
        <v>19</v>
      </c>
      <c r="E251" s="2" t="s">
        <v>20</v>
      </c>
      <c r="F251" s="2" t="s">
        <v>31</v>
      </c>
      <c r="G251" s="2" t="s">
        <v>28</v>
      </c>
      <c r="H251" s="2">
        <v>77.72</v>
      </c>
      <c r="I251" s="2">
        <v>4</v>
      </c>
      <c r="J251" s="2">
        <v>15.544</v>
      </c>
      <c r="K251" s="2">
        <v>326.42399999999998</v>
      </c>
      <c r="L251" s="143">
        <v>43472</v>
      </c>
      <c r="M251" s="2">
        <v>0.6743055555555556</v>
      </c>
      <c r="N251" s="3" t="s">
        <v>33</v>
      </c>
      <c r="O251" s="2">
        <v>310.88</v>
      </c>
      <c r="P251" s="4">
        <v>4.7619047620000003</v>
      </c>
      <c r="Q251" s="2">
        <v>15.544</v>
      </c>
      <c r="R251" s="2">
        <v>8.8000000000000007</v>
      </c>
      <c r="S251">
        <f t="shared" si="3"/>
        <v>1</v>
      </c>
    </row>
    <row r="252" spans="2:19" x14ac:dyDescent="0.25">
      <c r="B252" s="2" t="s">
        <v>285</v>
      </c>
      <c r="C252" s="2" t="s">
        <v>42</v>
      </c>
      <c r="D252" s="2" t="s">
        <v>43</v>
      </c>
      <c r="E252" s="2" t="s">
        <v>27</v>
      </c>
      <c r="F252" s="2" t="s">
        <v>31</v>
      </c>
      <c r="G252" s="2" t="s">
        <v>44</v>
      </c>
      <c r="H252" s="2">
        <v>73.06</v>
      </c>
      <c r="I252" s="2">
        <v>7</v>
      </c>
      <c r="J252" s="2">
        <v>25.571000000000002</v>
      </c>
      <c r="K252" s="2">
        <v>536.99099999999999</v>
      </c>
      <c r="L252" s="143">
        <v>43479</v>
      </c>
      <c r="M252" s="2">
        <v>0.79583333333333328</v>
      </c>
      <c r="N252" s="3" t="s">
        <v>33</v>
      </c>
      <c r="O252" s="2">
        <v>511.42</v>
      </c>
      <c r="P252" s="4">
        <v>4.7619047620000003</v>
      </c>
      <c r="Q252" s="2">
        <v>25.571000000000002</v>
      </c>
      <c r="R252" s="2">
        <v>4.2</v>
      </c>
      <c r="S252">
        <f t="shared" si="3"/>
        <v>1</v>
      </c>
    </row>
    <row r="253" spans="2:19" x14ac:dyDescent="0.25">
      <c r="B253" s="2" t="s">
        <v>286</v>
      </c>
      <c r="C253" s="2" t="s">
        <v>42</v>
      </c>
      <c r="D253" s="2" t="s">
        <v>43</v>
      </c>
      <c r="E253" s="2" t="s">
        <v>20</v>
      </c>
      <c r="F253" s="2" t="s">
        <v>31</v>
      </c>
      <c r="G253" s="2" t="s">
        <v>44</v>
      </c>
      <c r="H253" s="2">
        <v>46.55</v>
      </c>
      <c r="I253" s="2">
        <v>9</v>
      </c>
      <c r="J253" s="2">
        <v>20.947500000000002</v>
      </c>
      <c r="K253" s="2">
        <v>439.89749999999998</v>
      </c>
      <c r="L253" s="143">
        <v>43498</v>
      </c>
      <c r="M253" s="2">
        <v>0.64861111111111114</v>
      </c>
      <c r="N253" s="3" t="s">
        <v>23</v>
      </c>
      <c r="O253" s="2">
        <v>418.95</v>
      </c>
      <c r="P253" s="4">
        <v>4.7619047620000003</v>
      </c>
      <c r="Q253" s="2">
        <v>20.947500000000002</v>
      </c>
      <c r="R253" s="2">
        <v>6.4</v>
      </c>
      <c r="S253">
        <f t="shared" si="3"/>
        <v>2</v>
      </c>
    </row>
    <row r="254" spans="2:19" x14ac:dyDescent="0.25">
      <c r="B254" s="2" t="s">
        <v>287</v>
      </c>
      <c r="C254" s="2" t="s">
        <v>25</v>
      </c>
      <c r="D254" s="2" t="s">
        <v>26</v>
      </c>
      <c r="E254" s="2" t="s">
        <v>20</v>
      </c>
      <c r="F254" s="2" t="s">
        <v>31</v>
      </c>
      <c r="G254" s="2" t="s">
        <v>46</v>
      </c>
      <c r="H254" s="2">
        <v>35.19</v>
      </c>
      <c r="I254" s="2">
        <v>10</v>
      </c>
      <c r="J254" s="2">
        <v>17.594999999999999</v>
      </c>
      <c r="K254" s="2">
        <v>369.495</v>
      </c>
      <c r="L254" s="143">
        <v>43541</v>
      </c>
      <c r="M254" s="2">
        <v>0.79583333333333328</v>
      </c>
      <c r="N254" s="3" t="s">
        <v>33</v>
      </c>
      <c r="O254" s="2">
        <v>351.9</v>
      </c>
      <c r="P254" s="4">
        <v>4.7619047620000003</v>
      </c>
      <c r="Q254" s="2">
        <v>17.594999999999999</v>
      </c>
      <c r="R254" s="2">
        <v>8.4</v>
      </c>
      <c r="S254">
        <f t="shared" si="3"/>
        <v>3</v>
      </c>
    </row>
    <row r="255" spans="2:19" x14ac:dyDescent="0.25">
      <c r="B255" s="2" t="s">
        <v>288</v>
      </c>
      <c r="C255" s="2" t="s">
        <v>25</v>
      </c>
      <c r="D255" s="2" t="s">
        <v>26</v>
      </c>
      <c r="E255" s="2" t="s">
        <v>27</v>
      </c>
      <c r="F255" s="2" t="s">
        <v>21</v>
      </c>
      <c r="G255" s="2" t="s">
        <v>36</v>
      </c>
      <c r="H255" s="2">
        <v>14.39</v>
      </c>
      <c r="I255" s="2">
        <v>2</v>
      </c>
      <c r="J255" s="2">
        <v>1.4390000000000001</v>
      </c>
      <c r="K255" s="2">
        <v>30.219000000000001</v>
      </c>
      <c r="L255" s="143">
        <v>43526</v>
      </c>
      <c r="M255" s="2">
        <v>0.82222222222222219</v>
      </c>
      <c r="N255" s="3" t="s">
        <v>33</v>
      </c>
      <c r="O255" s="2">
        <v>28.78</v>
      </c>
      <c r="P255" s="4">
        <v>4.7619047620000003</v>
      </c>
      <c r="Q255" s="2">
        <v>1.4390000000000001</v>
      </c>
      <c r="R255" s="2">
        <v>7.2</v>
      </c>
      <c r="S255">
        <f t="shared" si="3"/>
        <v>3</v>
      </c>
    </row>
    <row r="256" spans="2:19" x14ac:dyDescent="0.25">
      <c r="B256" s="2" t="s">
        <v>289</v>
      </c>
      <c r="C256" s="2" t="s">
        <v>18</v>
      </c>
      <c r="D256" s="2" t="s">
        <v>19</v>
      </c>
      <c r="E256" s="2" t="s">
        <v>27</v>
      </c>
      <c r="F256" s="2" t="s">
        <v>31</v>
      </c>
      <c r="G256" s="2" t="s">
        <v>32</v>
      </c>
      <c r="H256" s="2">
        <v>23.75</v>
      </c>
      <c r="I256" s="2">
        <v>4</v>
      </c>
      <c r="J256" s="2">
        <v>4.75</v>
      </c>
      <c r="K256" s="2">
        <v>99.75</v>
      </c>
      <c r="L256" s="143">
        <v>43540</v>
      </c>
      <c r="M256" s="2">
        <v>0.47361111111111109</v>
      </c>
      <c r="N256" s="3" t="s">
        <v>29</v>
      </c>
      <c r="O256" s="2">
        <v>95</v>
      </c>
      <c r="P256" s="4">
        <v>4.7619047620000003</v>
      </c>
      <c r="Q256" s="2">
        <v>4.75</v>
      </c>
      <c r="R256" s="2">
        <v>5.2</v>
      </c>
      <c r="S256">
        <f t="shared" si="3"/>
        <v>3</v>
      </c>
    </row>
    <row r="257" spans="2:19" x14ac:dyDescent="0.25">
      <c r="B257" s="2" t="s">
        <v>290</v>
      </c>
      <c r="C257" s="2" t="s">
        <v>18</v>
      </c>
      <c r="D257" s="2" t="s">
        <v>19</v>
      </c>
      <c r="E257" s="2" t="s">
        <v>20</v>
      </c>
      <c r="F257" s="2" t="s">
        <v>31</v>
      </c>
      <c r="G257" s="2" t="s">
        <v>32</v>
      </c>
      <c r="H257" s="2">
        <v>58.9</v>
      </c>
      <c r="I257" s="2">
        <v>8</v>
      </c>
      <c r="J257" s="2">
        <v>23.56</v>
      </c>
      <c r="K257" s="2">
        <v>494.76</v>
      </c>
      <c r="L257" s="143">
        <v>43471</v>
      </c>
      <c r="M257" s="2">
        <v>0.47430555555555554</v>
      </c>
      <c r="N257" s="3" t="s">
        <v>29</v>
      </c>
      <c r="O257" s="2">
        <v>471.2</v>
      </c>
      <c r="P257" s="4">
        <v>4.7619047620000003</v>
      </c>
      <c r="Q257" s="2">
        <v>23.56</v>
      </c>
      <c r="R257" s="2">
        <v>8.9</v>
      </c>
      <c r="S257">
        <f t="shared" si="3"/>
        <v>1</v>
      </c>
    </row>
    <row r="258" spans="2:19" x14ac:dyDescent="0.25">
      <c r="B258" s="2" t="s">
        <v>291</v>
      </c>
      <c r="C258" s="2" t="s">
        <v>42</v>
      </c>
      <c r="D258" s="2" t="s">
        <v>43</v>
      </c>
      <c r="E258" s="2" t="s">
        <v>20</v>
      </c>
      <c r="F258" s="2" t="s">
        <v>31</v>
      </c>
      <c r="G258" s="2" t="s">
        <v>46</v>
      </c>
      <c r="H258" s="2">
        <v>32.619999999999997</v>
      </c>
      <c r="I258" s="2">
        <v>4</v>
      </c>
      <c r="J258" s="2">
        <v>6.524</v>
      </c>
      <c r="K258" s="2">
        <v>137.00399999999999</v>
      </c>
      <c r="L258" s="143">
        <v>43494</v>
      </c>
      <c r="M258" s="2">
        <v>0.59166666666666667</v>
      </c>
      <c r="N258" s="3" t="s">
        <v>29</v>
      </c>
      <c r="O258" s="2">
        <v>130.47999999999999</v>
      </c>
      <c r="P258" s="4">
        <v>4.7619047620000003</v>
      </c>
      <c r="Q258" s="2">
        <v>6.524</v>
      </c>
      <c r="R258" s="2">
        <v>9</v>
      </c>
      <c r="S258">
        <f t="shared" si="3"/>
        <v>1</v>
      </c>
    </row>
    <row r="259" spans="2:19" x14ac:dyDescent="0.25">
      <c r="B259" s="2" t="s">
        <v>292</v>
      </c>
      <c r="C259" s="2" t="s">
        <v>18</v>
      </c>
      <c r="D259" s="2" t="s">
        <v>19</v>
      </c>
      <c r="E259" s="2" t="s">
        <v>20</v>
      </c>
      <c r="F259" s="2" t="s">
        <v>31</v>
      </c>
      <c r="G259" s="2" t="s">
        <v>28</v>
      </c>
      <c r="H259" s="2">
        <v>66.349999999999994</v>
      </c>
      <c r="I259" s="2">
        <v>1</v>
      </c>
      <c r="J259" s="2">
        <v>3.3174999999999999</v>
      </c>
      <c r="K259" s="2">
        <v>69.667500000000004</v>
      </c>
      <c r="L259" s="143">
        <v>43496</v>
      </c>
      <c r="M259" s="2">
        <v>0.44861111111111113</v>
      </c>
      <c r="N259" s="3" t="s">
        <v>33</v>
      </c>
      <c r="O259" s="2">
        <v>66.349999999999994</v>
      </c>
      <c r="P259" s="4">
        <v>4.7619047620000003</v>
      </c>
      <c r="Q259" s="2">
        <v>3.3174999999999999</v>
      </c>
      <c r="R259" s="2">
        <v>9.6999999999999993</v>
      </c>
      <c r="S259">
        <f t="shared" si="3"/>
        <v>1</v>
      </c>
    </row>
    <row r="260" spans="2:19" x14ac:dyDescent="0.25">
      <c r="B260" s="2" t="s">
        <v>293</v>
      </c>
      <c r="C260" s="2" t="s">
        <v>18</v>
      </c>
      <c r="D260" s="2" t="s">
        <v>19</v>
      </c>
      <c r="E260" s="2" t="s">
        <v>20</v>
      </c>
      <c r="F260" s="2" t="s">
        <v>31</v>
      </c>
      <c r="G260" s="2" t="s">
        <v>32</v>
      </c>
      <c r="H260" s="2">
        <v>25.91</v>
      </c>
      <c r="I260" s="2">
        <v>6</v>
      </c>
      <c r="J260" s="2">
        <v>7.7729999999999997</v>
      </c>
      <c r="K260" s="2">
        <v>163.233</v>
      </c>
      <c r="L260" s="143">
        <v>43501</v>
      </c>
      <c r="M260" s="2">
        <v>0.42777777777777776</v>
      </c>
      <c r="N260" s="3" t="s">
        <v>23</v>
      </c>
      <c r="O260" s="2">
        <v>155.46</v>
      </c>
      <c r="P260" s="4">
        <v>4.7619047620000003</v>
      </c>
      <c r="Q260" s="2">
        <v>7.7729999999999997</v>
      </c>
      <c r="R260" s="2">
        <v>8.6999999999999993</v>
      </c>
      <c r="S260">
        <f t="shared" ref="S260:S323" si="4">MONTH(L260)</f>
        <v>2</v>
      </c>
    </row>
    <row r="261" spans="2:19" x14ac:dyDescent="0.25">
      <c r="B261" s="2" t="s">
        <v>294</v>
      </c>
      <c r="C261" s="2" t="s">
        <v>18</v>
      </c>
      <c r="D261" s="2" t="s">
        <v>19</v>
      </c>
      <c r="E261" s="2" t="s">
        <v>20</v>
      </c>
      <c r="F261" s="2" t="s">
        <v>31</v>
      </c>
      <c r="G261" s="2" t="s">
        <v>28</v>
      </c>
      <c r="H261" s="2">
        <v>32.25</v>
      </c>
      <c r="I261" s="2">
        <v>4</v>
      </c>
      <c r="J261" s="2">
        <v>6.45</v>
      </c>
      <c r="K261" s="2">
        <v>135.44999999999999</v>
      </c>
      <c r="L261" s="143">
        <v>43509</v>
      </c>
      <c r="M261" s="2">
        <v>0.52638888888888891</v>
      </c>
      <c r="N261" s="3" t="s">
        <v>23</v>
      </c>
      <c r="O261" s="2">
        <v>129</v>
      </c>
      <c r="P261" s="4">
        <v>4.7619047620000003</v>
      </c>
      <c r="Q261" s="2">
        <v>6.45</v>
      </c>
      <c r="R261" s="2">
        <v>6.5</v>
      </c>
      <c r="S261">
        <f t="shared" si="4"/>
        <v>2</v>
      </c>
    </row>
    <row r="262" spans="2:19" x14ac:dyDescent="0.25">
      <c r="B262" s="2" t="s">
        <v>295</v>
      </c>
      <c r="C262" s="2" t="s">
        <v>25</v>
      </c>
      <c r="D262" s="2" t="s">
        <v>26</v>
      </c>
      <c r="E262" s="2" t="s">
        <v>20</v>
      </c>
      <c r="F262" s="2" t="s">
        <v>31</v>
      </c>
      <c r="G262" s="2" t="s">
        <v>28</v>
      </c>
      <c r="H262" s="2">
        <v>65.94</v>
      </c>
      <c r="I262" s="2">
        <v>4</v>
      </c>
      <c r="J262" s="2">
        <v>13.188000000000001</v>
      </c>
      <c r="K262" s="2">
        <v>276.94799999999998</v>
      </c>
      <c r="L262" s="143">
        <v>43503</v>
      </c>
      <c r="M262" s="2">
        <v>0.54513888888888884</v>
      </c>
      <c r="N262" s="3" t="s">
        <v>33</v>
      </c>
      <c r="O262" s="2">
        <v>263.76</v>
      </c>
      <c r="P262" s="4">
        <v>4.7619047620000003</v>
      </c>
      <c r="Q262" s="2">
        <v>13.188000000000001</v>
      </c>
      <c r="R262" s="2">
        <v>6.9</v>
      </c>
      <c r="S262">
        <f t="shared" si="4"/>
        <v>2</v>
      </c>
    </row>
    <row r="263" spans="2:19" x14ac:dyDescent="0.25">
      <c r="B263" s="2" t="s">
        <v>296</v>
      </c>
      <c r="C263" s="2" t="s">
        <v>18</v>
      </c>
      <c r="D263" s="2" t="s">
        <v>19</v>
      </c>
      <c r="E263" s="2" t="s">
        <v>27</v>
      </c>
      <c r="F263" s="2" t="s">
        <v>21</v>
      </c>
      <c r="G263" s="2" t="s">
        <v>28</v>
      </c>
      <c r="H263" s="2">
        <v>75.06</v>
      </c>
      <c r="I263" s="2">
        <v>9</v>
      </c>
      <c r="J263" s="2">
        <v>33.777000000000001</v>
      </c>
      <c r="K263" s="2">
        <v>709.31700000000001</v>
      </c>
      <c r="L263" s="143">
        <v>43543</v>
      </c>
      <c r="M263" s="2">
        <v>0.55902777777777779</v>
      </c>
      <c r="N263" s="3" t="s">
        <v>23</v>
      </c>
      <c r="O263" s="2">
        <v>675.54</v>
      </c>
      <c r="P263" s="4">
        <v>4.7619047620000003</v>
      </c>
      <c r="Q263" s="2">
        <v>33.777000000000001</v>
      </c>
      <c r="R263" s="2">
        <v>6.2</v>
      </c>
      <c r="S263">
        <f t="shared" si="4"/>
        <v>3</v>
      </c>
    </row>
    <row r="264" spans="2:19" x14ac:dyDescent="0.25">
      <c r="B264" s="2" t="s">
        <v>297</v>
      </c>
      <c r="C264" s="2" t="s">
        <v>25</v>
      </c>
      <c r="D264" s="2" t="s">
        <v>26</v>
      </c>
      <c r="E264" s="2" t="s">
        <v>27</v>
      </c>
      <c r="F264" s="2" t="s">
        <v>21</v>
      </c>
      <c r="G264" s="2" t="s">
        <v>46</v>
      </c>
      <c r="H264" s="2">
        <v>16.45</v>
      </c>
      <c r="I264" s="2">
        <v>4</v>
      </c>
      <c r="J264" s="2">
        <v>3.29</v>
      </c>
      <c r="K264" s="2">
        <v>69.09</v>
      </c>
      <c r="L264" s="143">
        <v>43531</v>
      </c>
      <c r="M264" s="2">
        <v>0.62013888888888891</v>
      </c>
      <c r="N264" s="3" t="s">
        <v>23</v>
      </c>
      <c r="O264" s="2">
        <v>65.8</v>
      </c>
      <c r="P264" s="4">
        <v>4.7619047620000003</v>
      </c>
      <c r="Q264" s="2">
        <v>3.29</v>
      </c>
      <c r="R264" s="2">
        <v>5.6</v>
      </c>
      <c r="S264">
        <f t="shared" si="4"/>
        <v>3</v>
      </c>
    </row>
    <row r="265" spans="2:19" x14ac:dyDescent="0.25">
      <c r="B265" s="2" t="s">
        <v>298</v>
      </c>
      <c r="C265" s="2" t="s">
        <v>42</v>
      </c>
      <c r="D265" s="2" t="s">
        <v>43</v>
      </c>
      <c r="E265" s="2" t="s">
        <v>20</v>
      </c>
      <c r="F265" s="2" t="s">
        <v>21</v>
      </c>
      <c r="G265" s="2" t="s">
        <v>46</v>
      </c>
      <c r="H265" s="2">
        <v>38.299999999999997</v>
      </c>
      <c r="I265" s="2">
        <v>4</v>
      </c>
      <c r="J265" s="2">
        <v>7.66</v>
      </c>
      <c r="K265" s="2">
        <v>160.86000000000001</v>
      </c>
      <c r="L265" s="143">
        <v>43537</v>
      </c>
      <c r="M265" s="2">
        <v>0.80694444444444446</v>
      </c>
      <c r="N265" s="3" t="s">
        <v>29</v>
      </c>
      <c r="O265" s="2">
        <v>153.19999999999999</v>
      </c>
      <c r="P265" s="4">
        <v>4.7619047620000003</v>
      </c>
      <c r="Q265" s="2">
        <v>7.66</v>
      </c>
      <c r="R265" s="2">
        <v>5.7</v>
      </c>
      <c r="S265">
        <f t="shared" si="4"/>
        <v>3</v>
      </c>
    </row>
    <row r="266" spans="2:19" x14ac:dyDescent="0.25">
      <c r="B266" s="2" t="s">
        <v>299</v>
      </c>
      <c r="C266" s="2" t="s">
        <v>18</v>
      </c>
      <c r="D266" s="2" t="s">
        <v>19</v>
      </c>
      <c r="E266" s="2" t="s">
        <v>20</v>
      </c>
      <c r="F266" s="2" t="s">
        <v>21</v>
      </c>
      <c r="G266" s="2" t="s">
        <v>36</v>
      </c>
      <c r="H266" s="2">
        <v>22.24</v>
      </c>
      <c r="I266" s="2">
        <v>10</v>
      </c>
      <c r="J266" s="2">
        <v>11.12</v>
      </c>
      <c r="K266" s="2">
        <v>233.52</v>
      </c>
      <c r="L266" s="143">
        <v>43505</v>
      </c>
      <c r="M266" s="2">
        <v>0.45833333333333331</v>
      </c>
      <c r="N266" s="3" t="s">
        <v>29</v>
      </c>
      <c r="O266" s="2">
        <v>222.4</v>
      </c>
      <c r="P266" s="4">
        <v>4.7619047620000003</v>
      </c>
      <c r="Q266" s="2">
        <v>11.12</v>
      </c>
      <c r="R266" s="2">
        <v>4.2</v>
      </c>
      <c r="S266">
        <f t="shared" si="4"/>
        <v>2</v>
      </c>
    </row>
    <row r="267" spans="2:19" x14ac:dyDescent="0.25">
      <c r="B267" s="2" t="s">
        <v>300</v>
      </c>
      <c r="C267" s="2" t="s">
        <v>42</v>
      </c>
      <c r="D267" s="2" t="s">
        <v>43</v>
      </c>
      <c r="E267" s="2" t="s">
        <v>27</v>
      </c>
      <c r="F267" s="2" t="s">
        <v>31</v>
      </c>
      <c r="G267" s="2" t="s">
        <v>36</v>
      </c>
      <c r="H267" s="2">
        <v>54.45</v>
      </c>
      <c r="I267" s="2">
        <v>1</v>
      </c>
      <c r="J267" s="2">
        <v>2.7225000000000001</v>
      </c>
      <c r="K267" s="2">
        <v>57.172499999999999</v>
      </c>
      <c r="L267" s="143">
        <v>43522</v>
      </c>
      <c r="M267" s="2">
        <v>0.80833333333333335</v>
      </c>
      <c r="N267" s="3" t="s">
        <v>23</v>
      </c>
      <c r="O267" s="2">
        <v>54.45</v>
      </c>
      <c r="P267" s="4">
        <v>4.7619047620000003</v>
      </c>
      <c r="Q267" s="2">
        <v>2.7225000000000001</v>
      </c>
      <c r="R267" s="2">
        <v>7.9</v>
      </c>
      <c r="S267">
        <f t="shared" si="4"/>
        <v>2</v>
      </c>
    </row>
    <row r="268" spans="2:19" x14ac:dyDescent="0.25">
      <c r="B268" s="2" t="s">
        <v>301</v>
      </c>
      <c r="C268" s="2" t="s">
        <v>18</v>
      </c>
      <c r="D268" s="2" t="s">
        <v>19</v>
      </c>
      <c r="E268" s="2" t="s">
        <v>20</v>
      </c>
      <c r="F268" s="2" t="s">
        <v>21</v>
      </c>
      <c r="G268" s="2" t="s">
        <v>36</v>
      </c>
      <c r="H268" s="2">
        <v>98.4</v>
      </c>
      <c r="I268" s="2">
        <v>7</v>
      </c>
      <c r="J268" s="2">
        <v>34.44</v>
      </c>
      <c r="K268" s="2">
        <v>723.24</v>
      </c>
      <c r="L268" s="143">
        <v>43536</v>
      </c>
      <c r="M268" s="2">
        <v>0.52986111111111112</v>
      </c>
      <c r="N268" s="3" t="s">
        <v>33</v>
      </c>
      <c r="O268" s="2">
        <v>688.8</v>
      </c>
      <c r="P268" s="4">
        <v>4.7619047620000003</v>
      </c>
      <c r="Q268" s="2">
        <v>34.44</v>
      </c>
      <c r="R268" s="2">
        <v>8.6999999999999993</v>
      </c>
      <c r="S268">
        <f t="shared" si="4"/>
        <v>3</v>
      </c>
    </row>
    <row r="269" spans="2:19" x14ac:dyDescent="0.25">
      <c r="B269" s="2" t="s">
        <v>302</v>
      </c>
      <c r="C269" s="2" t="s">
        <v>25</v>
      </c>
      <c r="D269" s="2" t="s">
        <v>26</v>
      </c>
      <c r="E269" s="2" t="s">
        <v>27</v>
      </c>
      <c r="F269" s="2" t="s">
        <v>31</v>
      </c>
      <c r="G269" s="2" t="s">
        <v>32</v>
      </c>
      <c r="H269" s="2">
        <v>35.47</v>
      </c>
      <c r="I269" s="2">
        <v>4</v>
      </c>
      <c r="J269" s="2">
        <v>7.0940000000000003</v>
      </c>
      <c r="K269" s="2">
        <v>148.97399999999999</v>
      </c>
      <c r="L269" s="143">
        <v>43538</v>
      </c>
      <c r="M269" s="2">
        <v>0.72361111111111109</v>
      </c>
      <c r="N269" s="3" t="s">
        <v>33</v>
      </c>
      <c r="O269" s="2">
        <v>141.88</v>
      </c>
      <c r="P269" s="4">
        <v>4.7619047620000003</v>
      </c>
      <c r="Q269" s="2">
        <v>7.0940000000000003</v>
      </c>
      <c r="R269" s="2">
        <v>6.9</v>
      </c>
      <c r="S269">
        <f t="shared" si="4"/>
        <v>3</v>
      </c>
    </row>
    <row r="270" spans="2:19" x14ac:dyDescent="0.25">
      <c r="B270" s="2" t="s">
        <v>303</v>
      </c>
      <c r="C270" s="2" t="s">
        <v>42</v>
      </c>
      <c r="D270" s="2" t="s">
        <v>43</v>
      </c>
      <c r="E270" s="2" t="s">
        <v>20</v>
      </c>
      <c r="F270" s="2" t="s">
        <v>21</v>
      </c>
      <c r="G270" s="2" t="s">
        <v>44</v>
      </c>
      <c r="H270" s="2">
        <v>74.599999999999994</v>
      </c>
      <c r="I270" s="2">
        <v>10</v>
      </c>
      <c r="J270" s="2">
        <v>37.299999999999997</v>
      </c>
      <c r="K270" s="2">
        <v>783.3</v>
      </c>
      <c r="L270" s="143">
        <v>43473</v>
      </c>
      <c r="M270" s="2">
        <v>0.87152777777777779</v>
      </c>
      <c r="N270" s="3" t="s">
        <v>29</v>
      </c>
      <c r="O270" s="2">
        <v>746</v>
      </c>
      <c r="P270" s="4">
        <v>4.7619047620000003</v>
      </c>
      <c r="Q270" s="2">
        <v>37.299999999999997</v>
      </c>
      <c r="R270" s="2">
        <v>9.5</v>
      </c>
      <c r="S270">
        <f t="shared" si="4"/>
        <v>1</v>
      </c>
    </row>
    <row r="271" spans="2:19" x14ac:dyDescent="0.25">
      <c r="B271" s="2" t="s">
        <v>304</v>
      </c>
      <c r="C271" s="2" t="s">
        <v>18</v>
      </c>
      <c r="D271" s="2" t="s">
        <v>19</v>
      </c>
      <c r="E271" s="2" t="s">
        <v>20</v>
      </c>
      <c r="F271" s="2" t="s">
        <v>31</v>
      </c>
      <c r="G271" s="2" t="s">
        <v>32</v>
      </c>
      <c r="H271" s="2">
        <v>70.739999999999995</v>
      </c>
      <c r="I271" s="2">
        <v>4</v>
      </c>
      <c r="J271" s="2">
        <v>14.148</v>
      </c>
      <c r="K271" s="2">
        <v>297.108</v>
      </c>
      <c r="L271" s="143">
        <v>43470</v>
      </c>
      <c r="M271" s="2">
        <v>0.67013888888888884</v>
      </c>
      <c r="N271" s="3" t="s">
        <v>33</v>
      </c>
      <c r="O271" s="2">
        <v>282.95999999999998</v>
      </c>
      <c r="P271" s="4">
        <v>4.7619047620000003</v>
      </c>
      <c r="Q271" s="2">
        <v>14.148</v>
      </c>
      <c r="R271" s="2">
        <v>4.4000000000000004</v>
      </c>
      <c r="S271">
        <f t="shared" si="4"/>
        <v>1</v>
      </c>
    </row>
    <row r="272" spans="2:19" x14ac:dyDescent="0.25">
      <c r="B272" s="2" t="s">
        <v>305</v>
      </c>
      <c r="C272" s="2" t="s">
        <v>18</v>
      </c>
      <c r="D272" s="2" t="s">
        <v>19</v>
      </c>
      <c r="E272" s="2" t="s">
        <v>20</v>
      </c>
      <c r="F272" s="2" t="s">
        <v>21</v>
      </c>
      <c r="G272" s="2" t="s">
        <v>32</v>
      </c>
      <c r="H272" s="2">
        <v>35.54</v>
      </c>
      <c r="I272" s="2">
        <v>10</v>
      </c>
      <c r="J272" s="2">
        <v>17.77</v>
      </c>
      <c r="K272" s="2">
        <v>373.17</v>
      </c>
      <c r="L272" s="143">
        <v>43469</v>
      </c>
      <c r="M272" s="2">
        <v>0.56527777777777777</v>
      </c>
      <c r="N272" s="3" t="s">
        <v>23</v>
      </c>
      <c r="O272" s="2">
        <v>355.4</v>
      </c>
      <c r="P272" s="4">
        <v>4.7619047620000003</v>
      </c>
      <c r="Q272" s="2">
        <v>17.77</v>
      </c>
      <c r="R272" s="2">
        <v>7</v>
      </c>
      <c r="S272">
        <f t="shared" si="4"/>
        <v>1</v>
      </c>
    </row>
    <row r="273" spans="2:19" x14ac:dyDescent="0.25">
      <c r="B273" s="2" t="s">
        <v>306</v>
      </c>
      <c r="C273" s="2" t="s">
        <v>42</v>
      </c>
      <c r="D273" s="2" t="s">
        <v>43</v>
      </c>
      <c r="E273" s="2" t="s">
        <v>27</v>
      </c>
      <c r="F273" s="2" t="s">
        <v>21</v>
      </c>
      <c r="G273" s="2" t="s">
        <v>36</v>
      </c>
      <c r="H273" s="2">
        <v>67.430000000000007</v>
      </c>
      <c r="I273" s="2">
        <v>5</v>
      </c>
      <c r="J273" s="2">
        <v>16.857500000000002</v>
      </c>
      <c r="K273" s="2">
        <v>354.00749999999999</v>
      </c>
      <c r="L273" s="143">
        <v>43530</v>
      </c>
      <c r="M273" s="2">
        <v>0.75902777777777775</v>
      </c>
      <c r="N273" s="3" t="s">
        <v>23</v>
      </c>
      <c r="O273" s="2">
        <v>337.15</v>
      </c>
      <c r="P273" s="4">
        <v>4.7619047620000003</v>
      </c>
      <c r="Q273" s="2">
        <v>16.857500000000002</v>
      </c>
      <c r="R273" s="2">
        <v>6.3</v>
      </c>
      <c r="S273">
        <f t="shared" si="4"/>
        <v>3</v>
      </c>
    </row>
    <row r="274" spans="2:19" x14ac:dyDescent="0.25">
      <c r="B274" s="2" t="s">
        <v>307</v>
      </c>
      <c r="C274" s="2" t="s">
        <v>25</v>
      </c>
      <c r="D274" s="2" t="s">
        <v>26</v>
      </c>
      <c r="E274" s="2" t="s">
        <v>20</v>
      </c>
      <c r="F274" s="2" t="s">
        <v>21</v>
      </c>
      <c r="G274" s="2" t="s">
        <v>22</v>
      </c>
      <c r="H274" s="2">
        <v>21.12</v>
      </c>
      <c r="I274" s="2">
        <v>2</v>
      </c>
      <c r="J274" s="2">
        <v>2.1120000000000001</v>
      </c>
      <c r="K274" s="2">
        <v>44.351999999999997</v>
      </c>
      <c r="L274" s="143">
        <v>43468</v>
      </c>
      <c r="M274" s="2">
        <v>0.80347222222222225</v>
      </c>
      <c r="N274" s="3" t="s">
        <v>29</v>
      </c>
      <c r="O274" s="2">
        <v>42.24</v>
      </c>
      <c r="P274" s="4">
        <v>4.7619047620000003</v>
      </c>
      <c r="Q274" s="2">
        <v>2.1120000000000001</v>
      </c>
      <c r="R274" s="2">
        <v>9.6999999999999993</v>
      </c>
      <c r="S274">
        <f t="shared" si="4"/>
        <v>1</v>
      </c>
    </row>
    <row r="275" spans="2:19" x14ac:dyDescent="0.25">
      <c r="B275" s="2" t="s">
        <v>308</v>
      </c>
      <c r="C275" s="2" t="s">
        <v>18</v>
      </c>
      <c r="D275" s="2" t="s">
        <v>19</v>
      </c>
      <c r="E275" s="2" t="s">
        <v>20</v>
      </c>
      <c r="F275" s="2" t="s">
        <v>21</v>
      </c>
      <c r="G275" s="2" t="s">
        <v>32</v>
      </c>
      <c r="H275" s="2">
        <v>21.54</v>
      </c>
      <c r="I275" s="2">
        <v>9</v>
      </c>
      <c r="J275" s="2">
        <v>9.6929999999999996</v>
      </c>
      <c r="K275" s="2">
        <v>203.553</v>
      </c>
      <c r="L275" s="143">
        <v>43472</v>
      </c>
      <c r="M275" s="2">
        <v>0.48888888888888887</v>
      </c>
      <c r="N275" s="3" t="s">
        <v>33</v>
      </c>
      <c r="O275" s="2">
        <v>193.86</v>
      </c>
      <c r="P275" s="4">
        <v>4.7619047620000003</v>
      </c>
      <c r="Q275" s="2">
        <v>9.6929999999999996</v>
      </c>
      <c r="R275" s="2">
        <v>8.8000000000000007</v>
      </c>
      <c r="S275">
        <f t="shared" si="4"/>
        <v>1</v>
      </c>
    </row>
    <row r="276" spans="2:19" x14ac:dyDescent="0.25">
      <c r="B276" s="2" t="s">
        <v>309</v>
      </c>
      <c r="C276" s="2" t="s">
        <v>18</v>
      </c>
      <c r="D276" s="2" t="s">
        <v>19</v>
      </c>
      <c r="E276" s="2" t="s">
        <v>27</v>
      </c>
      <c r="F276" s="2" t="s">
        <v>21</v>
      </c>
      <c r="G276" s="2" t="s">
        <v>32</v>
      </c>
      <c r="H276" s="2">
        <v>12.03</v>
      </c>
      <c r="I276" s="2">
        <v>2</v>
      </c>
      <c r="J276" s="2">
        <v>1.2030000000000001</v>
      </c>
      <c r="K276" s="2">
        <v>25.263000000000002</v>
      </c>
      <c r="L276" s="143">
        <v>43492</v>
      </c>
      <c r="M276" s="2">
        <v>0.66041666666666665</v>
      </c>
      <c r="N276" s="3" t="s">
        <v>29</v>
      </c>
      <c r="O276" s="2">
        <v>24.06</v>
      </c>
      <c r="P276" s="4">
        <v>4.7619047620000003</v>
      </c>
      <c r="Q276" s="2">
        <v>1.2030000000000001</v>
      </c>
      <c r="R276" s="2">
        <v>5.0999999999999996</v>
      </c>
      <c r="S276">
        <f t="shared" si="4"/>
        <v>1</v>
      </c>
    </row>
    <row r="277" spans="2:19" x14ac:dyDescent="0.25">
      <c r="B277" s="2" t="s">
        <v>310</v>
      </c>
      <c r="C277" s="2" t="s">
        <v>42</v>
      </c>
      <c r="D277" s="2" t="s">
        <v>43</v>
      </c>
      <c r="E277" s="2" t="s">
        <v>27</v>
      </c>
      <c r="F277" s="2" t="s">
        <v>21</v>
      </c>
      <c r="G277" s="2" t="s">
        <v>22</v>
      </c>
      <c r="H277" s="2">
        <v>99.71</v>
      </c>
      <c r="I277" s="2">
        <v>6</v>
      </c>
      <c r="J277" s="2">
        <v>29.913</v>
      </c>
      <c r="K277" s="2">
        <v>628.173</v>
      </c>
      <c r="L277" s="143">
        <v>43522</v>
      </c>
      <c r="M277" s="2">
        <v>0.70277777777777772</v>
      </c>
      <c r="N277" s="3" t="s">
        <v>23</v>
      </c>
      <c r="O277" s="2">
        <v>598.26</v>
      </c>
      <c r="P277" s="4">
        <v>4.7619047620000003</v>
      </c>
      <c r="Q277" s="2">
        <v>29.913</v>
      </c>
      <c r="R277" s="2">
        <v>7.9</v>
      </c>
      <c r="S277">
        <f t="shared" si="4"/>
        <v>2</v>
      </c>
    </row>
    <row r="278" spans="2:19" x14ac:dyDescent="0.25">
      <c r="B278" s="2" t="s">
        <v>311</v>
      </c>
      <c r="C278" s="2" t="s">
        <v>42</v>
      </c>
      <c r="D278" s="2" t="s">
        <v>43</v>
      </c>
      <c r="E278" s="2" t="s">
        <v>27</v>
      </c>
      <c r="F278" s="2" t="s">
        <v>31</v>
      </c>
      <c r="G278" s="2" t="s">
        <v>46</v>
      </c>
      <c r="H278" s="2">
        <v>47.97</v>
      </c>
      <c r="I278" s="2">
        <v>7</v>
      </c>
      <c r="J278" s="2">
        <v>16.7895</v>
      </c>
      <c r="K278" s="2">
        <v>352.5795</v>
      </c>
      <c r="L278" s="143">
        <v>43472</v>
      </c>
      <c r="M278" s="2">
        <v>0.86944444444444446</v>
      </c>
      <c r="N278" s="3" t="s">
        <v>29</v>
      </c>
      <c r="O278" s="2">
        <v>335.79</v>
      </c>
      <c r="P278" s="4">
        <v>4.7619047620000003</v>
      </c>
      <c r="Q278" s="2">
        <v>16.7895</v>
      </c>
      <c r="R278" s="2">
        <v>6.2</v>
      </c>
      <c r="S278">
        <f t="shared" si="4"/>
        <v>1</v>
      </c>
    </row>
    <row r="279" spans="2:19" x14ac:dyDescent="0.25">
      <c r="B279" s="2" t="s">
        <v>312</v>
      </c>
      <c r="C279" s="2" t="s">
        <v>25</v>
      </c>
      <c r="D279" s="2" t="s">
        <v>26</v>
      </c>
      <c r="E279" s="2" t="s">
        <v>20</v>
      </c>
      <c r="F279" s="2" t="s">
        <v>21</v>
      </c>
      <c r="G279" s="2" t="s">
        <v>32</v>
      </c>
      <c r="H279" s="2">
        <v>21.82</v>
      </c>
      <c r="I279" s="2">
        <v>10</v>
      </c>
      <c r="J279" s="2">
        <v>10.91</v>
      </c>
      <c r="K279" s="2">
        <v>229.11</v>
      </c>
      <c r="L279" s="143">
        <v>43472</v>
      </c>
      <c r="M279" s="2">
        <v>0.73333333333333328</v>
      </c>
      <c r="N279" s="3" t="s">
        <v>29</v>
      </c>
      <c r="O279" s="2">
        <v>218.2</v>
      </c>
      <c r="P279" s="4">
        <v>4.7619047620000003</v>
      </c>
      <c r="Q279" s="2">
        <v>10.91</v>
      </c>
      <c r="R279" s="2">
        <v>7.1</v>
      </c>
      <c r="S279">
        <f t="shared" si="4"/>
        <v>1</v>
      </c>
    </row>
    <row r="280" spans="2:19" x14ac:dyDescent="0.25">
      <c r="B280" s="2" t="s">
        <v>313</v>
      </c>
      <c r="C280" s="2" t="s">
        <v>25</v>
      </c>
      <c r="D280" s="2" t="s">
        <v>26</v>
      </c>
      <c r="E280" s="2" t="s">
        <v>27</v>
      </c>
      <c r="F280" s="2" t="s">
        <v>21</v>
      </c>
      <c r="G280" s="2" t="s">
        <v>46</v>
      </c>
      <c r="H280" s="2">
        <v>95.42</v>
      </c>
      <c r="I280" s="2">
        <v>4</v>
      </c>
      <c r="J280" s="2">
        <v>19.084</v>
      </c>
      <c r="K280" s="2">
        <v>400.76400000000001</v>
      </c>
      <c r="L280" s="143">
        <v>43498</v>
      </c>
      <c r="M280" s="2">
        <v>0.55763888888888891</v>
      </c>
      <c r="N280" s="3" t="s">
        <v>23</v>
      </c>
      <c r="O280" s="2">
        <v>381.68</v>
      </c>
      <c r="P280" s="4">
        <v>4.7619047620000003</v>
      </c>
      <c r="Q280" s="2">
        <v>19.084</v>
      </c>
      <c r="R280" s="2">
        <v>6.4</v>
      </c>
      <c r="S280">
        <f t="shared" si="4"/>
        <v>2</v>
      </c>
    </row>
    <row r="281" spans="2:19" x14ac:dyDescent="0.25">
      <c r="B281" s="2" t="s">
        <v>314</v>
      </c>
      <c r="C281" s="2" t="s">
        <v>25</v>
      </c>
      <c r="D281" s="2" t="s">
        <v>26</v>
      </c>
      <c r="E281" s="2" t="s">
        <v>20</v>
      </c>
      <c r="F281" s="2" t="s">
        <v>31</v>
      </c>
      <c r="G281" s="2" t="s">
        <v>46</v>
      </c>
      <c r="H281" s="2">
        <v>70.989999999999995</v>
      </c>
      <c r="I281" s="2">
        <v>10</v>
      </c>
      <c r="J281" s="2">
        <v>35.494999999999997</v>
      </c>
      <c r="K281" s="2">
        <v>745.39499999999998</v>
      </c>
      <c r="L281" s="143">
        <v>43544</v>
      </c>
      <c r="M281" s="2">
        <v>0.68611111111111112</v>
      </c>
      <c r="N281" s="3" t="s">
        <v>29</v>
      </c>
      <c r="O281" s="2">
        <v>709.9</v>
      </c>
      <c r="P281" s="4">
        <v>4.7619047620000003</v>
      </c>
      <c r="Q281" s="2">
        <v>35.494999999999997</v>
      </c>
      <c r="R281" s="2">
        <v>5.7</v>
      </c>
      <c r="S281">
        <f t="shared" si="4"/>
        <v>3</v>
      </c>
    </row>
    <row r="282" spans="2:19" x14ac:dyDescent="0.25">
      <c r="B282" s="2" t="s">
        <v>315</v>
      </c>
      <c r="C282" s="2" t="s">
        <v>18</v>
      </c>
      <c r="D282" s="2" t="s">
        <v>19</v>
      </c>
      <c r="E282" s="2" t="s">
        <v>20</v>
      </c>
      <c r="F282" s="2" t="s">
        <v>31</v>
      </c>
      <c r="G282" s="2" t="s">
        <v>36</v>
      </c>
      <c r="H282" s="2">
        <v>44.02</v>
      </c>
      <c r="I282" s="2">
        <v>10</v>
      </c>
      <c r="J282" s="2">
        <v>22.01</v>
      </c>
      <c r="K282" s="2">
        <v>462.21</v>
      </c>
      <c r="L282" s="143">
        <v>43544</v>
      </c>
      <c r="M282" s="2">
        <v>0.83125000000000004</v>
      </c>
      <c r="N282" s="3" t="s">
        <v>33</v>
      </c>
      <c r="O282" s="2">
        <v>440.2</v>
      </c>
      <c r="P282" s="4">
        <v>4.7619047620000003</v>
      </c>
      <c r="Q282" s="2">
        <v>22.01</v>
      </c>
      <c r="R282" s="2">
        <v>9.6</v>
      </c>
      <c r="S282">
        <f t="shared" si="4"/>
        <v>3</v>
      </c>
    </row>
    <row r="283" spans="2:19" x14ac:dyDescent="0.25">
      <c r="B283" s="2" t="s">
        <v>316</v>
      </c>
      <c r="C283" s="2" t="s">
        <v>18</v>
      </c>
      <c r="D283" s="2" t="s">
        <v>19</v>
      </c>
      <c r="E283" s="2" t="s">
        <v>27</v>
      </c>
      <c r="F283" s="2" t="s">
        <v>21</v>
      </c>
      <c r="G283" s="2" t="s">
        <v>32</v>
      </c>
      <c r="H283" s="2">
        <v>69.959999999999994</v>
      </c>
      <c r="I283" s="2">
        <v>8</v>
      </c>
      <c r="J283" s="2">
        <v>27.984000000000002</v>
      </c>
      <c r="K283" s="2">
        <v>587.66399999999999</v>
      </c>
      <c r="L283" s="143">
        <v>43511</v>
      </c>
      <c r="M283" s="2">
        <v>0.70902777777777781</v>
      </c>
      <c r="N283" s="3" t="s">
        <v>33</v>
      </c>
      <c r="O283" s="2">
        <v>559.67999999999995</v>
      </c>
      <c r="P283" s="4">
        <v>4.7619047620000003</v>
      </c>
      <c r="Q283" s="2">
        <v>27.984000000000002</v>
      </c>
      <c r="R283" s="2">
        <v>6.4</v>
      </c>
      <c r="S283">
        <f t="shared" si="4"/>
        <v>2</v>
      </c>
    </row>
    <row r="284" spans="2:19" x14ac:dyDescent="0.25">
      <c r="B284" s="2" t="s">
        <v>317</v>
      </c>
      <c r="C284" s="2" t="s">
        <v>25</v>
      </c>
      <c r="D284" s="2" t="s">
        <v>26</v>
      </c>
      <c r="E284" s="2" t="s">
        <v>27</v>
      </c>
      <c r="F284" s="2" t="s">
        <v>31</v>
      </c>
      <c r="G284" s="2" t="s">
        <v>32</v>
      </c>
      <c r="H284" s="2">
        <v>37</v>
      </c>
      <c r="I284" s="2">
        <v>1</v>
      </c>
      <c r="J284" s="2">
        <v>1.85</v>
      </c>
      <c r="K284" s="2">
        <v>38.85</v>
      </c>
      <c r="L284" s="143">
        <v>43530</v>
      </c>
      <c r="M284" s="2">
        <v>0.56180555555555556</v>
      </c>
      <c r="N284" s="3" t="s">
        <v>33</v>
      </c>
      <c r="O284" s="2">
        <v>37</v>
      </c>
      <c r="P284" s="4">
        <v>4.7619047620000003</v>
      </c>
      <c r="Q284" s="2">
        <v>1.85</v>
      </c>
      <c r="R284" s="2">
        <v>7.9</v>
      </c>
      <c r="S284">
        <f t="shared" si="4"/>
        <v>3</v>
      </c>
    </row>
    <row r="285" spans="2:19" x14ac:dyDescent="0.25">
      <c r="B285" s="2" t="s">
        <v>318</v>
      </c>
      <c r="C285" s="2" t="s">
        <v>18</v>
      </c>
      <c r="D285" s="2" t="s">
        <v>19</v>
      </c>
      <c r="E285" s="2" t="s">
        <v>27</v>
      </c>
      <c r="F285" s="2" t="s">
        <v>21</v>
      </c>
      <c r="G285" s="2" t="s">
        <v>36</v>
      </c>
      <c r="H285" s="2">
        <v>15.34</v>
      </c>
      <c r="I285" s="2">
        <v>1</v>
      </c>
      <c r="J285" s="2">
        <v>0.76700000000000002</v>
      </c>
      <c r="K285" s="2">
        <v>16.106999999999999</v>
      </c>
      <c r="L285" s="143">
        <v>43471</v>
      </c>
      <c r="M285" s="2">
        <v>0.46458333333333335</v>
      </c>
      <c r="N285" s="3" t="s">
        <v>29</v>
      </c>
      <c r="O285" s="2">
        <v>15.34</v>
      </c>
      <c r="P285" s="4">
        <v>4.7619047620000003</v>
      </c>
      <c r="Q285" s="2">
        <v>0.76700000000000002</v>
      </c>
      <c r="R285" s="2">
        <v>6.5</v>
      </c>
      <c r="S285">
        <f t="shared" si="4"/>
        <v>1</v>
      </c>
    </row>
    <row r="286" spans="2:19" x14ac:dyDescent="0.25">
      <c r="B286" s="2" t="s">
        <v>319</v>
      </c>
      <c r="C286" s="2" t="s">
        <v>18</v>
      </c>
      <c r="D286" s="2" t="s">
        <v>19</v>
      </c>
      <c r="E286" s="2" t="s">
        <v>20</v>
      </c>
      <c r="F286" s="2" t="s">
        <v>31</v>
      </c>
      <c r="G286" s="2" t="s">
        <v>22</v>
      </c>
      <c r="H286" s="2">
        <v>99.83</v>
      </c>
      <c r="I286" s="2">
        <v>6</v>
      </c>
      <c r="J286" s="2">
        <v>29.949000000000002</v>
      </c>
      <c r="K286" s="2">
        <v>628.92899999999997</v>
      </c>
      <c r="L286" s="143">
        <v>43528</v>
      </c>
      <c r="M286" s="2">
        <v>0.62638888888888888</v>
      </c>
      <c r="N286" s="3" t="s">
        <v>23</v>
      </c>
      <c r="O286" s="2">
        <v>598.98</v>
      </c>
      <c r="P286" s="4">
        <v>4.7619047620000003</v>
      </c>
      <c r="Q286" s="2">
        <v>29.949000000000002</v>
      </c>
      <c r="R286" s="2">
        <v>8.5</v>
      </c>
      <c r="S286">
        <f t="shared" si="4"/>
        <v>3</v>
      </c>
    </row>
    <row r="287" spans="2:19" x14ac:dyDescent="0.25">
      <c r="B287" s="2" t="s">
        <v>320</v>
      </c>
      <c r="C287" s="2" t="s">
        <v>18</v>
      </c>
      <c r="D287" s="2" t="s">
        <v>19</v>
      </c>
      <c r="E287" s="2" t="s">
        <v>20</v>
      </c>
      <c r="F287" s="2" t="s">
        <v>21</v>
      </c>
      <c r="G287" s="2" t="s">
        <v>22</v>
      </c>
      <c r="H287" s="2">
        <v>47.67</v>
      </c>
      <c r="I287" s="2">
        <v>4</v>
      </c>
      <c r="J287" s="2">
        <v>9.5340000000000007</v>
      </c>
      <c r="K287" s="2">
        <v>200.214</v>
      </c>
      <c r="L287" s="143">
        <v>43536</v>
      </c>
      <c r="M287" s="2">
        <v>0.59791666666666665</v>
      </c>
      <c r="N287" s="3" t="s">
        <v>29</v>
      </c>
      <c r="O287" s="2">
        <v>190.68</v>
      </c>
      <c r="P287" s="4">
        <v>4.7619047620000003</v>
      </c>
      <c r="Q287" s="2">
        <v>9.5340000000000007</v>
      </c>
      <c r="R287" s="2">
        <v>9.1</v>
      </c>
      <c r="S287">
        <f t="shared" si="4"/>
        <v>3</v>
      </c>
    </row>
    <row r="288" spans="2:19" x14ac:dyDescent="0.25">
      <c r="B288" s="2" t="s">
        <v>321</v>
      </c>
      <c r="C288" s="2" t="s">
        <v>42</v>
      </c>
      <c r="D288" s="2" t="s">
        <v>43</v>
      </c>
      <c r="E288" s="2" t="s">
        <v>27</v>
      </c>
      <c r="F288" s="2" t="s">
        <v>31</v>
      </c>
      <c r="G288" s="2" t="s">
        <v>22</v>
      </c>
      <c r="H288" s="2">
        <v>66.680000000000007</v>
      </c>
      <c r="I288" s="2">
        <v>5</v>
      </c>
      <c r="J288" s="2">
        <v>16.670000000000002</v>
      </c>
      <c r="K288" s="2">
        <v>350.07</v>
      </c>
      <c r="L288" s="143">
        <v>43516</v>
      </c>
      <c r="M288" s="2">
        <v>0.75069444444444444</v>
      </c>
      <c r="N288" s="3" t="s">
        <v>29</v>
      </c>
      <c r="O288" s="2">
        <v>333.4</v>
      </c>
      <c r="P288" s="4">
        <v>4.7619047620000003</v>
      </c>
      <c r="Q288" s="2">
        <v>16.670000000000002</v>
      </c>
      <c r="R288" s="2">
        <v>7.6</v>
      </c>
      <c r="S288">
        <f t="shared" si="4"/>
        <v>2</v>
      </c>
    </row>
    <row r="289" spans="2:19" x14ac:dyDescent="0.25">
      <c r="B289" s="2" t="s">
        <v>322</v>
      </c>
      <c r="C289" s="2" t="s">
        <v>25</v>
      </c>
      <c r="D289" s="2" t="s">
        <v>26</v>
      </c>
      <c r="E289" s="2" t="s">
        <v>20</v>
      </c>
      <c r="F289" s="2" t="s">
        <v>31</v>
      </c>
      <c r="G289" s="2" t="s">
        <v>32</v>
      </c>
      <c r="H289" s="2">
        <v>74.86</v>
      </c>
      <c r="I289" s="2">
        <v>1</v>
      </c>
      <c r="J289" s="2">
        <v>3.7429999999999999</v>
      </c>
      <c r="K289" s="2">
        <v>78.602999999999994</v>
      </c>
      <c r="L289" s="143">
        <v>43548</v>
      </c>
      <c r="M289" s="2">
        <v>0.61736111111111114</v>
      </c>
      <c r="N289" s="3" t="s">
        <v>29</v>
      </c>
      <c r="O289" s="2">
        <v>74.86</v>
      </c>
      <c r="P289" s="4">
        <v>4.7619047620000003</v>
      </c>
      <c r="Q289" s="2">
        <v>3.7429999999999999</v>
      </c>
      <c r="R289" s="2">
        <v>6.9</v>
      </c>
      <c r="S289">
        <f t="shared" si="4"/>
        <v>3</v>
      </c>
    </row>
    <row r="290" spans="2:19" x14ac:dyDescent="0.25">
      <c r="B290" s="2" t="s">
        <v>323</v>
      </c>
      <c r="C290" s="2" t="s">
        <v>25</v>
      </c>
      <c r="D290" s="2" t="s">
        <v>26</v>
      </c>
      <c r="E290" s="2" t="s">
        <v>27</v>
      </c>
      <c r="F290" s="2" t="s">
        <v>21</v>
      </c>
      <c r="G290" s="2" t="s">
        <v>36</v>
      </c>
      <c r="H290" s="2">
        <v>23.75</v>
      </c>
      <c r="I290" s="2">
        <v>9</v>
      </c>
      <c r="J290" s="2">
        <v>10.6875</v>
      </c>
      <c r="K290" s="2">
        <v>224.4375</v>
      </c>
      <c r="L290" s="143">
        <v>43496</v>
      </c>
      <c r="M290" s="2">
        <v>0.50138888888888888</v>
      </c>
      <c r="N290" s="3" t="s">
        <v>29</v>
      </c>
      <c r="O290" s="2">
        <v>213.75</v>
      </c>
      <c r="P290" s="4">
        <v>4.7619047620000003</v>
      </c>
      <c r="Q290" s="2">
        <v>10.6875</v>
      </c>
      <c r="R290" s="2">
        <v>9.5</v>
      </c>
      <c r="S290">
        <f t="shared" si="4"/>
        <v>1</v>
      </c>
    </row>
    <row r="291" spans="2:19" x14ac:dyDescent="0.25">
      <c r="B291" s="2" t="s">
        <v>324</v>
      </c>
      <c r="C291" s="2" t="s">
        <v>42</v>
      </c>
      <c r="D291" s="2" t="s">
        <v>43</v>
      </c>
      <c r="E291" s="2" t="s">
        <v>27</v>
      </c>
      <c r="F291" s="2" t="s">
        <v>21</v>
      </c>
      <c r="G291" s="2" t="s">
        <v>44</v>
      </c>
      <c r="H291" s="2">
        <v>48.51</v>
      </c>
      <c r="I291" s="2">
        <v>7</v>
      </c>
      <c r="J291" s="2">
        <v>16.9785</v>
      </c>
      <c r="K291" s="2">
        <v>356.54849999999999</v>
      </c>
      <c r="L291" s="143">
        <v>43490</v>
      </c>
      <c r="M291" s="2">
        <v>0.5625</v>
      </c>
      <c r="N291" s="3" t="s">
        <v>33</v>
      </c>
      <c r="O291" s="2">
        <v>339.57</v>
      </c>
      <c r="P291" s="4">
        <v>4.7619047620000003</v>
      </c>
      <c r="Q291" s="2">
        <v>16.9785</v>
      </c>
      <c r="R291" s="2">
        <v>5.2</v>
      </c>
      <c r="S291">
        <f t="shared" si="4"/>
        <v>1</v>
      </c>
    </row>
    <row r="292" spans="2:19" x14ac:dyDescent="0.25">
      <c r="B292" s="2" t="s">
        <v>325</v>
      </c>
      <c r="C292" s="2" t="s">
        <v>18</v>
      </c>
      <c r="D292" s="2" t="s">
        <v>19</v>
      </c>
      <c r="E292" s="2" t="s">
        <v>20</v>
      </c>
      <c r="F292" s="2" t="s">
        <v>21</v>
      </c>
      <c r="G292" s="2" t="s">
        <v>32</v>
      </c>
      <c r="H292" s="2">
        <v>94.88</v>
      </c>
      <c r="I292" s="2">
        <v>7</v>
      </c>
      <c r="J292" s="2">
        <v>33.207999999999998</v>
      </c>
      <c r="K292" s="2">
        <v>697.36800000000005</v>
      </c>
      <c r="L292" s="143">
        <v>43499</v>
      </c>
      <c r="M292" s="2">
        <v>0.60972222222222228</v>
      </c>
      <c r="N292" s="3" t="s">
        <v>29</v>
      </c>
      <c r="O292" s="2">
        <v>664.16</v>
      </c>
      <c r="P292" s="4">
        <v>4.7619047620000003</v>
      </c>
      <c r="Q292" s="2">
        <v>33.207999999999998</v>
      </c>
      <c r="R292" s="2">
        <v>4.2</v>
      </c>
      <c r="S292">
        <f t="shared" si="4"/>
        <v>2</v>
      </c>
    </row>
    <row r="293" spans="2:19" x14ac:dyDescent="0.25">
      <c r="B293" s="2" t="s">
        <v>326</v>
      </c>
      <c r="C293" s="2" t="s">
        <v>42</v>
      </c>
      <c r="D293" s="2" t="s">
        <v>43</v>
      </c>
      <c r="E293" s="2" t="s">
        <v>20</v>
      </c>
      <c r="F293" s="2" t="s">
        <v>31</v>
      </c>
      <c r="G293" s="2" t="s">
        <v>28</v>
      </c>
      <c r="H293" s="2">
        <v>40.299999999999997</v>
      </c>
      <c r="I293" s="2">
        <v>10</v>
      </c>
      <c r="J293" s="2">
        <v>20.149999999999999</v>
      </c>
      <c r="K293" s="2">
        <v>423.15</v>
      </c>
      <c r="L293" s="143">
        <v>43489</v>
      </c>
      <c r="M293" s="2">
        <v>0.73402777777777772</v>
      </c>
      <c r="N293" s="3" t="s">
        <v>33</v>
      </c>
      <c r="O293" s="2">
        <v>403</v>
      </c>
      <c r="P293" s="4">
        <v>4.7619047620000003</v>
      </c>
      <c r="Q293" s="2">
        <v>20.149999999999999</v>
      </c>
      <c r="R293" s="2">
        <v>7</v>
      </c>
      <c r="S293">
        <f t="shared" si="4"/>
        <v>1</v>
      </c>
    </row>
    <row r="294" spans="2:19" x14ac:dyDescent="0.25">
      <c r="B294" s="2" t="s">
        <v>327</v>
      </c>
      <c r="C294" s="2" t="s">
        <v>25</v>
      </c>
      <c r="D294" s="2" t="s">
        <v>26</v>
      </c>
      <c r="E294" s="2" t="s">
        <v>27</v>
      </c>
      <c r="F294" s="2" t="s">
        <v>31</v>
      </c>
      <c r="G294" s="2" t="s">
        <v>28</v>
      </c>
      <c r="H294" s="2">
        <v>27.85</v>
      </c>
      <c r="I294" s="2">
        <v>7</v>
      </c>
      <c r="J294" s="2">
        <v>9.7475000000000005</v>
      </c>
      <c r="K294" s="2">
        <v>204.69749999999999</v>
      </c>
      <c r="L294" s="143">
        <v>43538</v>
      </c>
      <c r="M294" s="2">
        <v>0.72222222222222221</v>
      </c>
      <c r="N294" s="3" t="s">
        <v>23</v>
      </c>
      <c r="O294" s="2">
        <v>194.95</v>
      </c>
      <c r="P294" s="4">
        <v>4.7619047620000003</v>
      </c>
      <c r="Q294" s="2">
        <v>9.7475000000000005</v>
      </c>
      <c r="R294" s="2">
        <v>6</v>
      </c>
      <c r="S294">
        <f t="shared" si="4"/>
        <v>3</v>
      </c>
    </row>
    <row r="295" spans="2:19" x14ac:dyDescent="0.25">
      <c r="B295" s="2" t="s">
        <v>328</v>
      </c>
      <c r="C295" s="2" t="s">
        <v>18</v>
      </c>
      <c r="D295" s="2" t="s">
        <v>19</v>
      </c>
      <c r="E295" s="2" t="s">
        <v>20</v>
      </c>
      <c r="F295" s="2" t="s">
        <v>21</v>
      </c>
      <c r="G295" s="2" t="s">
        <v>28</v>
      </c>
      <c r="H295" s="2">
        <v>62.48</v>
      </c>
      <c r="I295" s="2">
        <v>1</v>
      </c>
      <c r="J295" s="2">
        <v>3.1240000000000001</v>
      </c>
      <c r="K295" s="2">
        <v>65.603999999999999</v>
      </c>
      <c r="L295" s="143">
        <v>43514</v>
      </c>
      <c r="M295" s="2">
        <v>0.85347222222222219</v>
      </c>
      <c r="N295" s="3" t="s">
        <v>29</v>
      </c>
      <c r="O295" s="2">
        <v>62.48</v>
      </c>
      <c r="P295" s="4">
        <v>4.7619047620000003</v>
      </c>
      <c r="Q295" s="2">
        <v>3.1240000000000001</v>
      </c>
      <c r="R295" s="2">
        <v>4.7</v>
      </c>
      <c r="S295">
        <f t="shared" si="4"/>
        <v>2</v>
      </c>
    </row>
    <row r="296" spans="2:19" x14ac:dyDescent="0.25">
      <c r="B296" s="2" t="s">
        <v>329</v>
      </c>
      <c r="C296" s="2" t="s">
        <v>18</v>
      </c>
      <c r="D296" s="2" t="s">
        <v>19</v>
      </c>
      <c r="E296" s="2" t="s">
        <v>20</v>
      </c>
      <c r="F296" s="2" t="s">
        <v>21</v>
      </c>
      <c r="G296" s="2" t="s">
        <v>44</v>
      </c>
      <c r="H296" s="2">
        <v>36.36</v>
      </c>
      <c r="I296" s="2">
        <v>2</v>
      </c>
      <c r="J296" s="2">
        <v>3.6360000000000001</v>
      </c>
      <c r="K296" s="2">
        <v>76.355999999999995</v>
      </c>
      <c r="L296" s="143">
        <v>43486</v>
      </c>
      <c r="M296" s="2">
        <v>0.41666666666666669</v>
      </c>
      <c r="N296" s="3" t="s">
        <v>29</v>
      </c>
      <c r="O296" s="2">
        <v>72.72</v>
      </c>
      <c r="P296" s="4">
        <v>4.7619047620000003</v>
      </c>
      <c r="Q296" s="2">
        <v>3.6360000000000001</v>
      </c>
      <c r="R296" s="2">
        <v>7.1</v>
      </c>
      <c r="S296">
        <f t="shared" si="4"/>
        <v>1</v>
      </c>
    </row>
    <row r="297" spans="2:19" x14ac:dyDescent="0.25">
      <c r="B297" s="2" t="s">
        <v>330</v>
      </c>
      <c r="C297" s="2" t="s">
        <v>42</v>
      </c>
      <c r="D297" s="2" t="s">
        <v>43</v>
      </c>
      <c r="E297" s="2" t="s">
        <v>27</v>
      </c>
      <c r="F297" s="2" t="s">
        <v>31</v>
      </c>
      <c r="G297" s="2" t="s">
        <v>22</v>
      </c>
      <c r="H297" s="2">
        <v>18.11</v>
      </c>
      <c r="I297" s="2">
        <v>10</v>
      </c>
      <c r="J297" s="2">
        <v>9.0549999999999997</v>
      </c>
      <c r="K297" s="2">
        <v>190.155</v>
      </c>
      <c r="L297" s="143">
        <v>43537</v>
      </c>
      <c r="M297" s="2">
        <v>0.49027777777777776</v>
      </c>
      <c r="N297" s="3" t="s">
        <v>23</v>
      </c>
      <c r="O297" s="2">
        <v>181.1</v>
      </c>
      <c r="P297" s="4">
        <v>4.7619047620000003</v>
      </c>
      <c r="Q297" s="2">
        <v>9.0549999999999997</v>
      </c>
      <c r="R297" s="2">
        <v>5.9</v>
      </c>
      <c r="S297">
        <f t="shared" si="4"/>
        <v>3</v>
      </c>
    </row>
    <row r="298" spans="2:19" x14ac:dyDescent="0.25">
      <c r="B298" s="2" t="s">
        <v>331</v>
      </c>
      <c r="C298" s="2" t="s">
        <v>25</v>
      </c>
      <c r="D298" s="2" t="s">
        <v>26</v>
      </c>
      <c r="E298" s="2" t="s">
        <v>20</v>
      </c>
      <c r="F298" s="2" t="s">
        <v>21</v>
      </c>
      <c r="G298" s="2" t="s">
        <v>28</v>
      </c>
      <c r="H298" s="2">
        <v>51.92</v>
      </c>
      <c r="I298" s="2">
        <v>5</v>
      </c>
      <c r="J298" s="2">
        <v>12.98</v>
      </c>
      <c r="K298" s="2">
        <v>272.58</v>
      </c>
      <c r="L298" s="143">
        <v>43527</v>
      </c>
      <c r="M298" s="2">
        <v>0.5708333333333333</v>
      </c>
      <c r="N298" s="3" t="s">
        <v>29</v>
      </c>
      <c r="O298" s="2">
        <v>259.60000000000002</v>
      </c>
      <c r="P298" s="4">
        <v>4.7619047620000003</v>
      </c>
      <c r="Q298" s="2">
        <v>12.98</v>
      </c>
      <c r="R298" s="2">
        <v>7.5</v>
      </c>
      <c r="S298">
        <f t="shared" si="4"/>
        <v>3</v>
      </c>
    </row>
    <row r="299" spans="2:19" x14ac:dyDescent="0.25">
      <c r="B299" s="2" t="s">
        <v>332</v>
      </c>
      <c r="C299" s="2" t="s">
        <v>25</v>
      </c>
      <c r="D299" s="2" t="s">
        <v>26</v>
      </c>
      <c r="E299" s="2" t="s">
        <v>27</v>
      </c>
      <c r="F299" s="2" t="s">
        <v>31</v>
      </c>
      <c r="G299" s="2" t="s">
        <v>28</v>
      </c>
      <c r="H299" s="2">
        <v>28.84</v>
      </c>
      <c r="I299" s="2">
        <v>4</v>
      </c>
      <c r="J299" s="2">
        <v>5.7679999999999998</v>
      </c>
      <c r="K299" s="2">
        <v>121.128</v>
      </c>
      <c r="L299" s="143">
        <v>43553</v>
      </c>
      <c r="M299" s="2">
        <v>0.61388888888888893</v>
      </c>
      <c r="N299" s="3" t="s">
        <v>29</v>
      </c>
      <c r="O299" s="2">
        <v>115.36</v>
      </c>
      <c r="P299" s="4">
        <v>4.7619047620000003</v>
      </c>
      <c r="Q299" s="2">
        <v>5.7679999999999998</v>
      </c>
      <c r="R299" s="2">
        <v>6.4</v>
      </c>
      <c r="S299">
        <f t="shared" si="4"/>
        <v>3</v>
      </c>
    </row>
    <row r="300" spans="2:19" x14ac:dyDescent="0.25">
      <c r="B300" s="2" t="s">
        <v>333</v>
      </c>
      <c r="C300" s="2" t="s">
        <v>18</v>
      </c>
      <c r="D300" s="2" t="s">
        <v>19</v>
      </c>
      <c r="E300" s="2" t="s">
        <v>20</v>
      </c>
      <c r="F300" s="2" t="s">
        <v>31</v>
      </c>
      <c r="G300" s="2" t="s">
        <v>32</v>
      </c>
      <c r="H300" s="2">
        <v>78.38</v>
      </c>
      <c r="I300" s="2">
        <v>6</v>
      </c>
      <c r="J300" s="2">
        <v>23.513999999999999</v>
      </c>
      <c r="K300" s="2">
        <v>493.79399999999998</v>
      </c>
      <c r="L300" s="143">
        <v>43475</v>
      </c>
      <c r="M300" s="2">
        <v>0.59444444444444444</v>
      </c>
      <c r="N300" s="3" t="s">
        <v>23</v>
      </c>
      <c r="O300" s="2">
        <v>470.28</v>
      </c>
      <c r="P300" s="4">
        <v>4.7619047620000003</v>
      </c>
      <c r="Q300" s="2">
        <v>23.513999999999999</v>
      </c>
      <c r="R300" s="2">
        <v>5.8</v>
      </c>
      <c r="S300">
        <f t="shared" si="4"/>
        <v>1</v>
      </c>
    </row>
    <row r="301" spans="2:19" x14ac:dyDescent="0.25">
      <c r="B301" s="2" t="s">
        <v>334</v>
      </c>
      <c r="C301" s="2" t="s">
        <v>18</v>
      </c>
      <c r="D301" s="2" t="s">
        <v>19</v>
      </c>
      <c r="E301" s="2" t="s">
        <v>20</v>
      </c>
      <c r="F301" s="2" t="s">
        <v>31</v>
      </c>
      <c r="G301" s="2" t="s">
        <v>32</v>
      </c>
      <c r="H301" s="2">
        <v>60.01</v>
      </c>
      <c r="I301" s="2">
        <v>4</v>
      </c>
      <c r="J301" s="2">
        <v>12.002000000000001</v>
      </c>
      <c r="K301" s="2">
        <v>252.042</v>
      </c>
      <c r="L301" s="143">
        <v>43490</v>
      </c>
      <c r="M301" s="2">
        <v>0.66249999999999998</v>
      </c>
      <c r="N301" s="3" t="s">
        <v>29</v>
      </c>
      <c r="O301" s="2">
        <v>240.04</v>
      </c>
      <c r="P301" s="4">
        <v>4.7619047620000003</v>
      </c>
      <c r="Q301" s="2">
        <v>12.002000000000001</v>
      </c>
      <c r="R301" s="2">
        <v>4.5</v>
      </c>
      <c r="S301">
        <f t="shared" si="4"/>
        <v>1</v>
      </c>
    </row>
    <row r="302" spans="2:19" x14ac:dyDescent="0.25">
      <c r="B302" s="2" t="s">
        <v>335</v>
      </c>
      <c r="C302" s="2" t="s">
        <v>25</v>
      </c>
      <c r="D302" s="2" t="s">
        <v>26</v>
      </c>
      <c r="E302" s="2" t="s">
        <v>20</v>
      </c>
      <c r="F302" s="2" t="s">
        <v>21</v>
      </c>
      <c r="G302" s="2" t="s">
        <v>32</v>
      </c>
      <c r="H302" s="2">
        <v>88.61</v>
      </c>
      <c r="I302" s="2">
        <v>1</v>
      </c>
      <c r="J302" s="2">
        <v>4.4305000000000003</v>
      </c>
      <c r="K302" s="2">
        <v>93.040499999999994</v>
      </c>
      <c r="L302" s="143">
        <v>43484</v>
      </c>
      <c r="M302" s="2">
        <v>0.43125000000000002</v>
      </c>
      <c r="N302" s="3" t="s">
        <v>29</v>
      </c>
      <c r="O302" s="2">
        <v>88.61</v>
      </c>
      <c r="P302" s="4">
        <v>4.7619047620000003</v>
      </c>
      <c r="Q302" s="2">
        <v>4.4305000000000003</v>
      </c>
      <c r="R302" s="2">
        <v>7.7</v>
      </c>
      <c r="S302">
        <f t="shared" si="4"/>
        <v>1</v>
      </c>
    </row>
    <row r="303" spans="2:19" x14ac:dyDescent="0.25">
      <c r="B303" s="2" t="s">
        <v>336</v>
      </c>
      <c r="C303" s="2" t="s">
        <v>25</v>
      </c>
      <c r="D303" s="2" t="s">
        <v>26</v>
      </c>
      <c r="E303" s="2" t="s">
        <v>27</v>
      </c>
      <c r="F303" s="2" t="s">
        <v>31</v>
      </c>
      <c r="G303" s="2" t="s">
        <v>46</v>
      </c>
      <c r="H303" s="2">
        <v>99.82</v>
      </c>
      <c r="I303" s="2">
        <v>2</v>
      </c>
      <c r="J303" s="2">
        <v>9.9819999999999993</v>
      </c>
      <c r="K303" s="2">
        <v>209.62200000000001</v>
      </c>
      <c r="L303" s="143">
        <v>43467</v>
      </c>
      <c r="M303" s="2">
        <v>0.75624999999999998</v>
      </c>
      <c r="N303" s="3" t="s">
        <v>33</v>
      </c>
      <c r="O303" s="2">
        <v>199.64</v>
      </c>
      <c r="P303" s="4">
        <v>4.7619047620000003</v>
      </c>
      <c r="Q303" s="2">
        <v>9.9819999999999993</v>
      </c>
      <c r="R303" s="2">
        <v>6.7</v>
      </c>
      <c r="S303">
        <f t="shared" si="4"/>
        <v>1</v>
      </c>
    </row>
    <row r="304" spans="2:19" x14ac:dyDescent="0.25">
      <c r="B304" s="2" t="s">
        <v>337</v>
      </c>
      <c r="C304" s="2" t="s">
        <v>42</v>
      </c>
      <c r="D304" s="2" t="s">
        <v>43</v>
      </c>
      <c r="E304" s="2" t="s">
        <v>20</v>
      </c>
      <c r="F304" s="2" t="s">
        <v>31</v>
      </c>
      <c r="G304" s="2" t="s">
        <v>22</v>
      </c>
      <c r="H304" s="2">
        <v>39.01</v>
      </c>
      <c r="I304" s="2">
        <v>1</v>
      </c>
      <c r="J304" s="2">
        <v>1.9504999999999999</v>
      </c>
      <c r="K304" s="2">
        <v>40.960500000000003</v>
      </c>
      <c r="L304" s="143">
        <v>43536</v>
      </c>
      <c r="M304" s="2">
        <v>0.69861111111111107</v>
      </c>
      <c r="N304" s="3" t="s">
        <v>33</v>
      </c>
      <c r="O304" s="2">
        <v>39.01</v>
      </c>
      <c r="P304" s="4">
        <v>4.7619047620000003</v>
      </c>
      <c r="Q304" s="2">
        <v>1.9504999999999999</v>
      </c>
      <c r="R304" s="2">
        <v>4.7</v>
      </c>
      <c r="S304">
        <f t="shared" si="4"/>
        <v>3</v>
      </c>
    </row>
    <row r="305" spans="2:19" x14ac:dyDescent="0.25">
      <c r="B305" s="2" t="s">
        <v>338</v>
      </c>
      <c r="C305" s="2" t="s">
        <v>25</v>
      </c>
      <c r="D305" s="2" t="s">
        <v>26</v>
      </c>
      <c r="E305" s="2" t="s">
        <v>27</v>
      </c>
      <c r="F305" s="2" t="s">
        <v>31</v>
      </c>
      <c r="G305" s="2" t="s">
        <v>44</v>
      </c>
      <c r="H305" s="2">
        <v>48.61</v>
      </c>
      <c r="I305" s="2">
        <v>1</v>
      </c>
      <c r="J305" s="2">
        <v>2.4304999999999999</v>
      </c>
      <c r="K305" s="2">
        <v>51.040500000000002</v>
      </c>
      <c r="L305" s="143">
        <v>43521</v>
      </c>
      <c r="M305" s="2">
        <v>0.64652777777777781</v>
      </c>
      <c r="N305" s="3" t="s">
        <v>29</v>
      </c>
      <c r="O305" s="2">
        <v>48.61</v>
      </c>
      <c r="P305" s="4">
        <v>4.7619047620000003</v>
      </c>
      <c r="Q305" s="2">
        <v>2.4304999999999999</v>
      </c>
      <c r="R305" s="2">
        <v>4.4000000000000004</v>
      </c>
      <c r="S305">
        <f t="shared" si="4"/>
        <v>2</v>
      </c>
    </row>
    <row r="306" spans="2:19" x14ac:dyDescent="0.25">
      <c r="B306" s="2" t="s">
        <v>339</v>
      </c>
      <c r="C306" s="2" t="s">
        <v>18</v>
      </c>
      <c r="D306" s="2" t="s">
        <v>19</v>
      </c>
      <c r="E306" s="2" t="s">
        <v>27</v>
      </c>
      <c r="F306" s="2" t="s">
        <v>21</v>
      </c>
      <c r="G306" s="2" t="s">
        <v>28</v>
      </c>
      <c r="H306" s="2">
        <v>51.19</v>
      </c>
      <c r="I306" s="2">
        <v>4</v>
      </c>
      <c r="J306" s="2">
        <v>10.238</v>
      </c>
      <c r="K306" s="2">
        <v>214.99799999999999</v>
      </c>
      <c r="L306" s="143">
        <v>43542</v>
      </c>
      <c r="M306" s="2">
        <v>0.71875</v>
      </c>
      <c r="N306" s="3" t="s">
        <v>33</v>
      </c>
      <c r="O306" s="2">
        <v>204.76</v>
      </c>
      <c r="P306" s="4">
        <v>4.7619047620000003</v>
      </c>
      <c r="Q306" s="2">
        <v>10.238</v>
      </c>
      <c r="R306" s="2">
        <v>4.7</v>
      </c>
      <c r="S306">
        <f t="shared" si="4"/>
        <v>3</v>
      </c>
    </row>
    <row r="307" spans="2:19" x14ac:dyDescent="0.25">
      <c r="B307" s="2" t="s">
        <v>340</v>
      </c>
      <c r="C307" s="2" t="s">
        <v>42</v>
      </c>
      <c r="D307" s="2" t="s">
        <v>43</v>
      </c>
      <c r="E307" s="2" t="s">
        <v>27</v>
      </c>
      <c r="F307" s="2" t="s">
        <v>21</v>
      </c>
      <c r="G307" s="2" t="s">
        <v>28</v>
      </c>
      <c r="H307" s="2">
        <v>14.96</v>
      </c>
      <c r="I307" s="2">
        <v>8</v>
      </c>
      <c r="J307" s="2">
        <v>5.984</v>
      </c>
      <c r="K307" s="2">
        <v>125.664</v>
      </c>
      <c r="L307" s="143">
        <v>43519</v>
      </c>
      <c r="M307" s="2">
        <v>0.52013888888888893</v>
      </c>
      <c r="N307" s="3" t="s">
        <v>29</v>
      </c>
      <c r="O307" s="2">
        <v>119.68</v>
      </c>
      <c r="P307" s="4">
        <v>4.7619047620000003</v>
      </c>
      <c r="Q307" s="2">
        <v>5.984</v>
      </c>
      <c r="R307" s="2">
        <v>8.6</v>
      </c>
      <c r="S307">
        <f t="shared" si="4"/>
        <v>2</v>
      </c>
    </row>
    <row r="308" spans="2:19" x14ac:dyDescent="0.25">
      <c r="B308" s="2" t="s">
        <v>341</v>
      </c>
      <c r="C308" s="2" t="s">
        <v>18</v>
      </c>
      <c r="D308" s="2" t="s">
        <v>19</v>
      </c>
      <c r="E308" s="2" t="s">
        <v>20</v>
      </c>
      <c r="F308" s="2" t="s">
        <v>31</v>
      </c>
      <c r="G308" s="2" t="s">
        <v>28</v>
      </c>
      <c r="H308" s="2">
        <v>72.2</v>
      </c>
      <c r="I308" s="2">
        <v>7</v>
      </c>
      <c r="J308" s="2">
        <v>25.27</v>
      </c>
      <c r="K308" s="2">
        <v>530.66999999999996</v>
      </c>
      <c r="L308" s="143">
        <v>43550</v>
      </c>
      <c r="M308" s="2">
        <v>0.84305555555555556</v>
      </c>
      <c r="N308" s="3" t="s">
        <v>23</v>
      </c>
      <c r="O308" s="2">
        <v>505.4</v>
      </c>
      <c r="P308" s="4">
        <v>4.7619047620000003</v>
      </c>
      <c r="Q308" s="2">
        <v>25.27</v>
      </c>
      <c r="R308" s="2">
        <v>4.3</v>
      </c>
      <c r="S308">
        <f t="shared" si="4"/>
        <v>3</v>
      </c>
    </row>
    <row r="309" spans="2:19" x14ac:dyDescent="0.25">
      <c r="B309" s="2" t="s">
        <v>342</v>
      </c>
      <c r="C309" s="2" t="s">
        <v>18</v>
      </c>
      <c r="D309" s="2" t="s">
        <v>19</v>
      </c>
      <c r="E309" s="2" t="s">
        <v>27</v>
      </c>
      <c r="F309" s="2" t="s">
        <v>21</v>
      </c>
      <c r="G309" s="2" t="s">
        <v>36</v>
      </c>
      <c r="H309" s="2">
        <v>40.229999999999997</v>
      </c>
      <c r="I309" s="2">
        <v>7</v>
      </c>
      <c r="J309" s="2">
        <v>14.080500000000001</v>
      </c>
      <c r="K309" s="2">
        <v>295.69049999999999</v>
      </c>
      <c r="L309" s="143">
        <v>43554</v>
      </c>
      <c r="M309" s="2">
        <v>0.55694444444444446</v>
      </c>
      <c r="N309" s="3" t="s">
        <v>29</v>
      </c>
      <c r="O309" s="2">
        <v>281.61</v>
      </c>
      <c r="P309" s="4">
        <v>4.7619047620000003</v>
      </c>
      <c r="Q309" s="2">
        <v>14.080500000000001</v>
      </c>
      <c r="R309" s="2">
        <v>9.6</v>
      </c>
      <c r="S309">
        <f t="shared" si="4"/>
        <v>3</v>
      </c>
    </row>
    <row r="310" spans="2:19" x14ac:dyDescent="0.25">
      <c r="B310" s="2" t="s">
        <v>343</v>
      </c>
      <c r="C310" s="2" t="s">
        <v>18</v>
      </c>
      <c r="D310" s="2" t="s">
        <v>19</v>
      </c>
      <c r="E310" s="2" t="s">
        <v>20</v>
      </c>
      <c r="F310" s="2" t="s">
        <v>21</v>
      </c>
      <c r="G310" s="2" t="s">
        <v>32</v>
      </c>
      <c r="H310" s="2">
        <v>88.79</v>
      </c>
      <c r="I310" s="2">
        <v>8</v>
      </c>
      <c r="J310" s="2">
        <v>35.515999999999998</v>
      </c>
      <c r="K310" s="2">
        <v>745.83600000000001</v>
      </c>
      <c r="L310" s="143">
        <v>43513</v>
      </c>
      <c r="M310" s="2">
        <v>0.71458333333333335</v>
      </c>
      <c r="N310" s="3" t="s">
        <v>29</v>
      </c>
      <c r="O310" s="2">
        <v>710.32</v>
      </c>
      <c r="P310" s="4">
        <v>4.7619047620000003</v>
      </c>
      <c r="Q310" s="2">
        <v>35.515999999999998</v>
      </c>
      <c r="R310" s="2">
        <v>4.0999999999999996</v>
      </c>
      <c r="S310">
        <f t="shared" si="4"/>
        <v>2</v>
      </c>
    </row>
    <row r="311" spans="2:19" x14ac:dyDescent="0.25">
      <c r="B311" s="2" t="s">
        <v>344</v>
      </c>
      <c r="C311" s="2" t="s">
        <v>18</v>
      </c>
      <c r="D311" s="2" t="s">
        <v>19</v>
      </c>
      <c r="E311" s="2" t="s">
        <v>20</v>
      </c>
      <c r="F311" s="2" t="s">
        <v>21</v>
      </c>
      <c r="G311" s="2" t="s">
        <v>28</v>
      </c>
      <c r="H311" s="2">
        <v>26.48</v>
      </c>
      <c r="I311" s="2">
        <v>3</v>
      </c>
      <c r="J311" s="2">
        <v>3.972</v>
      </c>
      <c r="K311" s="2">
        <v>83.412000000000006</v>
      </c>
      <c r="L311" s="143">
        <v>43545</v>
      </c>
      <c r="M311" s="2">
        <v>0.44444444444444442</v>
      </c>
      <c r="N311" s="3" t="s">
        <v>23</v>
      </c>
      <c r="O311" s="2">
        <v>79.44</v>
      </c>
      <c r="P311" s="4">
        <v>4.7619047620000003</v>
      </c>
      <c r="Q311" s="2">
        <v>3.972</v>
      </c>
      <c r="R311" s="2">
        <v>4.7</v>
      </c>
      <c r="S311">
        <f t="shared" si="4"/>
        <v>3</v>
      </c>
    </row>
    <row r="312" spans="2:19" x14ac:dyDescent="0.25">
      <c r="B312" s="2" t="s">
        <v>345</v>
      </c>
      <c r="C312" s="2" t="s">
        <v>18</v>
      </c>
      <c r="D312" s="2" t="s">
        <v>19</v>
      </c>
      <c r="E312" s="2" t="s">
        <v>27</v>
      </c>
      <c r="F312" s="2" t="s">
        <v>21</v>
      </c>
      <c r="G312" s="2" t="s">
        <v>46</v>
      </c>
      <c r="H312" s="2">
        <v>81.91</v>
      </c>
      <c r="I312" s="2">
        <v>2</v>
      </c>
      <c r="J312" s="2">
        <v>8.1910000000000007</v>
      </c>
      <c r="K312" s="2">
        <v>172.011</v>
      </c>
      <c r="L312" s="143">
        <v>43529</v>
      </c>
      <c r="M312" s="2">
        <v>0.73819444444444449</v>
      </c>
      <c r="N312" s="3" t="s">
        <v>29</v>
      </c>
      <c r="O312" s="2">
        <v>163.82</v>
      </c>
      <c r="P312" s="4">
        <v>4.7619047620000003</v>
      </c>
      <c r="Q312" s="2">
        <v>8.1910000000000007</v>
      </c>
      <c r="R312" s="2">
        <v>7.8</v>
      </c>
      <c r="S312">
        <f t="shared" si="4"/>
        <v>3</v>
      </c>
    </row>
    <row r="313" spans="2:19" x14ac:dyDescent="0.25">
      <c r="B313" s="2" t="s">
        <v>346</v>
      </c>
      <c r="C313" s="2" t="s">
        <v>42</v>
      </c>
      <c r="D313" s="2" t="s">
        <v>43</v>
      </c>
      <c r="E313" s="2" t="s">
        <v>20</v>
      </c>
      <c r="F313" s="2" t="s">
        <v>31</v>
      </c>
      <c r="G313" s="2" t="s">
        <v>36</v>
      </c>
      <c r="H313" s="2">
        <v>79.930000000000007</v>
      </c>
      <c r="I313" s="2">
        <v>6</v>
      </c>
      <c r="J313" s="2">
        <v>23.978999999999999</v>
      </c>
      <c r="K313" s="2">
        <v>503.55900000000003</v>
      </c>
      <c r="L313" s="143">
        <v>43496</v>
      </c>
      <c r="M313" s="2">
        <v>0.58611111111111114</v>
      </c>
      <c r="N313" s="3" t="s">
        <v>29</v>
      </c>
      <c r="O313" s="2">
        <v>479.58</v>
      </c>
      <c r="P313" s="4">
        <v>4.7619047620000003</v>
      </c>
      <c r="Q313" s="2">
        <v>23.978999999999999</v>
      </c>
      <c r="R313" s="2">
        <v>5.5</v>
      </c>
      <c r="S313">
        <f t="shared" si="4"/>
        <v>1</v>
      </c>
    </row>
    <row r="314" spans="2:19" x14ac:dyDescent="0.25">
      <c r="B314" s="2" t="s">
        <v>347</v>
      </c>
      <c r="C314" s="2" t="s">
        <v>25</v>
      </c>
      <c r="D314" s="2" t="s">
        <v>26</v>
      </c>
      <c r="E314" s="2" t="s">
        <v>20</v>
      </c>
      <c r="F314" s="2" t="s">
        <v>31</v>
      </c>
      <c r="G314" s="2" t="s">
        <v>46</v>
      </c>
      <c r="H314" s="2">
        <v>69.33</v>
      </c>
      <c r="I314" s="2">
        <v>2</v>
      </c>
      <c r="J314" s="2">
        <v>6.9329999999999998</v>
      </c>
      <c r="K314" s="2">
        <v>145.59299999999999</v>
      </c>
      <c r="L314" s="143">
        <v>43501</v>
      </c>
      <c r="M314" s="2">
        <v>0.79513888888888884</v>
      </c>
      <c r="N314" s="3" t="s">
        <v>23</v>
      </c>
      <c r="O314" s="2">
        <v>138.66</v>
      </c>
      <c r="P314" s="4">
        <v>4.7619047620000003</v>
      </c>
      <c r="Q314" s="2">
        <v>6.9329999999999998</v>
      </c>
      <c r="R314" s="2">
        <v>9.6999999999999993</v>
      </c>
      <c r="S314">
        <f t="shared" si="4"/>
        <v>2</v>
      </c>
    </row>
    <row r="315" spans="2:19" x14ac:dyDescent="0.25">
      <c r="B315" s="2" t="s">
        <v>348</v>
      </c>
      <c r="C315" s="2" t="s">
        <v>18</v>
      </c>
      <c r="D315" s="2" t="s">
        <v>19</v>
      </c>
      <c r="E315" s="2" t="s">
        <v>20</v>
      </c>
      <c r="F315" s="2" t="s">
        <v>21</v>
      </c>
      <c r="G315" s="2" t="s">
        <v>44</v>
      </c>
      <c r="H315" s="2">
        <v>14.23</v>
      </c>
      <c r="I315" s="2">
        <v>5</v>
      </c>
      <c r="J315" s="2">
        <v>3.5575000000000001</v>
      </c>
      <c r="K315" s="2">
        <v>74.707499999999996</v>
      </c>
      <c r="L315" s="143">
        <v>43497</v>
      </c>
      <c r="M315" s="2">
        <v>0.42222222222222222</v>
      </c>
      <c r="N315" s="3" t="s">
        <v>33</v>
      </c>
      <c r="O315" s="2">
        <v>71.150000000000006</v>
      </c>
      <c r="P315" s="4">
        <v>4.7619047620000003</v>
      </c>
      <c r="Q315" s="2">
        <v>3.5575000000000001</v>
      </c>
      <c r="R315" s="2">
        <v>4.4000000000000004</v>
      </c>
      <c r="S315">
        <f t="shared" si="4"/>
        <v>2</v>
      </c>
    </row>
    <row r="316" spans="2:19" x14ac:dyDescent="0.25">
      <c r="B316" s="2" t="s">
        <v>349</v>
      </c>
      <c r="C316" s="2" t="s">
        <v>18</v>
      </c>
      <c r="D316" s="2" t="s">
        <v>19</v>
      </c>
      <c r="E316" s="2" t="s">
        <v>20</v>
      </c>
      <c r="F316" s="2" t="s">
        <v>21</v>
      </c>
      <c r="G316" s="2" t="s">
        <v>22</v>
      </c>
      <c r="H316" s="2">
        <v>15.55</v>
      </c>
      <c r="I316" s="2">
        <v>9</v>
      </c>
      <c r="J316" s="2">
        <v>6.9974999999999996</v>
      </c>
      <c r="K316" s="2">
        <v>146.94749999999999</v>
      </c>
      <c r="L316" s="143">
        <v>43531</v>
      </c>
      <c r="M316" s="2">
        <v>0.55000000000000004</v>
      </c>
      <c r="N316" s="3" t="s">
        <v>29</v>
      </c>
      <c r="O316" s="2">
        <v>139.94999999999999</v>
      </c>
      <c r="P316" s="4">
        <v>4.7619047620000003</v>
      </c>
      <c r="Q316" s="2">
        <v>6.9974999999999996</v>
      </c>
      <c r="R316" s="2">
        <v>5</v>
      </c>
      <c r="S316">
        <f t="shared" si="4"/>
        <v>3</v>
      </c>
    </row>
    <row r="317" spans="2:19" x14ac:dyDescent="0.25">
      <c r="B317" s="2" t="s">
        <v>350</v>
      </c>
      <c r="C317" s="2" t="s">
        <v>25</v>
      </c>
      <c r="D317" s="2" t="s">
        <v>26</v>
      </c>
      <c r="E317" s="2" t="s">
        <v>20</v>
      </c>
      <c r="F317" s="2" t="s">
        <v>21</v>
      </c>
      <c r="G317" s="2" t="s">
        <v>28</v>
      </c>
      <c r="H317" s="2">
        <v>78.13</v>
      </c>
      <c r="I317" s="2">
        <v>10</v>
      </c>
      <c r="J317" s="2">
        <v>39.064999999999998</v>
      </c>
      <c r="K317" s="2">
        <v>820.36500000000001</v>
      </c>
      <c r="L317" s="143">
        <v>43506</v>
      </c>
      <c r="M317" s="2">
        <v>0.86875000000000002</v>
      </c>
      <c r="N317" s="3" t="s">
        <v>29</v>
      </c>
      <c r="O317" s="2">
        <v>781.3</v>
      </c>
      <c r="P317" s="4">
        <v>4.7619047620000003</v>
      </c>
      <c r="Q317" s="2">
        <v>39.064999999999998</v>
      </c>
      <c r="R317" s="2">
        <v>4.4000000000000004</v>
      </c>
      <c r="S317">
        <f t="shared" si="4"/>
        <v>2</v>
      </c>
    </row>
    <row r="318" spans="2:19" x14ac:dyDescent="0.25">
      <c r="B318" s="2" t="s">
        <v>351</v>
      </c>
      <c r="C318" s="2" t="s">
        <v>25</v>
      </c>
      <c r="D318" s="2" t="s">
        <v>26</v>
      </c>
      <c r="E318" s="2" t="s">
        <v>20</v>
      </c>
      <c r="F318" s="2" t="s">
        <v>31</v>
      </c>
      <c r="G318" s="2" t="s">
        <v>44</v>
      </c>
      <c r="H318" s="2">
        <v>99.37</v>
      </c>
      <c r="I318" s="2">
        <v>2</v>
      </c>
      <c r="J318" s="2">
        <v>9.9369999999999994</v>
      </c>
      <c r="K318" s="2">
        <v>208.67699999999999</v>
      </c>
      <c r="L318" s="143">
        <v>43510</v>
      </c>
      <c r="M318" s="2">
        <v>0.72847222222222219</v>
      </c>
      <c r="N318" s="3" t="s">
        <v>29</v>
      </c>
      <c r="O318" s="2">
        <v>198.74</v>
      </c>
      <c r="P318" s="4">
        <v>4.7619047620000003</v>
      </c>
      <c r="Q318" s="2">
        <v>9.9369999999999994</v>
      </c>
      <c r="R318" s="2">
        <v>5.2</v>
      </c>
      <c r="S318">
        <f t="shared" si="4"/>
        <v>2</v>
      </c>
    </row>
    <row r="319" spans="2:19" x14ac:dyDescent="0.25">
      <c r="B319" s="2" t="s">
        <v>352</v>
      </c>
      <c r="C319" s="2" t="s">
        <v>25</v>
      </c>
      <c r="D319" s="2" t="s">
        <v>26</v>
      </c>
      <c r="E319" s="2" t="s">
        <v>20</v>
      </c>
      <c r="F319" s="2" t="s">
        <v>21</v>
      </c>
      <c r="G319" s="2" t="s">
        <v>44</v>
      </c>
      <c r="H319" s="2">
        <v>21.08</v>
      </c>
      <c r="I319" s="2">
        <v>3</v>
      </c>
      <c r="J319" s="2">
        <v>3.1619999999999999</v>
      </c>
      <c r="K319" s="2">
        <v>66.402000000000001</v>
      </c>
      <c r="L319" s="143">
        <v>43505</v>
      </c>
      <c r="M319" s="2">
        <v>0.43402777777777779</v>
      </c>
      <c r="N319" s="3" t="s">
        <v>29</v>
      </c>
      <c r="O319" s="2">
        <v>63.24</v>
      </c>
      <c r="P319" s="4">
        <v>4.7619047620000003</v>
      </c>
      <c r="Q319" s="2">
        <v>3.1619999999999999</v>
      </c>
      <c r="R319" s="2">
        <v>7.3</v>
      </c>
      <c r="S319">
        <f t="shared" si="4"/>
        <v>2</v>
      </c>
    </row>
    <row r="320" spans="2:19" x14ac:dyDescent="0.25">
      <c r="B320" s="2" t="s">
        <v>353</v>
      </c>
      <c r="C320" s="2" t="s">
        <v>25</v>
      </c>
      <c r="D320" s="2" t="s">
        <v>26</v>
      </c>
      <c r="E320" s="2" t="s">
        <v>20</v>
      </c>
      <c r="F320" s="2" t="s">
        <v>31</v>
      </c>
      <c r="G320" s="2" t="s">
        <v>28</v>
      </c>
      <c r="H320" s="2">
        <v>74.790000000000006</v>
      </c>
      <c r="I320" s="2">
        <v>5</v>
      </c>
      <c r="J320" s="2">
        <v>18.697500000000002</v>
      </c>
      <c r="K320" s="2">
        <v>392.64749999999998</v>
      </c>
      <c r="L320" s="143">
        <v>43475</v>
      </c>
      <c r="M320" s="2">
        <v>0.48194444444444445</v>
      </c>
      <c r="N320" s="3" t="s">
        <v>29</v>
      </c>
      <c r="O320" s="2">
        <v>373.95</v>
      </c>
      <c r="P320" s="4">
        <v>4.7619047620000003</v>
      </c>
      <c r="Q320" s="2">
        <v>18.697500000000002</v>
      </c>
      <c r="R320" s="2">
        <v>4.9000000000000004</v>
      </c>
      <c r="S320">
        <f t="shared" si="4"/>
        <v>1</v>
      </c>
    </row>
    <row r="321" spans="2:19" x14ac:dyDescent="0.25">
      <c r="B321" s="2" t="s">
        <v>354</v>
      </c>
      <c r="C321" s="2" t="s">
        <v>25</v>
      </c>
      <c r="D321" s="2" t="s">
        <v>26</v>
      </c>
      <c r="E321" s="2" t="s">
        <v>20</v>
      </c>
      <c r="F321" s="2" t="s">
        <v>21</v>
      </c>
      <c r="G321" s="2" t="s">
        <v>22</v>
      </c>
      <c r="H321" s="2">
        <v>29.67</v>
      </c>
      <c r="I321" s="2">
        <v>7</v>
      </c>
      <c r="J321" s="2">
        <v>10.384499999999999</v>
      </c>
      <c r="K321" s="2">
        <v>218.0745</v>
      </c>
      <c r="L321" s="143">
        <v>43535</v>
      </c>
      <c r="M321" s="2">
        <v>0.79027777777777775</v>
      </c>
      <c r="N321" s="3" t="s">
        <v>33</v>
      </c>
      <c r="O321" s="2">
        <v>207.69</v>
      </c>
      <c r="P321" s="4">
        <v>4.7619047620000003</v>
      </c>
      <c r="Q321" s="2">
        <v>10.384499999999999</v>
      </c>
      <c r="R321" s="2">
        <v>8.1</v>
      </c>
      <c r="S321">
        <f t="shared" si="4"/>
        <v>3</v>
      </c>
    </row>
    <row r="322" spans="2:19" x14ac:dyDescent="0.25">
      <c r="B322" s="2" t="s">
        <v>355</v>
      </c>
      <c r="C322" s="2" t="s">
        <v>25</v>
      </c>
      <c r="D322" s="2" t="s">
        <v>26</v>
      </c>
      <c r="E322" s="2" t="s">
        <v>20</v>
      </c>
      <c r="F322" s="2" t="s">
        <v>31</v>
      </c>
      <c r="G322" s="2" t="s">
        <v>22</v>
      </c>
      <c r="H322" s="2">
        <v>44.07</v>
      </c>
      <c r="I322" s="2">
        <v>4</v>
      </c>
      <c r="J322" s="2">
        <v>8.8140000000000001</v>
      </c>
      <c r="K322" s="2">
        <v>185.09399999999999</v>
      </c>
      <c r="L322" s="143">
        <v>43514</v>
      </c>
      <c r="M322" s="2">
        <v>0.68611111111111112</v>
      </c>
      <c r="N322" s="3" t="s">
        <v>23</v>
      </c>
      <c r="O322" s="2">
        <v>176.28</v>
      </c>
      <c r="P322" s="4">
        <v>4.7619047620000003</v>
      </c>
      <c r="Q322" s="2">
        <v>8.8140000000000001</v>
      </c>
      <c r="R322" s="2">
        <v>8.4</v>
      </c>
      <c r="S322">
        <f t="shared" si="4"/>
        <v>2</v>
      </c>
    </row>
    <row r="323" spans="2:19" x14ac:dyDescent="0.25">
      <c r="B323" s="2" t="s">
        <v>356</v>
      </c>
      <c r="C323" s="2" t="s">
        <v>25</v>
      </c>
      <c r="D323" s="2" t="s">
        <v>26</v>
      </c>
      <c r="E323" s="2" t="s">
        <v>27</v>
      </c>
      <c r="F323" s="2" t="s">
        <v>21</v>
      </c>
      <c r="G323" s="2" t="s">
        <v>44</v>
      </c>
      <c r="H323" s="2">
        <v>22.93</v>
      </c>
      <c r="I323" s="2">
        <v>9</v>
      </c>
      <c r="J323" s="2">
        <v>10.3185</v>
      </c>
      <c r="K323" s="2">
        <v>216.6885</v>
      </c>
      <c r="L323" s="143">
        <v>43522</v>
      </c>
      <c r="M323" s="2">
        <v>0.85138888888888886</v>
      </c>
      <c r="N323" s="3" t="s">
        <v>29</v>
      </c>
      <c r="O323" s="2">
        <v>206.37</v>
      </c>
      <c r="P323" s="4">
        <v>4.7619047620000003</v>
      </c>
      <c r="Q323" s="2">
        <v>10.3185</v>
      </c>
      <c r="R323" s="2">
        <v>5.5</v>
      </c>
      <c r="S323">
        <f t="shared" si="4"/>
        <v>2</v>
      </c>
    </row>
    <row r="324" spans="2:19" x14ac:dyDescent="0.25">
      <c r="B324" s="2" t="s">
        <v>357</v>
      </c>
      <c r="C324" s="2" t="s">
        <v>25</v>
      </c>
      <c r="D324" s="2" t="s">
        <v>26</v>
      </c>
      <c r="E324" s="2" t="s">
        <v>27</v>
      </c>
      <c r="F324" s="2" t="s">
        <v>21</v>
      </c>
      <c r="G324" s="2" t="s">
        <v>22</v>
      </c>
      <c r="H324" s="2">
        <v>39.42</v>
      </c>
      <c r="I324" s="2">
        <v>1</v>
      </c>
      <c r="J324" s="2">
        <v>1.9710000000000001</v>
      </c>
      <c r="K324" s="2">
        <v>41.390999999999998</v>
      </c>
      <c r="L324" s="143">
        <v>43483</v>
      </c>
      <c r="M324" s="2">
        <v>0.63055555555555554</v>
      </c>
      <c r="N324" s="3" t="s">
        <v>29</v>
      </c>
      <c r="O324" s="2">
        <v>39.42</v>
      </c>
      <c r="P324" s="4">
        <v>4.7619047620000003</v>
      </c>
      <c r="Q324" s="2">
        <v>1.9710000000000001</v>
      </c>
      <c r="R324" s="2">
        <v>8.4</v>
      </c>
      <c r="S324">
        <f t="shared" ref="S324:S387" si="5">MONTH(L324)</f>
        <v>1</v>
      </c>
    </row>
    <row r="325" spans="2:19" x14ac:dyDescent="0.25">
      <c r="B325" s="2" t="s">
        <v>358</v>
      </c>
      <c r="C325" s="2" t="s">
        <v>18</v>
      </c>
      <c r="D325" s="2" t="s">
        <v>19</v>
      </c>
      <c r="E325" s="2" t="s">
        <v>27</v>
      </c>
      <c r="F325" s="2" t="s">
        <v>31</v>
      </c>
      <c r="G325" s="2" t="s">
        <v>22</v>
      </c>
      <c r="H325" s="2">
        <v>15.26</v>
      </c>
      <c r="I325" s="2">
        <v>6</v>
      </c>
      <c r="J325" s="2">
        <v>4.5780000000000003</v>
      </c>
      <c r="K325" s="2">
        <v>96.138000000000005</v>
      </c>
      <c r="L325" s="143">
        <v>43511</v>
      </c>
      <c r="M325" s="2">
        <v>0.75208333333333333</v>
      </c>
      <c r="N325" s="3" t="s">
        <v>23</v>
      </c>
      <c r="O325" s="2">
        <v>91.56</v>
      </c>
      <c r="P325" s="4">
        <v>4.7619047620000003</v>
      </c>
      <c r="Q325" s="2">
        <v>4.5780000000000003</v>
      </c>
      <c r="R325" s="2">
        <v>9.8000000000000007</v>
      </c>
      <c r="S325">
        <f t="shared" si="5"/>
        <v>2</v>
      </c>
    </row>
    <row r="326" spans="2:19" x14ac:dyDescent="0.25">
      <c r="B326" s="2" t="s">
        <v>359</v>
      </c>
      <c r="C326" s="2" t="s">
        <v>18</v>
      </c>
      <c r="D326" s="2" t="s">
        <v>19</v>
      </c>
      <c r="E326" s="2" t="s">
        <v>27</v>
      </c>
      <c r="F326" s="2" t="s">
        <v>21</v>
      </c>
      <c r="G326" s="2" t="s">
        <v>46</v>
      </c>
      <c r="H326" s="2">
        <v>61.77</v>
      </c>
      <c r="I326" s="2">
        <v>5</v>
      </c>
      <c r="J326" s="2">
        <v>15.442500000000001</v>
      </c>
      <c r="K326" s="2">
        <v>324.29250000000002</v>
      </c>
      <c r="L326" s="143">
        <v>43532</v>
      </c>
      <c r="M326" s="2">
        <v>0.55625000000000002</v>
      </c>
      <c r="N326" s="3" t="s">
        <v>29</v>
      </c>
      <c r="O326" s="2">
        <v>308.85000000000002</v>
      </c>
      <c r="P326" s="4">
        <v>4.7619047620000003</v>
      </c>
      <c r="Q326" s="2">
        <v>15.442500000000001</v>
      </c>
      <c r="R326" s="2">
        <v>6.7</v>
      </c>
      <c r="S326">
        <f t="shared" si="5"/>
        <v>3</v>
      </c>
    </row>
    <row r="327" spans="2:19" x14ac:dyDescent="0.25">
      <c r="B327" s="2" t="s">
        <v>360</v>
      </c>
      <c r="C327" s="2" t="s">
        <v>18</v>
      </c>
      <c r="D327" s="2" t="s">
        <v>19</v>
      </c>
      <c r="E327" s="2" t="s">
        <v>27</v>
      </c>
      <c r="F327" s="2" t="s">
        <v>31</v>
      </c>
      <c r="G327" s="2" t="s">
        <v>32</v>
      </c>
      <c r="H327" s="2">
        <v>21.52</v>
      </c>
      <c r="I327" s="2">
        <v>6</v>
      </c>
      <c r="J327" s="2">
        <v>6.4560000000000004</v>
      </c>
      <c r="K327" s="2">
        <v>135.57599999999999</v>
      </c>
      <c r="L327" s="143">
        <v>43482</v>
      </c>
      <c r="M327" s="2">
        <v>0.53333333333333333</v>
      </c>
      <c r="N327" s="3" t="s">
        <v>33</v>
      </c>
      <c r="O327" s="2">
        <v>129.12</v>
      </c>
      <c r="P327" s="4">
        <v>4.7619047620000003</v>
      </c>
      <c r="Q327" s="2">
        <v>6.4560000000000004</v>
      </c>
      <c r="R327" s="2">
        <v>9.4</v>
      </c>
      <c r="S327">
        <f t="shared" si="5"/>
        <v>1</v>
      </c>
    </row>
    <row r="328" spans="2:19" x14ac:dyDescent="0.25">
      <c r="B328" s="2" t="s">
        <v>361</v>
      </c>
      <c r="C328" s="2" t="s">
        <v>42</v>
      </c>
      <c r="D328" s="2" t="s">
        <v>43</v>
      </c>
      <c r="E328" s="2" t="s">
        <v>27</v>
      </c>
      <c r="F328" s="2" t="s">
        <v>31</v>
      </c>
      <c r="G328" s="2" t="s">
        <v>36</v>
      </c>
      <c r="H328" s="2">
        <v>97.74</v>
      </c>
      <c r="I328" s="2">
        <v>4</v>
      </c>
      <c r="J328" s="2">
        <v>19.547999999999998</v>
      </c>
      <c r="K328" s="2">
        <v>410.50799999999998</v>
      </c>
      <c r="L328" s="143">
        <v>43536</v>
      </c>
      <c r="M328" s="2">
        <v>0.82847222222222228</v>
      </c>
      <c r="N328" s="3" t="s">
        <v>23</v>
      </c>
      <c r="O328" s="2">
        <v>390.96</v>
      </c>
      <c r="P328" s="4">
        <v>4.7619047620000003</v>
      </c>
      <c r="Q328" s="2">
        <v>19.547999999999998</v>
      </c>
      <c r="R328" s="2">
        <v>6.4</v>
      </c>
      <c r="S328">
        <f t="shared" si="5"/>
        <v>3</v>
      </c>
    </row>
    <row r="329" spans="2:19" x14ac:dyDescent="0.25">
      <c r="B329" s="2" t="s">
        <v>362</v>
      </c>
      <c r="C329" s="2" t="s">
        <v>18</v>
      </c>
      <c r="D329" s="2" t="s">
        <v>19</v>
      </c>
      <c r="E329" s="2" t="s">
        <v>20</v>
      </c>
      <c r="F329" s="2" t="s">
        <v>31</v>
      </c>
      <c r="G329" s="2" t="s">
        <v>44</v>
      </c>
      <c r="H329" s="2">
        <v>99.78</v>
      </c>
      <c r="I329" s="2">
        <v>5</v>
      </c>
      <c r="J329" s="2">
        <v>24.945</v>
      </c>
      <c r="K329" s="2">
        <v>523.84500000000003</v>
      </c>
      <c r="L329" s="143">
        <v>43533</v>
      </c>
      <c r="M329" s="2">
        <v>0.79791666666666672</v>
      </c>
      <c r="N329" s="3" t="s">
        <v>29</v>
      </c>
      <c r="O329" s="2">
        <v>498.9</v>
      </c>
      <c r="P329" s="4">
        <v>4.7619047620000003</v>
      </c>
      <c r="Q329" s="2">
        <v>24.945</v>
      </c>
      <c r="R329" s="2">
        <v>5.4</v>
      </c>
      <c r="S329">
        <f t="shared" si="5"/>
        <v>3</v>
      </c>
    </row>
    <row r="330" spans="2:19" x14ac:dyDescent="0.25">
      <c r="B330" s="2" t="s">
        <v>363</v>
      </c>
      <c r="C330" s="2" t="s">
        <v>25</v>
      </c>
      <c r="D330" s="2" t="s">
        <v>26</v>
      </c>
      <c r="E330" s="2" t="s">
        <v>20</v>
      </c>
      <c r="F330" s="2" t="s">
        <v>31</v>
      </c>
      <c r="G330" s="2" t="s">
        <v>44</v>
      </c>
      <c r="H330" s="2">
        <v>94.26</v>
      </c>
      <c r="I330" s="2">
        <v>4</v>
      </c>
      <c r="J330" s="2">
        <v>18.852</v>
      </c>
      <c r="K330" s="2">
        <v>395.892</v>
      </c>
      <c r="L330" s="143">
        <v>43536</v>
      </c>
      <c r="M330" s="2">
        <v>0.6875</v>
      </c>
      <c r="N330" s="3" t="s">
        <v>29</v>
      </c>
      <c r="O330" s="2">
        <v>377.04</v>
      </c>
      <c r="P330" s="4">
        <v>4.7619047620000003</v>
      </c>
      <c r="Q330" s="2">
        <v>18.852</v>
      </c>
      <c r="R330" s="2">
        <v>8.6</v>
      </c>
      <c r="S330">
        <f t="shared" si="5"/>
        <v>3</v>
      </c>
    </row>
    <row r="331" spans="2:19" x14ac:dyDescent="0.25">
      <c r="B331" s="2" t="s">
        <v>364</v>
      </c>
      <c r="C331" s="2" t="s">
        <v>42</v>
      </c>
      <c r="D331" s="2" t="s">
        <v>43</v>
      </c>
      <c r="E331" s="2" t="s">
        <v>20</v>
      </c>
      <c r="F331" s="2" t="s">
        <v>31</v>
      </c>
      <c r="G331" s="2" t="s">
        <v>22</v>
      </c>
      <c r="H331" s="2">
        <v>51.13</v>
      </c>
      <c r="I331" s="2">
        <v>4</v>
      </c>
      <c r="J331" s="2">
        <v>10.226000000000001</v>
      </c>
      <c r="K331" s="2">
        <v>214.74600000000001</v>
      </c>
      <c r="L331" s="143">
        <v>43490</v>
      </c>
      <c r="M331" s="2">
        <v>0.42430555555555555</v>
      </c>
      <c r="N331" s="3" t="s">
        <v>33</v>
      </c>
      <c r="O331" s="2">
        <v>204.52</v>
      </c>
      <c r="P331" s="4">
        <v>4.7619047620000003</v>
      </c>
      <c r="Q331" s="2">
        <v>10.226000000000001</v>
      </c>
      <c r="R331" s="2">
        <v>4</v>
      </c>
      <c r="S331">
        <f t="shared" si="5"/>
        <v>1</v>
      </c>
    </row>
    <row r="332" spans="2:19" x14ac:dyDescent="0.25">
      <c r="B332" s="2" t="s">
        <v>365</v>
      </c>
      <c r="C332" s="2" t="s">
        <v>18</v>
      </c>
      <c r="D332" s="2" t="s">
        <v>19</v>
      </c>
      <c r="E332" s="2" t="s">
        <v>20</v>
      </c>
      <c r="F332" s="2" t="s">
        <v>31</v>
      </c>
      <c r="G332" s="2" t="s">
        <v>28</v>
      </c>
      <c r="H332" s="2">
        <v>36.36</v>
      </c>
      <c r="I332" s="2">
        <v>4</v>
      </c>
      <c r="J332" s="2">
        <v>7.2720000000000002</v>
      </c>
      <c r="K332" s="2">
        <v>152.71199999999999</v>
      </c>
      <c r="L332" s="143">
        <v>43549</v>
      </c>
      <c r="M332" s="2">
        <v>0.54652777777777772</v>
      </c>
      <c r="N332" s="3" t="s">
        <v>29</v>
      </c>
      <c r="O332" s="2">
        <v>145.44</v>
      </c>
      <c r="P332" s="4">
        <v>4.7619047620000003</v>
      </c>
      <c r="Q332" s="2">
        <v>7.2720000000000002</v>
      </c>
      <c r="R332" s="2">
        <v>7.6</v>
      </c>
      <c r="S332">
        <f t="shared" si="5"/>
        <v>3</v>
      </c>
    </row>
    <row r="333" spans="2:19" x14ac:dyDescent="0.25">
      <c r="B333" s="2" t="s">
        <v>366</v>
      </c>
      <c r="C333" s="2" t="s">
        <v>42</v>
      </c>
      <c r="D333" s="2" t="s">
        <v>43</v>
      </c>
      <c r="E333" s="2" t="s">
        <v>27</v>
      </c>
      <c r="F333" s="2" t="s">
        <v>31</v>
      </c>
      <c r="G333" s="2" t="s">
        <v>32</v>
      </c>
      <c r="H333" s="2">
        <v>22.02</v>
      </c>
      <c r="I333" s="2">
        <v>9</v>
      </c>
      <c r="J333" s="2">
        <v>9.9090000000000007</v>
      </c>
      <c r="K333" s="2">
        <v>208.089</v>
      </c>
      <c r="L333" s="143">
        <v>43503</v>
      </c>
      <c r="M333" s="2">
        <v>0.78333333333333333</v>
      </c>
      <c r="N333" s="3" t="s">
        <v>29</v>
      </c>
      <c r="O333" s="2">
        <v>198.18</v>
      </c>
      <c r="P333" s="4">
        <v>4.7619047620000003</v>
      </c>
      <c r="Q333" s="2">
        <v>9.9090000000000007</v>
      </c>
      <c r="R333" s="2">
        <v>6.8</v>
      </c>
      <c r="S333">
        <f t="shared" si="5"/>
        <v>2</v>
      </c>
    </row>
    <row r="334" spans="2:19" x14ac:dyDescent="0.25">
      <c r="B334" s="2" t="s">
        <v>367</v>
      </c>
      <c r="C334" s="2" t="s">
        <v>18</v>
      </c>
      <c r="D334" s="2" t="s">
        <v>19</v>
      </c>
      <c r="E334" s="2" t="s">
        <v>27</v>
      </c>
      <c r="F334" s="2" t="s">
        <v>31</v>
      </c>
      <c r="G334" s="2" t="s">
        <v>44</v>
      </c>
      <c r="H334" s="2">
        <v>32.9</v>
      </c>
      <c r="I334" s="2">
        <v>3</v>
      </c>
      <c r="J334" s="2">
        <v>4.9349999999999996</v>
      </c>
      <c r="K334" s="2">
        <v>103.63500000000001</v>
      </c>
      <c r="L334" s="143">
        <v>43513</v>
      </c>
      <c r="M334" s="2">
        <v>0.7270833333333333</v>
      </c>
      <c r="N334" s="3" t="s">
        <v>33</v>
      </c>
      <c r="O334" s="2">
        <v>98.7</v>
      </c>
      <c r="P334" s="4">
        <v>4.7619047620000003</v>
      </c>
      <c r="Q334" s="2">
        <v>4.9349999999999996</v>
      </c>
      <c r="R334" s="2">
        <v>9.1</v>
      </c>
      <c r="S334">
        <f t="shared" si="5"/>
        <v>2</v>
      </c>
    </row>
    <row r="335" spans="2:19" x14ac:dyDescent="0.25">
      <c r="B335" s="2" t="s">
        <v>368</v>
      </c>
      <c r="C335" s="2" t="s">
        <v>18</v>
      </c>
      <c r="D335" s="2" t="s">
        <v>19</v>
      </c>
      <c r="E335" s="2" t="s">
        <v>27</v>
      </c>
      <c r="F335" s="2" t="s">
        <v>31</v>
      </c>
      <c r="G335" s="2" t="s">
        <v>46</v>
      </c>
      <c r="H335" s="2">
        <v>77.02</v>
      </c>
      <c r="I335" s="2">
        <v>5</v>
      </c>
      <c r="J335" s="2">
        <v>19.254999999999999</v>
      </c>
      <c r="K335" s="2">
        <v>404.35500000000002</v>
      </c>
      <c r="L335" s="143">
        <v>43499</v>
      </c>
      <c r="M335" s="2">
        <v>0.66597222222222219</v>
      </c>
      <c r="N335" s="3" t="s">
        <v>29</v>
      </c>
      <c r="O335" s="2">
        <v>385.1</v>
      </c>
      <c r="P335" s="4">
        <v>4.7619047620000003</v>
      </c>
      <c r="Q335" s="2">
        <v>19.254999999999999</v>
      </c>
      <c r="R335" s="2">
        <v>5.5</v>
      </c>
      <c r="S335">
        <f t="shared" si="5"/>
        <v>2</v>
      </c>
    </row>
    <row r="336" spans="2:19" x14ac:dyDescent="0.25">
      <c r="B336" s="2" t="s">
        <v>369</v>
      </c>
      <c r="C336" s="2" t="s">
        <v>18</v>
      </c>
      <c r="D336" s="2" t="s">
        <v>19</v>
      </c>
      <c r="E336" s="2" t="s">
        <v>20</v>
      </c>
      <c r="F336" s="2" t="s">
        <v>31</v>
      </c>
      <c r="G336" s="2" t="s">
        <v>44</v>
      </c>
      <c r="H336" s="2">
        <v>23.48</v>
      </c>
      <c r="I336" s="2">
        <v>2</v>
      </c>
      <c r="J336" s="2">
        <v>2.3479999999999999</v>
      </c>
      <c r="K336" s="2">
        <v>49.308</v>
      </c>
      <c r="L336" s="143">
        <v>43538</v>
      </c>
      <c r="M336" s="2">
        <v>0.47291666666666665</v>
      </c>
      <c r="N336" s="3" t="s">
        <v>33</v>
      </c>
      <c r="O336" s="2">
        <v>46.96</v>
      </c>
      <c r="P336" s="4">
        <v>4.7619047620000003</v>
      </c>
      <c r="Q336" s="2">
        <v>2.3479999999999999</v>
      </c>
      <c r="R336" s="2">
        <v>7.9</v>
      </c>
      <c r="S336">
        <f t="shared" si="5"/>
        <v>3</v>
      </c>
    </row>
    <row r="337" spans="2:19" x14ac:dyDescent="0.25">
      <c r="B337" s="2" t="s">
        <v>370</v>
      </c>
      <c r="C337" s="2" t="s">
        <v>25</v>
      </c>
      <c r="D337" s="2" t="s">
        <v>26</v>
      </c>
      <c r="E337" s="2" t="s">
        <v>20</v>
      </c>
      <c r="F337" s="2" t="s">
        <v>31</v>
      </c>
      <c r="G337" s="2" t="s">
        <v>36</v>
      </c>
      <c r="H337" s="2">
        <v>14.7</v>
      </c>
      <c r="I337" s="2">
        <v>5</v>
      </c>
      <c r="J337" s="2">
        <v>3.6749999999999998</v>
      </c>
      <c r="K337" s="2">
        <v>77.174999999999997</v>
      </c>
      <c r="L337" s="143">
        <v>43548</v>
      </c>
      <c r="M337" s="2">
        <v>0.57499999999999996</v>
      </c>
      <c r="N337" s="3" t="s">
        <v>23</v>
      </c>
      <c r="O337" s="2">
        <v>73.5</v>
      </c>
      <c r="P337" s="4">
        <v>4.7619047620000003</v>
      </c>
      <c r="Q337" s="2">
        <v>3.6749999999999998</v>
      </c>
      <c r="R337" s="2">
        <v>8.5</v>
      </c>
      <c r="S337">
        <f t="shared" si="5"/>
        <v>3</v>
      </c>
    </row>
    <row r="338" spans="2:19" x14ac:dyDescent="0.25">
      <c r="B338" s="2" t="s">
        <v>371</v>
      </c>
      <c r="C338" s="2" t="s">
        <v>18</v>
      </c>
      <c r="D338" s="2" t="s">
        <v>19</v>
      </c>
      <c r="E338" s="2" t="s">
        <v>20</v>
      </c>
      <c r="F338" s="2" t="s">
        <v>21</v>
      </c>
      <c r="G338" s="2" t="s">
        <v>28</v>
      </c>
      <c r="H338" s="2">
        <v>28.45</v>
      </c>
      <c r="I338" s="2">
        <v>5</v>
      </c>
      <c r="J338" s="2">
        <v>7.1124999999999998</v>
      </c>
      <c r="K338" s="2">
        <v>149.36250000000001</v>
      </c>
      <c r="L338" s="143">
        <v>43545</v>
      </c>
      <c r="M338" s="2">
        <v>0.4284722222222222</v>
      </c>
      <c r="N338" s="3" t="s">
        <v>33</v>
      </c>
      <c r="O338" s="2">
        <v>142.25</v>
      </c>
      <c r="P338" s="4">
        <v>4.7619047620000003</v>
      </c>
      <c r="Q338" s="2">
        <v>7.1124999999999998</v>
      </c>
      <c r="R338" s="2">
        <v>9.1</v>
      </c>
      <c r="S338">
        <f t="shared" si="5"/>
        <v>3</v>
      </c>
    </row>
    <row r="339" spans="2:19" x14ac:dyDescent="0.25">
      <c r="B339" s="2" t="s">
        <v>372</v>
      </c>
      <c r="C339" s="2" t="s">
        <v>18</v>
      </c>
      <c r="D339" s="2" t="s">
        <v>19</v>
      </c>
      <c r="E339" s="2" t="s">
        <v>27</v>
      </c>
      <c r="F339" s="2" t="s">
        <v>31</v>
      </c>
      <c r="G339" s="2" t="s">
        <v>46</v>
      </c>
      <c r="H339" s="2">
        <v>76.400000000000006</v>
      </c>
      <c r="I339" s="2">
        <v>9</v>
      </c>
      <c r="J339" s="2">
        <v>34.380000000000003</v>
      </c>
      <c r="K339" s="2">
        <v>721.98</v>
      </c>
      <c r="L339" s="143">
        <v>43543</v>
      </c>
      <c r="M339" s="2">
        <v>0.65902777777777777</v>
      </c>
      <c r="N339" s="3" t="s">
        <v>23</v>
      </c>
      <c r="O339" s="2">
        <v>687.6</v>
      </c>
      <c r="P339" s="4">
        <v>4.7619047620000003</v>
      </c>
      <c r="Q339" s="2">
        <v>34.380000000000003</v>
      </c>
      <c r="R339" s="2">
        <v>7.5</v>
      </c>
      <c r="S339">
        <f t="shared" si="5"/>
        <v>3</v>
      </c>
    </row>
    <row r="340" spans="2:19" x14ac:dyDescent="0.25">
      <c r="B340" s="2" t="s">
        <v>373</v>
      </c>
      <c r="C340" s="2" t="s">
        <v>42</v>
      </c>
      <c r="D340" s="2" t="s">
        <v>43</v>
      </c>
      <c r="E340" s="2" t="s">
        <v>27</v>
      </c>
      <c r="F340" s="2" t="s">
        <v>21</v>
      </c>
      <c r="G340" s="2" t="s">
        <v>36</v>
      </c>
      <c r="H340" s="2">
        <v>57.95</v>
      </c>
      <c r="I340" s="2">
        <v>6</v>
      </c>
      <c r="J340" s="2">
        <v>17.385000000000002</v>
      </c>
      <c r="K340" s="2">
        <v>365.08499999999998</v>
      </c>
      <c r="L340" s="143">
        <v>43520</v>
      </c>
      <c r="M340" s="2">
        <v>0.54305555555555551</v>
      </c>
      <c r="N340" s="3" t="s">
        <v>29</v>
      </c>
      <c r="O340" s="2">
        <v>347.7</v>
      </c>
      <c r="P340" s="4">
        <v>4.7619047620000003</v>
      </c>
      <c r="Q340" s="2">
        <v>17.385000000000002</v>
      </c>
      <c r="R340" s="2">
        <v>5.2</v>
      </c>
      <c r="S340">
        <f t="shared" si="5"/>
        <v>2</v>
      </c>
    </row>
    <row r="341" spans="2:19" x14ac:dyDescent="0.25">
      <c r="B341" s="2" t="s">
        <v>374</v>
      </c>
      <c r="C341" s="2" t="s">
        <v>25</v>
      </c>
      <c r="D341" s="2" t="s">
        <v>26</v>
      </c>
      <c r="E341" s="2" t="s">
        <v>27</v>
      </c>
      <c r="F341" s="2" t="s">
        <v>21</v>
      </c>
      <c r="G341" s="2" t="s">
        <v>28</v>
      </c>
      <c r="H341" s="2">
        <v>47.65</v>
      </c>
      <c r="I341" s="2">
        <v>3</v>
      </c>
      <c r="J341" s="2">
        <v>7.1475</v>
      </c>
      <c r="K341" s="2">
        <v>150.0975</v>
      </c>
      <c r="L341" s="143">
        <v>43552</v>
      </c>
      <c r="M341" s="2">
        <v>0.54027777777777775</v>
      </c>
      <c r="N341" s="3" t="s">
        <v>33</v>
      </c>
      <c r="O341" s="2">
        <v>142.94999999999999</v>
      </c>
      <c r="P341" s="4">
        <v>4.7619047620000003</v>
      </c>
      <c r="Q341" s="2">
        <v>7.1475</v>
      </c>
      <c r="R341" s="2">
        <v>9.5</v>
      </c>
      <c r="S341">
        <f t="shared" si="5"/>
        <v>3</v>
      </c>
    </row>
    <row r="342" spans="2:19" x14ac:dyDescent="0.25">
      <c r="B342" s="2" t="s">
        <v>375</v>
      </c>
      <c r="C342" s="2" t="s">
        <v>42</v>
      </c>
      <c r="D342" s="2" t="s">
        <v>43</v>
      </c>
      <c r="E342" s="2" t="s">
        <v>20</v>
      </c>
      <c r="F342" s="2" t="s">
        <v>21</v>
      </c>
      <c r="G342" s="2" t="s">
        <v>44</v>
      </c>
      <c r="H342" s="2">
        <v>42.82</v>
      </c>
      <c r="I342" s="2">
        <v>9</v>
      </c>
      <c r="J342" s="2">
        <v>19.268999999999998</v>
      </c>
      <c r="K342" s="2">
        <v>404.649</v>
      </c>
      <c r="L342" s="143">
        <v>43501</v>
      </c>
      <c r="M342" s="2">
        <v>0.6430555555555556</v>
      </c>
      <c r="N342" s="3" t="s">
        <v>33</v>
      </c>
      <c r="O342" s="2">
        <v>385.38</v>
      </c>
      <c r="P342" s="4">
        <v>4.7619047620000003</v>
      </c>
      <c r="Q342" s="2">
        <v>19.268999999999998</v>
      </c>
      <c r="R342" s="2">
        <v>8.9</v>
      </c>
      <c r="S342">
        <f t="shared" si="5"/>
        <v>2</v>
      </c>
    </row>
    <row r="343" spans="2:19" x14ac:dyDescent="0.25">
      <c r="B343" s="2" t="s">
        <v>376</v>
      </c>
      <c r="C343" s="2" t="s">
        <v>42</v>
      </c>
      <c r="D343" s="2" t="s">
        <v>43</v>
      </c>
      <c r="E343" s="2" t="s">
        <v>20</v>
      </c>
      <c r="F343" s="2" t="s">
        <v>31</v>
      </c>
      <c r="G343" s="2" t="s">
        <v>28</v>
      </c>
      <c r="H343" s="2">
        <v>48.09</v>
      </c>
      <c r="I343" s="2">
        <v>3</v>
      </c>
      <c r="J343" s="2">
        <v>7.2134999999999998</v>
      </c>
      <c r="K343" s="2">
        <v>151.48349999999999</v>
      </c>
      <c r="L343" s="143">
        <v>43506</v>
      </c>
      <c r="M343" s="2">
        <v>0.76597222222222228</v>
      </c>
      <c r="N343" s="3" t="s">
        <v>33</v>
      </c>
      <c r="O343" s="2">
        <v>144.27000000000001</v>
      </c>
      <c r="P343" s="4">
        <v>4.7619047620000003</v>
      </c>
      <c r="Q343" s="2">
        <v>7.2134999999999998</v>
      </c>
      <c r="R343" s="2">
        <v>7.8</v>
      </c>
      <c r="S343">
        <f t="shared" si="5"/>
        <v>2</v>
      </c>
    </row>
    <row r="344" spans="2:19" x14ac:dyDescent="0.25">
      <c r="B344" s="2" t="s">
        <v>377</v>
      </c>
      <c r="C344" s="2" t="s">
        <v>42</v>
      </c>
      <c r="D344" s="2" t="s">
        <v>43</v>
      </c>
      <c r="E344" s="2" t="s">
        <v>20</v>
      </c>
      <c r="F344" s="2" t="s">
        <v>21</v>
      </c>
      <c r="G344" s="2" t="s">
        <v>22</v>
      </c>
      <c r="H344" s="2">
        <v>55.97</v>
      </c>
      <c r="I344" s="2">
        <v>7</v>
      </c>
      <c r="J344" s="2">
        <v>19.589500000000001</v>
      </c>
      <c r="K344" s="2">
        <v>411.37950000000001</v>
      </c>
      <c r="L344" s="143">
        <v>43529</v>
      </c>
      <c r="M344" s="2">
        <v>0.79583333333333328</v>
      </c>
      <c r="N344" s="3" t="s">
        <v>23</v>
      </c>
      <c r="O344" s="2">
        <v>391.79</v>
      </c>
      <c r="P344" s="4">
        <v>4.7619047620000003</v>
      </c>
      <c r="Q344" s="2">
        <v>19.589500000000001</v>
      </c>
      <c r="R344" s="2">
        <v>8.9</v>
      </c>
      <c r="S344">
        <f t="shared" si="5"/>
        <v>3</v>
      </c>
    </row>
    <row r="345" spans="2:19" x14ac:dyDescent="0.25">
      <c r="B345" s="2" t="s">
        <v>378</v>
      </c>
      <c r="C345" s="2" t="s">
        <v>42</v>
      </c>
      <c r="D345" s="2" t="s">
        <v>43</v>
      </c>
      <c r="E345" s="2" t="s">
        <v>20</v>
      </c>
      <c r="F345" s="2" t="s">
        <v>21</v>
      </c>
      <c r="G345" s="2" t="s">
        <v>22</v>
      </c>
      <c r="H345" s="2">
        <v>76.900000000000006</v>
      </c>
      <c r="I345" s="2">
        <v>7</v>
      </c>
      <c r="J345" s="2">
        <v>26.914999999999999</v>
      </c>
      <c r="K345" s="2">
        <v>565.21500000000003</v>
      </c>
      <c r="L345" s="143">
        <v>43511</v>
      </c>
      <c r="M345" s="2">
        <v>0.84791666666666665</v>
      </c>
      <c r="N345" s="3" t="s">
        <v>29</v>
      </c>
      <c r="O345" s="2">
        <v>538.29999999999995</v>
      </c>
      <c r="P345" s="4">
        <v>4.7619047620000003</v>
      </c>
      <c r="Q345" s="2">
        <v>26.914999999999999</v>
      </c>
      <c r="R345" s="2">
        <v>7.7</v>
      </c>
      <c r="S345">
        <f t="shared" si="5"/>
        <v>2</v>
      </c>
    </row>
    <row r="346" spans="2:19" x14ac:dyDescent="0.25">
      <c r="B346" s="2" t="s">
        <v>379</v>
      </c>
      <c r="C346" s="2" t="s">
        <v>25</v>
      </c>
      <c r="D346" s="2" t="s">
        <v>26</v>
      </c>
      <c r="E346" s="2" t="s">
        <v>27</v>
      </c>
      <c r="F346" s="2" t="s">
        <v>21</v>
      </c>
      <c r="G346" s="2" t="s">
        <v>44</v>
      </c>
      <c r="H346" s="2">
        <v>97.03</v>
      </c>
      <c r="I346" s="2">
        <v>5</v>
      </c>
      <c r="J346" s="2">
        <v>24.2575</v>
      </c>
      <c r="K346" s="2">
        <v>509.40750000000003</v>
      </c>
      <c r="L346" s="143">
        <v>43495</v>
      </c>
      <c r="M346" s="2">
        <v>0.68333333333333335</v>
      </c>
      <c r="N346" s="3" t="s">
        <v>23</v>
      </c>
      <c r="O346" s="2">
        <v>485.15</v>
      </c>
      <c r="P346" s="4">
        <v>4.7619047620000003</v>
      </c>
      <c r="Q346" s="2">
        <v>24.2575</v>
      </c>
      <c r="R346" s="2">
        <v>9.3000000000000007</v>
      </c>
      <c r="S346">
        <f t="shared" si="5"/>
        <v>1</v>
      </c>
    </row>
    <row r="347" spans="2:19" x14ac:dyDescent="0.25">
      <c r="B347" s="2" t="s">
        <v>380</v>
      </c>
      <c r="C347" s="2" t="s">
        <v>18</v>
      </c>
      <c r="D347" s="2" t="s">
        <v>19</v>
      </c>
      <c r="E347" s="2" t="s">
        <v>27</v>
      </c>
      <c r="F347" s="2" t="s">
        <v>31</v>
      </c>
      <c r="G347" s="2" t="s">
        <v>36</v>
      </c>
      <c r="H347" s="2">
        <v>44.65</v>
      </c>
      <c r="I347" s="2">
        <v>3</v>
      </c>
      <c r="J347" s="2">
        <v>6.6974999999999998</v>
      </c>
      <c r="K347" s="2">
        <v>140.64750000000001</v>
      </c>
      <c r="L347" s="143">
        <v>43510</v>
      </c>
      <c r="M347" s="2">
        <v>0.62777777777777777</v>
      </c>
      <c r="N347" s="3" t="s">
        <v>29</v>
      </c>
      <c r="O347" s="2">
        <v>133.94999999999999</v>
      </c>
      <c r="P347" s="4">
        <v>4.7619047620000003</v>
      </c>
      <c r="Q347" s="2">
        <v>6.6974999999999998</v>
      </c>
      <c r="R347" s="2">
        <v>6.2</v>
      </c>
      <c r="S347">
        <f t="shared" si="5"/>
        <v>2</v>
      </c>
    </row>
    <row r="348" spans="2:19" x14ac:dyDescent="0.25">
      <c r="B348" s="2" t="s">
        <v>381</v>
      </c>
      <c r="C348" s="2" t="s">
        <v>18</v>
      </c>
      <c r="D348" s="2" t="s">
        <v>19</v>
      </c>
      <c r="E348" s="2" t="s">
        <v>27</v>
      </c>
      <c r="F348" s="2" t="s">
        <v>21</v>
      </c>
      <c r="G348" s="2" t="s">
        <v>46</v>
      </c>
      <c r="H348" s="2">
        <v>77.930000000000007</v>
      </c>
      <c r="I348" s="2">
        <v>9</v>
      </c>
      <c r="J348" s="2">
        <v>35.0685</v>
      </c>
      <c r="K348" s="2">
        <v>736.43849999999998</v>
      </c>
      <c r="L348" s="143">
        <v>43523</v>
      </c>
      <c r="M348" s="2">
        <v>0.67361111111111116</v>
      </c>
      <c r="N348" s="3" t="s">
        <v>23</v>
      </c>
      <c r="O348" s="2">
        <v>701.37</v>
      </c>
      <c r="P348" s="4">
        <v>4.7619047620000003</v>
      </c>
      <c r="Q348" s="2">
        <v>35.0685</v>
      </c>
      <c r="R348" s="2">
        <v>7.6</v>
      </c>
      <c r="S348">
        <f t="shared" si="5"/>
        <v>2</v>
      </c>
    </row>
    <row r="349" spans="2:19" x14ac:dyDescent="0.25">
      <c r="B349" s="2" t="s">
        <v>382</v>
      </c>
      <c r="C349" s="2" t="s">
        <v>18</v>
      </c>
      <c r="D349" s="2" t="s">
        <v>19</v>
      </c>
      <c r="E349" s="2" t="s">
        <v>20</v>
      </c>
      <c r="F349" s="2" t="s">
        <v>31</v>
      </c>
      <c r="G349" s="2" t="s">
        <v>28</v>
      </c>
      <c r="H349" s="2">
        <v>71.95</v>
      </c>
      <c r="I349" s="2">
        <v>1</v>
      </c>
      <c r="J349" s="2">
        <v>3.5975000000000001</v>
      </c>
      <c r="K349" s="2">
        <v>75.547499999999999</v>
      </c>
      <c r="L349" s="143">
        <v>43500</v>
      </c>
      <c r="M349" s="2">
        <v>0.50972222222222219</v>
      </c>
      <c r="N349" s="3" t="s">
        <v>29</v>
      </c>
      <c r="O349" s="2">
        <v>71.95</v>
      </c>
      <c r="P349" s="4">
        <v>4.7619047620000003</v>
      </c>
      <c r="Q349" s="2">
        <v>3.5975000000000001</v>
      </c>
      <c r="R349" s="2">
        <v>7.3</v>
      </c>
      <c r="S349">
        <f t="shared" si="5"/>
        <v>2</v>
      </c>
    </row>
    <row r="350" spans="2:19" x14ac:dyDescent="0.25">
      <c r="B350" s="2" t="s">
        <v>383</v>
      </c>
      <c r="C350" s="2" t="s">
        <v>25</v>
      </c>
      <c r="D350" s="2" t="s">
        <v>26</v>
      </c>
      <c r="E350" s="2" t="s">
        <v>20</v>
      </c>
      <c r="F350" s="2" t="s">
        <v>21</v>
      </c>
      <c r="G350" s="2" t="s">
        <v>32</v>
      </c>
      <c r="H350" s="2">
        <v>89.25</v>
      </c>
      <c r="I350" s="2">
        <v>8</v>
      </c>
      <c r="J350" s="2">
        <v>35.700000000000003</v>
      </c>
      <c r="K350" s="2">
        <v>749.7</v>
      </c>
      <c r="L350" s="143">
        <v>43485</v>
      </c>
      <c r="M350" s="2">
        <v>0.42569444444444443</v>
      </c>
      <c r="N350" s="3" t="s">
        <v>29</v>
      </c>
      <c r="O350" s="2">
        <v>714</v>
      </c>
      <c r="P350" s="4">
        <v>4.7619047620000003</v>
      </c>
      <c r="Q350" s="2">
        <v>35.700000000000003</v>
      </c>
      <c r="R350" s="2">
        <v>4.7</v>
      </c>
      <c r="S350">
        <f t="shared" si="5"/>
        <v>1</v>
      </c>
    </row>
    <row r="351" spans="2:19" x14ac:dyDescent="0.25">
      <c r="B351" s="2" t="s">
        <v>384</v>
      </c>
      <c r="C351" s="2" t="s">
        <v>18</v>
      </c>
      <c r="D351" s="2" t="s">
        <v>19</v>
      </c>
      <c r="E351" s="2" t="s">
        <v>27</v>
      </c>
      <c r="F351" s="2" t="s">
        <v>31</v>
      </c>
      <c r="G351" s="2" t="s">
        <v>28</v>
      </c>
      <c r="H351" s="2">
        <v>26.02</v>
      </c>
      <c r="I351" s="2">
        <v>7</v>
      </c>
      <c r="J351" s="2">
        <v>9.1069999999999993</v>
      </c>
      <c r="K351" s="2">
        <v>191.24700000000001</v>
      </c>
      <c r="L351" s="143">
        <v>43552</v>
      </c>
      <c r="M351" s="2">
        <v>0.73472222222222228</v>
      </c>
      <c r="N351" s="3" t="s">
        <v>29</v>
      </c>
      <c r="O351" s="2">
        <v>182.14</v>
      </c>
      <c r="P351" s="4">
        <v>4.7619047620000003</v>
      </c>
      <c r="Q351" s="2">
        <v>9.1069999999999993</v>
      </c>
      <c r="R351" s="2">
        <v>5.0999999999999996</v>
      </c>
      <c r="S351">
        <f t="shared" si="5"/>
        <v>3</v>
      </c>
    </row>
    <row r="352" spans="2:19" x14ac:dyDescent="0.25">
      <c r="B352" s="2" t="s">
        <v>385</v>
      </c>
      <c r="C352" s="2" t="s">
        <v>42</v>
      </c>
      <c r="D352" s="2" t="s">
        <v>43</v>
      </c>
      <c r="E352" s="2" t="s">
        <v>27</v>
      </c>
      <c r="F352" s="2" t="s">
        <v>21</v>
      </c>
      <c r="G352" s="2" t="s">
        <v>22</v>
      </c>
      <c r="H352" s="2">
        <v>13.5</v>
      </c>
      <c r="I352" s="2">
        <v>10</v>
      </c>
      <c r="J352" s="2">
        <v>6.75</v>
      </c>
      <c r="K352" s="2">
        <v>141.75</v>
      </c>
      <c r="L352" s="143">
        <v>43523</v>
      </c>
      <c r="M352" s="2">
        <v>0.46250000000000002</v>
      </c>
      <c r="N352" s="3" t="s">
        <v>33</v>
      </c>
      <c r="O352" s="2">
        <v>135</v>
      </c>
      <c r="P352" s="4">
        <v>4.7619047620000003</v>
      </c>
      <c r="Q352" s="2">
        <v>6.75</v>
      </c>
      <c r="R352" s="2">
        <v>4.8</v>
      </c>
      <c r="S352">
        <f t="shared" si="5"/>
        <v>2</v>
      </c>
    </row>
    <row r="353" spans="2:19" x14ac:dyDescent="0.25">
      <c r="B353" s="2" t="s">
        <v>386</v>
      </c>
      <c r="C353" s="2" t="s">
        <v>25</v>
      </c>
      <c r="D353" s="2" t="s">
        <v>26</v>
      </c>
      <c r="E353" s="2" t="s">
        <v>20</v>
      </c>
      <c r="F353" s="2" t="s">
        <v>21</v>
      </c>
      <c r="G353" s="2" t="s">
        <v>46</v>
      </c>
      <c r="H353" s="2">
        <v>99.3</v>
      </c>
      <c r="I353" s="2">
        <v>10</v>
      </c>
      <c r="J353" s="2">
        <v>49.65</v>
      </c>
      <c r="K353" s="2">
        <v>1042.6500000000001</v>
      </c>
      <c r="L353" s="143">
        <v>43511</v>
      </c>
      <c r="M353" s="2">
        <v>0.62013888888888891</v>
      </c>
      <c r="N353" s="3" t="s">
        <v>33</v>
      </c>
      <c r="O353" s="2">
        <v>993</v>
      </c>
      <c r="P353" s="4">
        <v>4.7619047620000003</v>
      </c>
      <c r="Q353" s="2">
        <v>49.65</v>
      </c>
      <c r="R353" s="2">
        <v>6.6</v>
      </c>
      <c r="S353">
        <f t="shared" si="5"/>
        <v>2</v>
      </c>
    </row>
    <row r="354" spans="2:19" x14ac:dyDescent="0.25">
      <c r="B354" s="2" t="s">
        <v>387</v>
      </c>
      <c r="C354" s="2" t="s">
        <v>18</v>
      </c>
      <c r="D354" s="2" t="s">
        <v>19</v>
      </c>
      <c r="E354" s="2" t="s">
        <v>27</v>
      </c>
      <c r="F354" s="2" t="s">
        <v>31</v>
      </c>
      <c r="G354" s="2" t="s">
        <v>28</v>
      </c>
      <c r="H354" s="2">
        <v>51.69</v>
      </c>
      <c r="I354" s="2">
        <v>7</v>
      </c>
      <c r="J354" s="2">
        <v>18.0915</v>
      </c>
      <c r="K354" s="2">
        <v>379.92149999999998</v>
      </c>
      <c r="L354" s="143">
        <v>43491</v>
      </c>
      <c r="M354" s="2">
        <v>0.76527777777777772</v>
      </c>
      <c r="N354" s="3" t="s">
        <v>29</v>
      </c>
      <c r="O354" s="2">
        <v>361.83</v>
      </c>
      <c r="P354" s="4">
        <v>4.7619047620000003</v>
      </c>
      <c r="Q354" s="2">
        <v>18.0915</v>
      </c>
      <c r="R354" s="2">
        <v>5.5</v>
      </c>
      <c r="S354">
        <f t="shared" si="5"/>
        <v>1</v>
      </c>
    </row>
    <row r="355" spans="2:19" x14ac:dyDescent="0.25">
      <c r="B355" s="2" t="s">
        <v>388</v>
      </c>
      <c r="C355" s="2" t="s">
        <v>42</v>
      </c>
      <c r="D355" s="2" t="s">
        <v>43</v>
      </c>
      <c r="E355" s="2" t="s">
        <v>20</v>
      </c>
      <c r="F355" s="2" t="s">
        <v>21</v>
      </c>
      <c r="G355" s="2" t="s">
        <v>46</v>
      </c>
      <c r="H355" s="2">
        <v>54.73</v>
      </c>
      <c r="I355" s="2">
        <v>7</v>
      </c>
      <c r="J355" s="2">
        <v>19.1555</v>
      </c>
      <c r="K355" s="2">
        <v>402.26549999999997</v>
      </c>
      <c r="L355" s="143">
        <v>43538</v>
      </c>
      <c r="M355" s="2">
        <v>0.79305555555555551</v>
      </c>
      <c r="N355" s="3" t="s">
        <v>33</v>
      </c>
      <c r="O355" s="2">
        <v>383.11</v>
      </c>
      <c r="P355" s="4">
        <v>4.7619047620000003</v>
      </c>
      <c r="Q355" s="2">
        <v>19.1555</v>
      </c>
      <c r="R355" s="2">
        <v>8.5</v>
      </c>
      <c r="S355">
        <f t="shared" si="5"/>
        <v>3</v>
      </c>
    </row>
    <row r="356" spans="2:19" x14ac:dyDescent="0.25">
      <c r="B356" s="2" t="s">
        <v>389</v>
      </c>
      <c r="C356" s="2" t="s">
        <v>42</v>
      </c>
      <c r="D356" s="2" t="s">
        <v>43</v>
      </c>
      <c r="E356" s="2" t="s">
        <v>20</v>
      </c>
      <c r="F356" s="2" t="s">
        <v>31</v>
      </c>
      <c r="G356" s="2" t="s">
        <v>32</v>
      </c>
      <c r="H356" s="2">
        <v>27</v>
      </c>
      <c r="I356" s="2">
        <v>9</v>
      </c>
      <c r="J356" s="2">
        <v>12.15</v>
      </c>
      <c r="K356" s="2">
        <v>255.15</v>
      </c>
      <c r="L356" s="143">
        <v>43526</v>
      </c>
      <c r="M356" s="2">
        <v>0.59444444444444444</v>
      </c>
      <c r="N356" s="3" t="s">
        <v>29</v>
      </c>
      <c r="O356" s="2">
        <v>243</v>
      </c>
      <c r="P356" s="4">
        <v>4.7619047620000003</v>
      </c>
      <c r="Q356" s="2">
        <v>12.15</v>
      </c>
      <c r="R356" s="2">
        <v>4.8</v>
      </c>
      <c r="S356">
        <f t="shared" si="5"/>
        <v>3</v>
      </c>
    </row>
    <row r="357" spans="2:19" x14ac:dyDescent="0.25">
      <c r="B357" s="2" t="s">
        <v>390</v>
      </c>
      <c r="C357" s="2" t="s">
        <v>25</v>
      </c>
      <c r="D357" s="2" t="s">
        <v>26</v>
      </c>
      <c r="E357" s="2" t="s">
        <v>27</v>
      </c>
      <c r="F357" s="2" t="s">
        <v>21</v>
      </c>
      <c r="G357" s="2" t="s">
        <v>28</v>
      </c>
      <c r="H357" s="2">
        <v>30.24</v>
      </c>
      <c r="I357" s="2">
        <v>1</v>
      </c>
      <c r="J357" s="2">
        <v>1.512</v>
      </c>
      <c r="K357" s="2">
        <v>31.751999999999999</v>
      </c>
      <c r="L357" s="143">
        <v>43528</v>
      </c>
      <c r="M357" s="2">
        <v>0.65555555555555556</v>
      </c>
      <c r="N357" s="3" t="s">
        <v>29</v>
      </c>
      <c r="O357" s="2">
        <v>30.24</v>
      </c>
      <c r="P357" s="4">
        <v>4.7619047620000003</v>
      </c>
      <c r="Q357" s="2">
        <v>1.512</v>
      </c>
      <c r="R357" s="2">
        <v>8.4</v>
      </c>
      <c r="S357">
        <f t="shared" si="5"/>
        <v>3</v>
      </c>
    </row>
    <row r="358" spans="2:19" x14ac:dyDescent="0.25">
      <c r="B358" s="2" t="s">
        <v>391</v>
      </c>
      <c r="C358" s="2" t="s">
        <v>42</v>
      </c>
      <c r="D358" s="2" t="s">
        <v>43</v>
      </c>
      <c r="E358" s="2" t="s">
        <v>20</v>
      </c>
      <c r="F358" s="2" t="s">
        <v>21</v>
      </c>
      <c r="G358" s="2" t="s">
        <v>44</v>
      </c>
      <c r="H358" s="2">
        <v>89.14</v>
      </c>
      <c r="I358" s="2">
        <v>4</v>
      </c>
      <c r="J358" s="2">
        <v>17.827999999999999</v>
      </c>
      <c r="K358" s="2">
        <v>374.38799999999998</v>
      </c>
      <c r="L358" s="143">
        <v>43472</v>
      </c>
      <c r="M358" s="2">
        <v>0.51388888888888884</v>
      </c>
      <c r="N358" s="3" t="s">
        <v>33</v>
      </c>
      <c r="O358" s="2">
        <v>356.56</v>
      </c>
      <c r="P358" s="4">
        <v>4.7619047620000003</v>
      </c>
      <c r="Q358" s="2">
        <v>17.827999999999999</v>
      </c>
      <c r="R358" s="2">
        <v>7.8</v>
      </c>
      <c r="S358">
        <f t="shared" si="5"/>
        <v>1</v>
      </c>
    </row>
    <row r="359" spans="2:19" x14ac:dyDescent="0.25">
      <c r="B359" s="2" t="s">
        <v>392</v>
      </c>
      <c r="C359" s="2" t="s">
        <v>25</v>
      </c>
      <c r="D359" s="2" t="s">
        <v>26</v>
      </c>
      <c r="E359" s="2" t="s">
        <v>27</v>
      </c>
      <c r="F359" s="2" t="s">
        <v>21</v>
      </c>
      <c r="G359" s="2" t="s">
        <v>46</v>
      </c>
      <c r="H359" s="2">
        <v>37.549999999999997</v>
      </c>
      <c r="I359" s="2">
        <v>10</v>
      </c>
      <c r="J359" s="2">
        <v>18.774999999999999</v>
      </c>
      <c r="K359" s="2">
        <v>394.27499999999998</v>
      </c>
      <c r="L359" s="143">
        <v>43532</v>
      </c>
      <c r="M359" s="2">
        <v>0.83402777777777781</v>
      </c>
      <c r="N359" s="3" t="s">
        <v>33</v>
      </c>
      <c r="O359" s="2">
        <v>375.5</v>
      </c>
      <c r="P359" s="4">
        <v>4.7619047620000003</v>
      </c>
      <c r="Q359" s="2">
        <v>18.774999999999999</v>
      </c>
      <c r="R359" s="2">
        <v>9.3000000000000007</v>
      </c>
      <c r="S359">
        <f t="shared" si="5"/>
        <v>3</v>
      </c>
    </row>
    <row r="360" spans="2:19" x14ac:dyDescent="0.25">
      <c r="B360" s="2" t="s">
        <v>393</v>
      </c>
      <c r="C360" s="2" t="s">
        <v>25</v>
      </c>
      <c r="D360" s="2" t="s">
        <v>26</v>
      </c>
      <c r="E360" s="2" t="s">
        <v>27</v>
      </c>
      <c r="F360" s="2" t="s">
        <v>21</v>
      </c>
      <c r="G360" s="2" t="s">
        <v>36</v>
      </c>
      <c r="H360" s="2">
        <v>95.44</v>
      </c>
      <c r="I360" s="2">
        <v>10</v>
      </c>
      <c r="J360" s="2">
        <v>47.72</v>
      </c>
      <c r="K360" s="2">
        <v>1002.12</v>
      </c>
      <c r="L360" s="143">
        <v>43474</v>
      </c>
      <c r="M360" s="2">
        <v>0.57291666666666663</v>
      </c>
      <c r="N360" s="3" t="s">
        <v>29</v>
      </c>
      <c r="O360" s="2">
        <v>954.4</v>
      </c>
      <c r="P360" s="4">
        <v>4.7619047620000003</v>
      </c>
      <c r="Q360" s="2">
        <v>47.72</v>
      </c>
      <c r="R360" s="2">
        <v>5.2</v>
      </c>
      <c r="S360">
        <f t="shared" si="5"/>
        <v>1</v>
      </c>
    </row>
    <row r="361" spans="2:19" x14ac:dyDescent="0.25">
      <c r="B361" s="2" t="s">
        <v>394</v>
      </c>
      <c r="C361" s="2" t="s">
        <v>42</v>
      </c>
      <c r="D361" s="2" t="s">
        <v>43</v>
      </c>
      <c r="E361" s="2" t="s">
        <v>27</v>
      </c>
      <c r="F361" s="2" t="s">
        <v>31</v>
      </c>
      <c r="G361" s="2" t="s">
        <v>28</v>
      </c>
      <c r="H361" s="2">
        <v>27.5</v>
      </c>
      <c r="I361" s="2">
        <v>3</v>
      </c>
      <c r="J361" s="2">
        <v>4.125</v>
      </c>
      <c r="K361" s="2">
        <v>86.625</v>
      </c>
      <c r="L361" s="143">
        <v>43525</v>
      </c>
      <c r="M361" s="2">
        <v>0.65277777777777779</v>
      </c>
      <c r="N361" s="3" t="s">
        <v>23</v>
      </c>
      <c r="O361" s="2">
        <v>82.5</v>
      </c>
      <c r="P361" s="4">
        <v>4.7619047620000003</v>
      </c>
      <c r="Q361" s="2">
        <v>4.125</v>
      </c>
      <c r="R361" s="2">
        <v>6.5</v>
      </c>
      <c r="S361">
        <f t="shared" si="5"/>
        <v>3</v>
      </c>
    </row>
    <row r="362" spans="2:19" x14ac:dyDescent="0.25">
      <c r="B362" s="2" t="s">
        <v>395</v>
      </c>
      <c r="C362" s="2" t="s">
        <v>42</v>
      </c>
      <c r="D362" s="2" t="s">
        <v>43</v>
      </c>
      <c r="E362" s="2" t="s">
        <v>27</v>
      </c>
      <c r="F362" s="2" t="s">
        <v>31</v>
      </c>
      <c r="G362" s="2" t="s">
        <v>36</v>
      </c>
      <c r="H362" s="2">
        <v>74.97</v>
      </c>
      <c r="I362" s="2">
        <v>1</v>
      </c>
      <c r="J362" s="2">
        <v>3.7484999999999999</v>
      </c>
      <c r="K362" s="2">
        <v>78.718500000000006</v>
      </c>
      <c r="L362" s="143">
        <v>43540</v>
      </c>
      <c r="M362" s="2">
        <v>0.70694444444444449</v>
      </c>
      <c r="N362" s="3" t="s">
        <v>29</v>
      </c>
      <c r="O362" s="2">
        <v>74.97</v>
      </c>
      <c r="P362" s="4">
        <v>4.7619047620000003</v>
      </c>
      <c r="Q362" s="2">
        <v>3.7484999999999999</v>
      </c>
      <c r="R362" s="2">
        <v>5.6</v>
      </c>
      <c r="S362">
        <f t="shared" si="5"/>
        <v>3</v>
      </c>
    </row>
    <row r="363" spans="2:19" x14ac:dyDescent="0.25">
      <c r="B363" s="2" t="s">
        <v>396</v>
      </c>
      <c r="C363" s="2" t="s">
        <v>18</v>
      </c>
      <c r="D363" s="2" t="s">
        <v>19</v>
      </c>
      <c r="E363" s="2" t="s">
        <v>20</v>
      </c>
      <c r="F363" s="2" t="s">
        <v>31</v>
      </c>
      <c r="G363" s="2" t="s">
        <v>44</v>
      </c>
      <c r="H363" s="2">
        <v>80.959999999999994</v>
      </c>
      <c r="I363" s="2">
        <v>8</v>
      </c>
      <c r="J363" s="2">
        <v>32.384</v>
      </c>
      <c r="K363" s="2">
        <v>680.06399999999996</v>
      </c>
      <c r="L363" s="143">
        <v>43513</v>
      </c>
      <c r="M363" s="2">
        <v>0.46666666666666667</v>
      </c>
      <c r="N363" s="3" t="s">
        <v>33</v>
      </c>
      <c r="O363" s="2">
        <v>647.67999999999995</v>
      </c>
      <c r="P363" s="4">
        <v>4.7619047620000003</v>
      </c>
      <c r="Q363" s="2">
        <v>32.384</v>
      </c>
      <c r="R363" s="2">
        <v>7.4</v>
      </c>
      <c r="S363">
        <f t="shared" si="5"/>
        <v>2</v>
      </c>
    </row>
    <row r="364" spans="2:19" x14ac:dyDescent="0.25">
      <c r="B364" s="2" t="s">
        <v>397</v>
      </c>
      <c r="C364" s="2" t="s">
        <v>25</v>
      </c>
      <c r="D364" s="2" t="s">
        <v>26</v>
      </c>
      <c r="E364" s="2" t="s">
        <v>27</v>
      </c>
      <c r="F364" s="2" t="s">
        <v>21</v>
      </c>
      <c r="G364" s="2" t="s">
        <v>44</v>
      </c>
      <c r="H364" s="2">
        <v>94.47</v>
      </c>
      <c r="I364" s="2">
        <v>8</v>
      </c>
      <c r="J364" s="2">
        <v>37.787999999999997</v>
      </c>
      <c r="K364" s="2">
        <v>793.548</v>
      </c>
      <c r="L364" s="143">
        <v>43523</v>
      </c>
      <c r="M364" s="2">
        <v>0.6333333333333333</v>
      </c>
      <c r="N364" s="3" t="s">
        <v>29</v>
      </c>
      <c r="O364" s="2">
        <v>755.76</v>
      </c>
      <c r="P364" s="4">
        <v>4.7619047620000003</v>
      </c>
      <c r="Q364" s="2">
        <v>37.787999999999997</v>
      </c>
      <c r="R364" s="2">
        <v>9.1</v>
      </c>
      <c r="S364">
        <f t="shared" si="5"/>
        <v>2</v>
      </c>
    </row>
    <row r="365" spans="2:19" x14ac:dyDescent="0.25">
      <c r="B365" s="2" t="s">
        <v>398</v>
      </c>
      <c r="C365" s="2" t="s">
        <v>25</v>
      </c>
      <c r="D365" s="2" t="s">
        <v>26</v>
      </c>
      <c r="E365" s="2" t="s">
        <v>27</v>
      </c>
      <c r="F365" s="2" t="s">
        <v>31</v>
      </c>
      <c r="G365" s="2" t="s">
        <v>44</v>
      </c>
      <c r="H365" s="2">
        <v>99.79</v>
      </c>
      <c r="I365" s="2">
        <v>2</v>
      </c>
      <c r="J365" s="2">
        <v>9.9789999999999992</v>
      </c>
      <c r="K365" s="2">
        <v>209.559</v>
      </c>
      <c r="L365" s="143">
        <v>43531</v>
      </c>
      <c r="M365" s="2">
        <v>0.85902777777777772</v>
      </c>
      <c r="N365" s="3" t="s">
        <v>23</v>
      </c>
      <c r="O365" s="2">
        <v>199.58</v>
      </c>
      <c r="P365" s="4">
        <v>4.7619047620000003</v>
      </c>
      <c r="Q365" s="2">
        <v>9.9789999999999992</v>
      </c>
      <c r="R365" s="2">
        <v>8</v>
      </c>
      <c r="S365">
        <f t="shared" si="5"/>
        <v>3</v>
      </c>
    </row>
    <row r="366" spans="2:19" x14ac:dyDescent="0.25">
      <c r="B366" s="2" t="s">
        <v>399</v>
      </c>
      <c r="C366" s="2" t="s">
        <v>18</v>
      </c>
      <c r="D366" s="2" t="s">
        <v>19</v>
      </c>
      <c r="E366" s="2" t="s">
        <v>27</v>
      </c>
      <c r="F366" s="2" t="s">
        <v>31</v>
      </c>
      <c r="G366" s="2" t="s">
        <v>32</v>
      </c>
      <c r="H366" s="2">
        <v>73.22</v>
      </c>
      <c r="I366" s="2">
        <v>6</v>
      </c>
      <c r="J366" s="2">
        <v>21.966000000000001</v>
      </c>
      <c r="K366" s="2">
        <v>461.286</v>
      </c>
      <c r="L366" s="143">
        <v>43486</v>
      </c>
      <c r="M366" s="2">
        <v>0.73888888888888893</v>
      </c>
      <c r="N366" s="3" t="s">
        <v>29</v>
      </c>
      <c r="O366" s="2">
        <v>439.32</v>
      </c>
      <c r="P366" s="4">
        <v>4.7619047620000003</v>
      </c>
      <c r="Q366" s="2">
        <v>21.966000000000001</v>
      </c>
      <c r="R366" s="2">
        <v>7.2</v>
      </c>
      <c r="S366">
        <f t="shared" si="5"/>
        <v>1</v>
      </c>
    </row>
    <row r="367" spans="2:19" x14ac:dyDescent="0.25">
      <c r="B367" s="2" t="s">
        <v>400</v>
      </c>
      <c r="C367" s="2" t="s">
        <v>25</v>
      </c>
      <c r="D367" s="2" t="s">
        <v>26</v>
      </c>
      <c r="E367" s="2" t="s">
        <v>27</v>
      </c>
      <c r="F367" s="2" t="s">
        <v>21</v>
      </c>
      <c r="G367" s="2" t="s">
        <v>44</v>
      </c>
      <c r="H367" s="2">
        <v>41.24</v>
      </c>
      <c r="I367" s="2">
        <v>4</v>
      </c>
      <c r="J367" s="2">
        <v>8.2479999999999993</v>
      </c>
      <c r="K367" s="2">
        <v>173.208</v>
      </c>
      <c r="L367" s="143">
        <v>43515</v>
      </c>
      <c r="M367" s="2">
        <v>0.68263888888888891</v>
      </c>
      <c r="N367" s="3" t="s">
        <v>29</v>
      </c>
      <c r="O367" s="2">
        <v>164.96</v>
      </c>
      <c r="P367" s="4">
        <v>4.7619047620000003</v>
      </c>
      <c r="Q367" s="2">
        <v>8.2479999999999993</v>
      </c>
      <c r="R367" s="2">
        <v>7.1</v>
      </c>
      <c r="S367">
        <f t="shared" si="5"/>
        <v>2</v>
      </c>
    </row>
    <row r="368" spans="2:19" x14ac:dyDescent="0.25">
      <c r="B368" s="2" t="s">
        <v>401</v>
      </c>
      <c r="C368" s="2" t="s">
        <v>25</v>
      </c>
      <c r="D368" s="2" t="s">
        <v>26</v>
      </c>
      <c r="E368" s="2" t="s">
        <v>27</v>
      </c>
      <c r="F368" s="2" t="s">
        <v>21</v>
      </c>
      <c r="G368" s="2" t="s">
        <v>46</v>
      </c>
      <c r="H368" s="2">
        <v>81.680000000000007</v>
      </c>
      <c r="I368" s="2">
        <v>4</v>
      </c>
      <c r="J368" s="2">
        <v>16.335999999999999</v>
      </c>
      <c r="K368" s="2">
        <v>343.05599999999998</v>
      </c>
      <c r="L368" s="143">
        <v>43471</v>
      </c>
      <c r="M368" s="2">
        <v>0.5083333333333333</v>
      </c>
      <c r="N368" s="3" t="s">
        <v>29</v>
      </c>
      <c r="O368" s="2">
        <v>326.72000000000003</v>
      </c>
      <c r="P368" s="4">
        <v>4.7619047620000003</v>
      </c>
      <c r="Q368" s="2">
        <v>16.335999999999999</v>
      </c>
      <c r="R368" s="2">
        <v>9.1</v>
      </c>
      <c r="S368">
        <f t="shared" si="5"/>
        <v>1</v>
      </c>
    </row>
    <row r="369" spans="2:19" x14ac:dyDescent="0.25">
      <c r="B369" s="2" t="s">
        <v>402</v>
      </c>
      <c r="C369" s="2" t="s">
        <v>25</v>
      </c>
      <c r="D369" s="2" t="s">
        <v>26</v>
      </c>
      <c r="E369" s="2" t="s">
        <v>27</v>
      </c>
      <c r="F369" s="2" t="s">
        <v>21</v>
      </c>
      <c r="G369" s="2" t="s">
        <v>28</v>
      </c>
      <c r="H369" s="2">
        <v>51.32</v>
      </c>
      <c r="I369" s="2">
        <v>9</v>
      </c>
      <c r="J369" s="2">
        <v>23.094000000000001</v>
      </c>
      <c r="K369" s="2">
        <v>484.97399999999999</v>
      </c>
      <c r="L369" s="143">
        <v>43538</v>
      </c>
      <c r="M369" s="2">
        <v>0.81458333333333333</v>
      </c>
      <c r="N369" s="3" t="s">
        <v>29</v>
      </c>
      <c r="O369" s="2">
        <v>461.88</v>
      </c>
      <c r="P369" s="4">
        <v>4.7619047620000003</v>
      </c>
      <c r="Q369" s="2">
        <v>23.094000000000001</v>
      </c>
      <c r="R369" s="2">
        <v>5.6</v>
      </c>
      <c r="S369">
        <f t="shared" si="5"/>
        <v>3</v>
      </c>
    </row>
    <row r="370" spans="2:19" x14ac:dyDescent="0.25">
      <c r="B370" s="2" t="s">
        <v>403</v>
      </c>
      <c r="C370" s="2" t="s">
        <v>18</v>
      </c>
      <c r="D370" s="2" t="s">
        <v>19</v>
      </c>
      <c r="E370" s="2" t="s">
        <v>20</v>
      </c>
      <c r="F370" s="2" t="s">
        <v>31</v>
      </c>
      <c r="G370" s="2" t="s">
        <v>32</v>
      </c>
      <c r="H370" s="2">
        <v>65.94</v>
      </c>
      <c r="I370" s="2">
        <v>4</v>
      </c>
      <c r="J370" s="2">
        <v>13.188000000000001</v>
      </c>
      <c r="K370" s="2">
        <v>276.94799999999998</v>
      </c>
      <c r="L370" s="143">
        <v>43548</v>
      </c>
      <c r="M370" s="2">
        <v>0.43680555555555556</v>
      </c>
      <c r="N370" s="3" t="s">
        <v>29</v>
      </c>
      <c r="O370" s="2">
        <v>263.76</v>
      </c>
      <c r="P370" s="4">
        <v>4.7619047620000003</v>
      </c>
      <c r="Q370" s="2">
        <v>13.188000000000001</v>
      </c>
      <c r="R370" s="2">
        <v>6</v>
      </c>
      <c r="S370">
        <f t="shared" si="5"/>
        <v>3</v>
      </c>
    </row>
    <row r="371" spans="2:19" x14ac:dyDescent="0.25">
      <c r="B371" s="2" t="s">
        <v>404</v>
      </c>
      <c r="C371" s="2" t="s">
        <v>25</v>
      </c>
      <c r="D371" s="2" t="s">
        <v>26</v>
      </c>
      <c r="E371" s="2" t="s">
        <v>27</v>
      </c>
      <c r="F371" s="2" t="s">
        <v>21</v>
      </c>
      <c r="G371" s="2" t="s">
        <v>36</v>
      </c>
      <c r="H371" s="2">
        <v>14.36</v>
      </c>
      <c r="I371" s="2">
        <v>10</v>
      </c>
      <c r="J371" s="2">
        <v>7.18</v>
      </c>
      <c r="K371" s="2">
        <v>150.78</v>
      </c>
      <c r="L371" s="143">
        <v>43492</v>
      </c>
      <c r="M371" s="2">
        <v>0.60277777777777775</v>
      </c>
      <c r="N371" s="3" t="s">
        <v>29</v>
      </c>
      <c r="O371" s="2">
        <v>143.6</v>
      </c>
      <c r="P371" s="4">
        <v>4.7619047620000003</v>
      </c>
      <c r="Q371" s="2">
        <v>7.18</v>
      </c>
      <c r="R371" s="2">
        <v>5.4</v>
      </c>
      <c r="S371">
        <f t="shared" si="5"/>
        <v>1</v>
      </c>
    </row>
    <row r="372" spans="2:19" x14ac:dyDescent="0.25">
      <c r="B372" s="2" t="s">
        <v>405</v>
      </c>
      <c r="C372" s="2" t="s">
        <v>18</v>
      </c>
      <c r="D372" s="2" t="s">
        <v>19</v>
      </c>
      <c r="E372" s="2" t="s">
        <v>20</v>
      </c>
      <c r="F372" s="2" t="s">
        <v>31</v>
      </c>
      <c r="G372" s="2" t="s">
        <v>28</v>
      </c>
      <c r="H372" s="2">
        <v>21.5</v>
      </c>
      <c r="I372" s="2">
        <v>9</v>
      </c>
      <c r="J372" s="2">
        <v>9.6750000000000007</v>
      </c>
      <c r="K372" s="2">
        <v>203.17500000000001</v>
      </c>
      <c r="L372" s="143">
        <v>43530</v>
      </c>
      <c r="M372" s="2">
        <v>0.53194444444444444</v>
      </c>
      <c r="N372" s="3" t="s">
        <v>33</v>
      </c>
      <c r="O372" s="2">
        <v>193.5</v>
      </c>
      <c r="P372" s="4">
        <v>4.7619047620000003</v>
      </c>
      <c r="Q372" s="2">
        <v>9.6750000000000007</v>
      </c>
      <c r="R372" s="2">
        <v>7.8</v>
      </c>
      <c r="S372">
        <f t="shared" si="5"/>
        <v>3</v>
      </c>
    </row>
    <row r="373" spans="2:19" x14ac:dyDescent="0.25">
      <c r="B373" s="2" t="s">
        <v>406</v>
      </c>
      <c r="C373" s="2" t="s">
        <v>42</v>
      </c>
      <c r="D373" s="2" t="s">
        <v>43</v>
      </c>
      <c r="E373" s="2" t="s">
        <v>20</v>
      </c>
      <c r="F373" s="2" t="s">
        <v>21</v>
      </c>
      <c r="G373" s="2" t="s">
        <v>28</v>
      </c>
      <c r="H373" s="2">
        <v>26.26</v>
      </c>
      <c r="I373" s="2">
        <v>7</v>
      </c>
      <c r="J373" s="2">
        <v>9.1910000000000007</v>
      </c>
      <c r="K373" s="2">
        <v>193.011</v>
      </c>
      <c r="L373" s="143">
        <v>43498</v>
      </c>
      <c r="M373" s="2">
        <v>0.81944444444444442</v>
      </c>
      <c r="N373" s="3" t="s">
        <v>29</v>
      </c>
      <c r="O373" s="2">
        <v>183.82</v>
      </c>
      <c r="P373" s="4">
        <v>4.7619047620000003</v>
      </c>
      <c r="Q373" s="2">
        <v>9.1910000000000007</v>
      </c>
      <c r="R373" s="2">
        <v>9.9</v>
      </c>
      <c r="S373">
        <f t="shared" si="5"/>
        <v>2</v>
      </c>
    </row>
    <row r="374" spans="2:19" x14ac:dyDescent="0.25">
      <c r="B374" s="2" t="s">
        <v>407</v>
      </c>
      <c r="C374" s="2" t="s">
        <v>42</v>
      </c>
      <c r="D374" s="2" t="s">
        <v>43</v>
      </c>
      <c r="E374" s="2" t="s">
        <v>27</v>
      </c>
      <c r="F374" s="2" t="s">
        <v>21</v>
      </c>
      <c r="G374" s="2" t="s">
        <v>46</v>
      </c>
      <c r="H374" s="2">
        <v>60.96</v>
      </c>
      <c r="I374" s="2">
        <v>2</v>
      </c>
      <c r="J374" s="2">
        <v>6.0960000000000001</v>
      </c>
      <c r="K374" s="2">
        <v>128.01599999999999</v>
      </c>
      <c r="L374" s="143">
        <v>43490</v>
      </c>
      <c r="M374" s="2">
        <v>0.81874999999999998</v>
      </c>
      <c r="N374" s="3" t="s">
        <v>33</v>
      </c>
      <c r="O374" s="2">
        <v>121.92</v>
      </c>
      <c r="P374" s="4">
        <v>4.7619047620000003</v>
      </c>
      <c r="Q374" s="2">
        <v>6.0960000000000001</v>
      </c>
      <c r="R374" s="2">
        <v>4.9000000000000004</v>
      </c>
      <c r="S374">
        <f t="shared" si="5"/>
        <v>1</v>
      </c>
    </row>
    <row r="375" spans="2:19" x14ac:dyDescent="0.25">
      <c r="B375" s="2" t="s">
        <v>408</v>
      </c>
      <c r="C375" s="2" t="s">
        <v>25</v>
      </c>
      <c r="D375" s="2" t="s">
        <v>26</v>
      </c>
      <c r="E375" s="2" t="s">
        <v>27</v>
      </c>
      <c r="F375" s="2" t="s">
        <v>21</v>
      </c>
      <c r="G375" s="2" t="s">
        <v>32</v>
      </c>
      <c r="H375" s="2">
        <v>70.11</v>
      </c>
      <c r="I375" s="2">
        <v>6</v>
      </c>
      <c r="J375" s="2">
        <v>21.033000000000001</v>
      </c>
      <c r="K375" s="2">
        <v>441.69299999999998</v>
      </c>
      <c r="L375" s="143">
        <v>43538</v>
      </c>
      <c r="M375" s="2">
        <v>0.74583333333333335</v>
      </c>
      <c r="N375" s="3" t="s">
        <v>23</v>
      </c>
      <c r="O375" s="2">
        <v>420.66</v>
      </c>
      <c r="P375" s="4">
        <v>4.7619047620000003</v>
      </c>
      <c r="Q375" s="2">
        <v>21.033000000000001</v>
      </c>
      <c r="R375" s="2">
        <v>5.2</v>
      </c>
      <c r="S375">
        <f t="shared" si="5"/>
        <v>3</v>
      </c>
    </row>
    <row r="376" spans="2:19" x14ac:dyDescent="0.25">
      <c r="B376" s="2" t="s">
        <v>409</v>
      </c>
      <c r="C376" s="2" t="s">
        <v>25</v>
      </c>
      <c r="D376" s="2" t="s">
        <v>26</v>
      </c>
      <c r="E376" s="2" t="s">
        <v>27</v>
      </c>
      <c r="F376" s="2" t="s">
        <v>31</v>
      </c>
      <c r="G376" s="2" t="s">
        <v>46</v>
      </c>
      <c r="H376" s="2">
        <v>42.08</v>
      </c>
      <c r="I376" s="2">
        <v>6</v>
      </c>
      <c r="J376" s="2">
        <v>12.624000000000001</v>
      </c>
      <c r="K376" s="2">
        <v>265.10399999999998</v>
      </c>
      <c r="L376" s="143">
        <v>43494</v>
      </c>
      <c r="M376" s="2">
        <v>0.51736111111111116</v>
      </c>
      <c r="N376" s="3" t="s">
        <v>29</v>
      </c>
      <c r="O376" s="2">
        <v>252.48</v>
      </c>
      <c r="P376" s="4">
        <v>4.7619047620000003</v>
      </c>
      <c r="Q376" s="2">
        <v>12.624000000000001</v>
      </c>
      <c r="R376" s="2">
        <v>8.9</v>
      </c>
      <c r="S376">
        <f t="shared" si="5"/>
        <v>1</v>
      </c>
    </row>
    <row r="377" spans="2:19" x14ac:dyDescent="0.25">
      <c r="B377" s="2" t="s">
        <v>410</v>
      </c>
      <c r="C377" s="2" t="s">
        <v>18</v>
      </c>
      <c r="D377" s="2" t="s">
        <v>19</v>
      </c>
      <c r="E377" s="2" t="s">
        <v>27</v>
      </c>
      <c r="F377" s="2" t="s">
        <v>21</v>
      </c>
      <c r="G377" s="2" t="s">
        <v>32</v>
      </c>
      <c r="H377" s="2">
        <v>67.09</v>
      </c>
      <c r="I377" s="2">
        <v>5</v>
      </c>
      <c r="J377" s="2">
        <v>16.772500000000001</v>
      </c>
      <c r="K377" s="2">
        <v>352.22250000000003</v>
      </c>
      <c r="L377" s="143">
        <v>43468</v>
      </c>
      <c r="M377" s="2">
        <v>0.69930555555555551</v>
      </c>
      <c r="N377" s="3" t="s">
        <v>33</v>
      </c>
      <c r="O377" s="2">
        <v>335.45</v>
      </c>
      <c r="P377" s="4">
        <v>4.7619047620000003</v>
      </c>
      <c r="Q377" s="2">
        <v>16.772500000000001</v>
      </c>
      <c r="R377" s="2">
        <v>9.1</v>
      </c>
      <c r="S377">
        <f t="shared" si="5"/>
        <v>1</v>
      </c>
    </row>
    <row r="378" spans="2:19" x14ac:dyDescent="0.25">
      <c r="B378" s="2" t="s">
        <v>411</v>
      </c>
      <c r="C378" s="2" t="s">
        <v>18</v>
      </c>
      <c r="D378" s="2" t="s">
        <v>19</v>
      </c>
      <c r="E378" s="2" t="s">
        <v>20</v>
      </c>
      <c r="F378" s="2" t="s">
        <v>21</v>
      </c>
      <c r="G378" s="2" t="s">
        <v>46</v>
      </c>
      <c r="H378" s="2">
        <v>96.7</v>
      </c>
      <c r="I378" s="2">
        <v>5</v>
      </c>
      <c r="J378" s="2">
        <v>24.175000000000001</v>
      </c>
      <c r="K378" s="2">
        <v>507.67500000000001</v>
      </c>
      <c r="L378" s="143">
        <v>43479</v>
      </c>
      <c r="M378" s="2">
        <v>0.53611111111111109</v>
      </c>
      <c r="N378" s="3" t="s">
        <v>23</v>
      </c>
      <c r="O378" s="2">
        <v>483.5</v>
      </c>
      <c r="P378" s="4">
        <v>4.7619047620000003</v>
      </c>
      <c r="Q378" s="2">
        <v>24.175000000000001</v>
      </c>
      <c r="R378" s="2">
        <v>7</v>
      </c>
      <c r="S378">
        <f t="shared" si="5"/>
        <v>1</v>
      </c>
    </row>
    <row r="379" spans="2:19" x14ac:dyDescent="0.25">
      <c r="B379" s="2" t="s">
        <v>412</v>
      </c>
      <c r="C379" s="2" t="s">
        <v>42</v>
      </c>
      <c r="D379" s="2" t="s">
        <v>43</v>
      </c>
      <c r="E379" s="2" t="s">
        <v>20</v>
      </c>
      <c r="F379" s="2" t="s">
        <v>21</v>
      </c>
      <c r="G379" s="2" t="s">
        <v>32</v>
      </c>
      <c r="H379" s="2">
        <v>35.380000000000003</v>
      </c>
      <c r="I379" s="2">
        <v>9</v>
      </c>
      <c r="J379" s="2">
        <v>15.920999999999999</v>
      </c>
      <c r="K379" s="2">
        <v>334.34100000000001</v>
      </c>
      <c r="L379" s="143">
        <v>43470</v>
      </c>
      <c r="M379" s="2">
        <v>0.82638888888888884</v>
      </c>
      <c r="N379" s="3" t="s">
        <v>33</v>
      </c>
      <c r="O379" s="2">
        <v>318.42</v>
      </c>
      <c r="P379" s="4">
        <v>4.7619047620000003</v>
      </c>
      <c r="Q379" s="2">
        <v>15.920999999999999</v>
      </c>
      <c r="R379" s="2">
        <v>9.6</v>
      </c>
      <c r="S379">
        <f t="shared" si="5"/>
        <v>1</v>
      </c>
    </row>
    <row r="380" spans="2:19" x14ac:dyDescent="0.25">
      <c r="B380" s="2" t="s">
        <v>413</v>
      </c>
      <c r="C380" s="2" t="s">
        <v>25</v>
      </c>
      <c r="D380" s="2" t="s">
        <v>26</v>
      </c>
      <c r="E380" s="2" t="s">
        <v>27</v>
      </c>
      <c r="F380" s="2" t="s">
        <v>31</v>
      </c>
      <c r="G380" s="2" t="s">
        <v>36</v>
      </c>
      <c r="H380" s="2">
        <v>95.49</v>
      </c>
      <c r="I380" s="2">
        <v>7</v>
      </c>
      <c r="J380" s="2">
        <v>33.421500000000002</v>
      </c>
      <c r="K380" s="2">
        <v>701.85149999999999</v>
      </c>
      <c r="L380" s="143">
        <v>43518</v>
      </c>
      <c r="M380" s="2">
        <v>0.76180555555555551</v>
      </c>
      <c r="N380" s="3" t="s">
        <v>23</v>
      </c>
      <c r="O380" s="2">
        <v>668.43</v>
      </c>
      <c r="P380" s="4">
        <v>4.7619047620000003</v>
      </c>
      <c r="Q380" s="2">
        <v>33.421500000000002</v>
      </c>
      <c r="R380" s="2">
        <v>8.6999999999999993</v>
      </c>
      <c r="S380">
        <f t="shared" si="5"/>
        <v>2</v>
      </c>
    </row>
    <row r="381" spans="2:19" x14ac:dyDescent="0.25">
      <c r="B381" s="2" t="s">
        <v>414</v>
      </c>
      <c r="C381" s="2" t="s">
        <v>25</v>
      </c>
      <c r="D381" s="2" t="s">
        <v>26</v>
      </c>
      <c r="E381" s="2" t="s">
        <v>20</v>
      </c>
      <c r="F381" s="2" t="s">
        <v>31</v>
      </c>
      <c r="G381" s="2" t="s">
        <v>46</v>
      </c>
      <c r="H381" s="2">
        <v>96.98</v>
      </c>
      <c r="I381" s="2">
        <v>4</v>
      </c>
      <c r="J381" s="2">
        <v>19.396000000000001</v>
      </c>
      <c r="K381" s="2">
        <v>407.31599999999997</v>
      </c>
      <c r="L381" s="143">
        <v>43502</v>
      </c>
      <c r="M381" s="2">
        <v>0.72222222222222221</v>
      </c>
      <c r="N381" s="3" t="s">
        <v>23</v>
      </c>
      <c r="O381" s="2">
        <v>387.92</v>
      </c>
      <c r="P381" s="4">
        <v>4.7619047620000003</v>
      </c>
      <c r="Q381" s="2">
        <v>19.396000000000001</v>
      </c>
      <c r="R381" s="2">
        <v>9.4</v>
      </c>
      <c r="S381">
        <f t="shared" si="5"/>
        <v>2</v>
      </c>
    </row>
    <row r="382" spans="2:19" x14ac:dyDescent="0.25">
      <c r="B382" s="2" t="s">
        <v>415</v>
      </c>
      <c r="C382" s="2" t="s">
        <v>42</v>
      </c>
      <c r="D382" s="2" t="s">
        <v>43</v>
      </c>
      <c r="E382" s="2" t="s">
        <v>27</v>
      </c>
      <c r="F382" s="2" t="s">
        <v>21</v>
      </c>
      <c r="G382" s="2" t="s">
        <v>28</v>
      </c>
      <c r="H382" s="2">
        <v>23.65</v>
      </c>
      <c r="I382" s="2">
        <v>4</v>
      </c>
      <c r="J382" s="2">
        <v>4.7300000000000004</v>
      </c>
      <c r="K382" s="2">
        <v>99.33</v>
      </c>
      <c r="L382" s="143">
        <v>43495</v>
      </c>
      <c r="M382" s="2">
        <v>0.56388888888888888</v>
      </c>
      <c r="N382" s="3" t="s">
        <v>33</v>
      </c>
      <c r="O382" s="2">
        <v>94.6</v>
      </c>
      <c r="P382" s="4">
        <v>4.7619047620000003</v>
      </c>
      <c r="Q382" s="2">
        <v>4.7300000000000004</v>
      </c>
      <c r="R382" s="2">
        <v>4</v>
      </c>
      <c r="S382">
        <f t="shared" si="5"/>
        <v>1</v>
      </c>
    </row>
    <row r="383" spans="2:19" x14ac:dyDescent="0.25">
      <c r="B383" s="2" t="s">
        <v>416</v>
      </c>
      <c r="C383" s="2" t="s">
        <v>18</v>
      </c>
      <c r="D383" s="2" t="s">
        <v>19</v>
      </c>
      <c r="E383" s="2" t="s">
        <v>20</v>
      </c>
      <c r="F383" s="2" t="s">
        <v>31</v>
      </c>
      <c r="G383" s="2" t="s">
        <v>36</v>
      </c>
      <c r="H383" s="2">
        <v>82.33</v>
      </c>
      <c r="I383" s="2">
        <v>4</v>
      </c>
      <c r="J383" s="2">
        <v>16.466000000000001</v>
      </c>
      <c r="K383" s="2">
        <v>345.786</v>
      </c>
      <c r="L383" s="143">
        <v>43476</v>
      </c>
      <c r="M383" s="2">
        <v>0.44236111111111109</v>
      </c>
      <c r="N383" s="3" t="s">
        <v>33</v>
      </c>
      <c r="O383" s="2">
        <v>329.32</v>
      </c>
      <c r="P383" s="4">
        <v>4.7619047620000003</v>
      </c>
      <c r="Q383" s="2">
        <v>16.466000000000001</v>
      </c>
      <c r="R383" s="2">
        <v>7.5</v>
      </c>
      <c r="S383">
        <f t="shared" si="5"/>
        <v>1</v>
      </c>
    </row>
    <row r="384" spans="2:19" x14ac:dyDescent="0.25">
      <c r="B384" s="2" t="s">
        <v>417</v>
      </c>
      <c r="C384" s="2" t="s">
        <v>25</v>
      </c>
      <c r="D384" s="2" t="s">
        <v>26</v>
      </c>
      <c r="E384" s="2" t="s">
        <v>27</v>
      </c>
      <c r="F384" s="2" t="s">
        <v>21</v>
      </c>
      <c r="G384" s="2" t="s">
        <v>28</v>
      </c>
      <c r="H384" s="2">
        <v>26.61</v>
      </c>
      <c r="I384" s="2">
        <v>2</v>
      </c>
      <c r="J384" s="2">
        <v>2.661</v>
      </c>
      <c r="K384" s="2">
        <v>55.881</v>
      </c>
      <c r="L384" s="143">
        <v>43543</v>
      </c>
      <c r="M384" s="2">
        <v>0.60763888888888884</v>
      </c>
      <c r="N384" s="3" t="s">
        <v>29</v>
      </c>
      <c r="O384" s="2">
        <v>53.22</v>
      </c>
      <c r="P384" s="4">
        <v>4.7619047620000003</v>
      </c>
      <c r="Q384" s="2">
        <v>2.661</v>
      </c>
      <c r="R384" s="2">
        <v>4.2</v>
      </c>
      <c r="S384">
        <f t="shared" si="5"/>
        <v>3</v>
      </c>
    </row>
    <row r="385" spans="2:19" x14ac:dyDescent="0.25">
      <c r="B385" s="2" t="s">
        <v>418</v>
      </c>
      <c r="C385" s="2" t="s">
        <v>42</v>
      </c>
      <c r="D385" s="2" t="s">
        <v>43</v>
      </c>
      <c r="E385" s="2" t="s">
        <v>27</v>
      </c>
      <c r="F385" s="2" t="s">
        <v>21</v>
      </c>
      <c r="G385" s="2" t="s">
        <v>44</v>
      </c>
      <c r="H385" s="2">
        <v>99.69</v>
      </c>
      <c r="I385" s="2">
        <v>5</v>
      </c>
      <c r="J385" s="2">
        <v>24.922499999999999</v>
      </c>
      <c r="K385" s="2">
        <v>523.37249999999995</v>
      </c>
      <c r="L385" s="143">
        <v>43479</v>
      </c>
      <c r="M385" s="2">
        <v>0.50624999999999998</v>
      </c>
      <c r="N385" s="3" t="s">
        <v>29</v>
      </c>
      <c r="O385" s="2">
        <v>498.45</v>
      </c>
      <c r="P385" s="4">
        <v>4.7619047620000003</v>
      </c>
      <c r="Q385" s="2">
        <v>24.922499999999999</v>
      </c>
      <c r="R385" s="2">
        <v>9.9</v>
      </c>
      <c r="S385">
        <f t="shared" si="5"/>
        <v>1</v>
      </c>
    </row>
    <row r="386" spans="2:19" x14ac:dyDescent="0.25">
      <c r="B386" s="2" t="s">
        <v>419</v>
      </c>
      <c r="C386" s="2" t="s">
        <v>25</v>
      </c>
      <c r="D386" s="2" t="s">
        <v>26</v>
      </c>
      <c r="E386" s="2" t="s">
        <v>20</v>
      </c>
      <c r="F386" s="2" t="s">
        <v>21</v>
      </c>
      <c r="G386" s="2" t="s">
        <v>44</v>
      </c>
      <c r="H386" s="2">
        <v>74.89</v>
      </c>
      <c r="I386" s="2">
        <v>4</v>
      </c>
      <c r="J386" s="2">
        <v>14.978</v>
      </c>
      <c r="K386" s="2">
        <v>314.53800000000001</v>
      </c>
      <c r="L386" s="143">
        <v>43525</v>
      </c>
      <c r="M386" s="2">
        <v>0.64722222222222225</v>
      </c>
      <c r="N386" s="3" t="s">
        <v>23</v>
      </c>
      <c r="O386" s="2">
        <v>299.56</v>
      </c>
      <c r="P386" s="4">
        <v>4.7619047620000003</v>
      </c>
      <c r="Q386" s="2">
        <v>14.978</v>
      </c>
      <c r="R386" s="2">
        <v>4.2</v>
      </c>
      <c r="S386">
        <f t="shared" si="5"/>
        <v>3</v>
      </c>
    </row>
    <row r="387" spans="2:19" x14ac:dyDescent="0.25">
      <c r="B387" s="2" t="s">
        <v>420</v>
      </c>
      <c r="C387" s="2" t="s">
        <v>18</v>
      </c>
      <c r="D387" s="2" t="s">
        <v>19</v>
      </c>
      <c r="E387" s="2" t="s">
        <v>27</v>
      </c>
      <c r="F387" s="2" t="s">
        <v>21</v>
      </c>
      <c r="G387" s="2" t="s">
        <v>44</v>
      </c>
      <c r="H387" s="2">
        <v>40.94</v>
      </c>
      <c r="I387" s="2">
        <v>5</v>
      </c>
      <c r="J387" s="2">
        <v>10.234999999999999</v>
      </c>
      <c r="K387" s="2">
        <v>214.935</v>
      </c>
      <c r="L387" s="143">
        <v>43471</v>
      </c>
      <c r="M387" s="2">
        <v>0.58194444444444449</v>
      </c>
      <c r="N387" s="3" t="s">
        <v>23</v>
      </c>
      <c r="O387" s="2">
        <v>204.7</v>
      </c>
      <c r="P387" s="4">
        <v>4.7619047620000003</v>
      </c>
      <c r="Q387" s="2">
        <v>10.234999999999999</v>
      </c>
      <c r="R387" s="2">
        <v>9.9</v>
      </c>
      <c r="S387">
        <f t="shared" si="5"/>
        <v>1</v>
      </c>
    </row>
    <row r="388" spans="2:19" x14ac:dyDescent="0.25">
      <c r="B388" s="2" t="s">
        <v>421</v>
      </c>
      <c r="C388" s="2" t="s">
        <v>42</v>
      </c>
      <c r="D388" s="2" t="s">
        <v>43</v>
      </c>
      <c r="E388" s="2" t="s">
        <v>20</v>
      </c>
      <c r="F388" s="2" t="s">
        <v>31</v>
      </c>
      <c r="G388" s="2" t="s">
        <v>36</v>
      </c>
      <c r="H388" s="2">
        <v>75.819999999999993</v>
      </c>
      <c r="I388" s="2">
        <v>1</v>
      </c>
      <c r="J388" s="2">
        <v>3.7909999999999999</v>
      </c>
      <c r="K388" s="2">
        <v>79.611000000000004</v>
      </c>
      <c r="L388" s="143">
        <v>43496</v>
      </c>
      <c r="M388" s="2">
        <v>0.55486111111111114</v>
      </c>
      <c r="N388" s="3" t="s">
        <v>29</v>
      </c>
      <c r="O388" s="2">
        <v>75.819999999999993</v>
      </c>
      <c r="P388" s="4">
        <v>4.7619047620000003</v>
      </c>
      <c r="Q388" s="2">
        <v>3.7909999999999999</v>
      </c>
      <c r="R388" s="2">
        <v>5.8</v>
      </c>
      <c r="S388">
        <f t="shared" ref="S388:S451" si="6">MONTH(L388)</f>
        <v>1</v>
      </c>
    </row>
    <row r="389" spans="2:19" x14ac:dyDescent="0.25">
      <c r="B389" s="2" t="s">
        <v>422</v>
      </c>
      <c r="C389" s="2" t="s">
        <v>25</v>
      </c>
      <c r="D389" s="2" t="s">
        <v>26</v>
      </c>
      <c r="E389" s="2" t="s">
        <v>27</v>
      </c>
      <c r="F389" s="2" t="s">
        <v>31</v>
      </c>
      <c r="G389" s="2" t="s">
        <v>44</v>
      </c>
      <c r="H389" s="2">
        <v>46.77</v>
      </c>
      <c r="I389" s="2">
        <v>6</v>
      </c>
      <c r="J389" s="2">
        <v>14.031000000000001</v>
      </c>
      <c r="K389" s="2">
        <v>294.65100000000001</v>
      </c>
      <c r="L389" s="143">
        <v>43535</v>
      </c>
      <c r="M389" s="2">
        <v>0.56736111111111109</v>
      </c>
      <c r="N389" s="3" t="s">
        <v>29</v>
      </c>
      <c r="O389" s="2">
        <v>280.62</v>
      </c>
      <c r="P389" s="4">
        <v>4.7619047620000003</v>
      </c>
      <c r="Q389" s="2">
        <v>14.031000000000001</v>
      </c>
      <c r="R389" s="2">
        <v>6</v>
      </c>
      <c r="S389">
        <f t="shared" si="6"/>
        <v>3</v>
      </c>
    </row>
    <row r="390" spans="2:19" x14ac:dyDescent="0.25">
      <c r="B390" s="2" t="s">
        <v>423</v>
      </c>
      <c r="C390" s="2" t="s">
        <v>18</v>
      </c>
      <c r="D390" s="2" t="s">
        <v>19</v>
      </c>
      <c r="E390" s="2" t="s">
        <v>27</v>
      </c>
      <c r="F390" s="2" t="s">
        <v>21</v>
      </c>
      <c r="G390" s="2" t="s">
        <v>22</v>
      </c>
      <c r="H390" s="2">
        <v>32.32</v>
      </c>
      <c r="I390" s="2">
        <v>10</v>
      </c>
      <c r="J390" s="2">
        <v>16.16</v>
      </c>
      <c r="K390" s="2">
        <v>339.36</v>
      </c>
      <c r="L390" s="143">
        <v>43516</v>
      </c>
      <c r="M390" s="2">
        <v>0.7006944444444444</v>
      </c>
      <c r="N390" s="3" t="s">
        <v>33</v>
      </c>
      <c r="O390" s="2">
        <v>323.2</v>
      </c>
      <c r="P390" s="4">
        <v>4.7619047620000003</v>
      </c>
      <c r="Q390" s="2">
        <v>16.16</v>
      </c>
      <c r="R390" s="2">
        <v>10</v>
      </c>
      <c r="S390">
        <f t="shared" si="6"/>
        <v>2</v>
      </c>
    </row>
    <row r="391" spans="2:19" x14ac:dyDescent="0.25">
      <c r="B391" s="2" t="s">
        <v>424</v>
      </c>
      <c r="C391" s="2" t="s">
        <v>25</v>
      </c>
      <c r="D391" s="2" t="s">
        <v>26</v>
      </c>
      <c r="E391" s="2" t="s">
        <v>20</v>
      </c>
      <c r="F391" s="2" t="s">
        <v>21</v>
      </c>
      <c r="G391" s="2" t="s">
        <v>46</v>
      </c>
      <c r="H391" s="2">
        <v>54.07</v>
      </c>
      <c r="I391" s="2">
        <v>9</v>
      </c>
      <c r="J391" s="2">
        <v>24.331499999999998</v>
      </c>
      <c r="K391" s="2">
        <v>510.9615</v>
      </c>
      <c r="L391" s="143">
        <v>43492</v>
      </c>
      <c r="M391" s="2">
        <v>0.62152777777777779</v>
      </c>
      <c r="N391" s="3" t="s">
        <v>23</v>
      </c>
      <c r="O391" s="2">
        <v>486.63</v>
      </c>
      <c r="P391" s="4">
        <v>4.7619047620000003</v>
      </c>
      <c r="Q391" s="2">
        <v>24.331499999999998</v>
      </c>
      <c r="R391" s="2">
        <v>9.5</v>
      </c>
      <c r="S391">
        <f t="shared" si="6"/>
        <v>1</v>
      </c>
    </row>
    <row r="392" spans="2:19" x14ac:dyDescent="0.25">
      <c r="B392" s="2" t="s">
        <v>425</v>
      </c>
      <c r="C392" s="2" t="s">
        <v>42</v>
      </c>
      <c r="D392" s="2" t="s">
        <v>43</v>
      </c>
      <c r="E392" s="2" t="s">
        <v>27</v>
      </c>
      <c r="F392" s="2" t="s">
        <v>31</v>
      </c>
      <c r="G392" s="2" t="s">
        <v>44</v>
      </c>
      <c r="H392" s="2">
        <v>18.22</v>
      </c>
      <c r="I392" s="2">
        <v>7</v>
      </c>
      <c r="J392" s="2">
        <v>6.3769999999999998</v>
      </c>
      <c r="K392" s="2">
        <v>133.917</v>
      </c>
      <c r="L392" s="143">
        <v>43534</v>
      </c>
      <c r="M392" s="2">
        <v>0.58611111111111114</v>
      </c>
      <c r="N392" s="3" t="s">
        <v>33</v>
      </c>
      <c r="O392" s="2">
        <v>127.54</v>
      </c>
      <c r="P392" s="4">
        <v>4.7619047620000003</v>
      </c>
      <c r="Q392" s="2">
        <v>6.3769999999999998</v>
      </c>
      <c r="R392" s="2">
        <v>6.6</v>
      </c>
      <c r="S392">
        <f t="shared" si="6"/>
        <v>3</v>
      </c>
    </row>
    <row r="393" spans="2:19" x14ac:dyDescent="0.25">
      <c r="B393" s="2" t="s">
        <v>426</v>
      </c>
      <c r="C393" s="2" t="s">
        <v>25</v>
      </c>
      <c r="D393" s="2" t="s">
        <v>26</v>
      </c>
      <c r="E393" s="2" t="s">
        <v>20</v>
      </c>
      <c r="F393" s="2" t="s">
        <v>21</v>
      </c>
      <c r="G393" s="2" t="s">
        <v>46</v>
      </c>
      <c r="H393" s="2">
        <v>80.48</v>
      </c>
      <c r="I393" s="2">
        <v>3</v>
      </c>
      <c r="J393" s="2">
        <v>12.071999999999999</v>
      </c>
      <c r="K393" s="2">
        <v>253.512</v>
      </c>
      <c r="L393" s="143">
        <v>43511</v>
      </c>
      <c r="M393" s="2">
        <v>0.52152777777777781</v>
      </c>
      <c r="N393" s="3" t="s">
        <v>29</v>
      </c>
      <c r="O393" s="2">
        <v>241.44</v>
      </c>
      <c r="P393" s="4">
        <v>4.7619047620000003</v>
      </c>
      <c r="Q393" s="2">
        <v>12.071999999999999</v>
      </c>
      <c r="R393" s="2">
        <v>8.1</v>
      </c>
      <c r="S393">
        <f t="shared" si="6"/>
        <v>2</v>
      </c>
    </row>
    <row r="394" spans="2:19" x14ac:dyDescent="0.25">
      <c r="B394" s="2" t="s">
        <v>427</v>
      </c>
      <c r="C394" s="2" t="s">
        <v>42</v>
      </c>
      <c r="D394" s="2" t="s">
        <v>43</v>
      </c>
      <c r="E394" s="2" t="s">
        <v>27</v>
      </c>
      <c r="F394" s="2" t="s">
        <v>21</v>
      </c>
      <c r="G394" s="2" t="s">
        <v>46</v>
      </c>
      <c r="H394" s="2">
        <v>37.950000000000003</v>
      </c>
      <c r="I394" s="2">
        <v>10</v>
      </c>
      <c r="J394" s="2">
        <v>18.975000000000001</v>
      </c>
      <c r="K394" s="2">
        <v>398.47500000000002</v>
      </c>
      <c r="L394" s="143">
        <v>43491</v>
      </c>
      <c r="M394" s="2">
        <v>0.61875000000000002</v>
      </c>
      <c r="N394" s="3" t="s">
        <v>29</v>
      </c>
      <c r="O394" s="2">
        <v>379.5</v>
      </c>
      <c r="P394" s="4">
        <v>4.7619047620000003</v>
      </c>
      <c r="Q394" s="2">
        <v>18.975000000000001</v>
      </c>
      <c r="R394" s="2">
        <v>9.6999999999999993</v>
      </c>
      <c r="S394">
        <f t="shared" si="6"/>
        <v>1</v>
      </c>
    </row>
    <row r="395" spans="2:19" x14ac:dyDescent="0.25">
      <c r="B395" s="2" t="s">
        <v>428</v>
      </c>
      <c r="C395" s="2" t="s">
        <v>18</v>
      </c>
      <c r="D395" s="2" t="s">
        <v>19</v>
      </c>
      <c r="E395" s="2" t="s">
        <v>20</v>
      </c>
      <c r="F395" s="2" t="s">
        <v>31</v>
      </c>
      <c r="G395" s="2" t="s">
        <v>28</v>
      </c>
      <c r="H395" s="2">
        <v>76.819999999999993</v>
      </c>
      <c r="I395" s="2">
        <v>1</v>
      </c>
      <c r="J395" s="2">
        <v>3.8410000000000002</v>
      </c>
      <c r="K395" s="2">
        <v>80.661000000000001</v>
      </c>
      <c r="L395" s="143">
        <v>43509</v>
      </c>
      <c r="M395" s="2">
        <v>0.76875000000000004</v>
      </c>
      <c r="N395" s="3" t="s">
        <v>23</v>
      </c>
      <c r="O395" s="2">
        <v>76.819999999999993</v>
      </c>
      <c r="P395" s="4">
        <v>4.7619047620000003</v>
      </c>
      <c r="Q395" s="2">
        <v>3.8410000000000002</v>
      </c>
      <c r="R395" s="2">
        <v>7.2</v>
      </c>
      <c r="S395">
        <f t="shared" si="6"/>
        <v>2</v>
      </c>
    </row>
    <row r="396" spans="2:19" x14ac:dyDescent="0.25">
      <c r="B396" s="2" t="s">
        <v>429</v>
      </c>
      <c r="C396" s="2" t="s">
        <v>18</v>
      </c>
      <c r="D396" s="2" t="s">
        <v>19</v>
      </c>
      <c r="E396" s="2" t="s">
        <v>20</v>
      </c>
      <c r="F396" s="2" t="s">
        <v>21</v>
      </c>
      <c r="G396" s="2" t="s">
        <v>36</v>
      </c>
      <c r="H396" s="2">
        <v>52.26</v>
      </c>
      <c r="I396" s="2">
        <v>10</v>
      </c>
      <c r="J396" s="2">
        <v>26.13</v>
      </c>
      <c r="K396" s="2">
        <v>548.73</v>
      </c>
      <c r="L396" s="143">
        <v>43533</v>
      </c>
      <c r="M396" s="2">
        <v>0.53125</v>
      </c>
      <c r="N396" s="3" t="s">
        <v>33</v>
      </c>
      <c r="O396" s="2">
        <v>522.6</v>
      </c>
      <c r="P396" s="4">
        <v>4.7619047620000003</v>
      </c>
      <c r="Q396" s="2">
        <v>26.13</v>
      </c>
      <c r="R396" s="2">
        <v>6.2</v>
      </c>
      <c r="S396">
        <f t="shared" si="6"/>
        <v>3</v>
      </c>
    </row>
    <row r="397" spans="2:19" x14ac:dyDescent="0.25">
      <c r="B397" s="2" t="s">
        <v>430</v>
      </c>
      <c r="C397" s="2" t="s">
        <v>18</v>
      </c>
      <c r="D397" s="2" t="s">
        <v>19</v>
      </c>
      <c r="E397" s="2" t="s">
        <v>27</v>
      </c>
      <c r="F397" s="2" t="s">
        <v>21</v>
      </c>
      <c r="G397" s="2" t="s">
        <v>22</v>
      </c>
      <c r="H397" s="2">
        <v>79.739999999999995</v>
      </c>
      <c r="I397" s="2">
        <v>1</v>
      </c>
      <c r="J397" s="2">
        <v>3.9870000000000001</v>
      </c>
      <c r="K397" s="2">
        <v>83.727000000000004</v>
      </c>
      <c r="L397" s="143">
        <v>43530</v>
      </c>
      <c r="M397" s="2">
        <v>0.44166666666666665</v>
      </c>
      <c r="N397" s="3" t="s">
        <v>23</v>
      </c>
      <c r="O397" s="2">
        <v>79.739999999999995</v>
      </c>
      <c r="P397" s="4">
        <v>4.7619047620000003</v>
      </c>
      <c r="Q397" s="2">
        <v>3.9870000000000001</v>
      </c>
      <c r="R397" s="2">
        <v>7.3</v>
      </c>
      <c r="S397">
        <f t="shared" si="6"/>
        <v>3</v>
      </c>
    </row>
    <row r="398" spans="2:19" x14ac:dyDescent="0.25">
      <c r="B398" s="2" t="s">
        <v>431</v>
      </c>
      <c r="C398" s="2" t="s">
        <v>18</v>
      </c>
      <c r="D398" s="2" t="s">
        <v>19</v>
      </c>
      <c r="E398" s="2" t="s">
        <v>27</v>
      </c>
      <c r="F398" s="2" t="s">
        <v>21</v>
      </c>
      <c r="G398" s="2" t="s">
        <v>22</v>
      </c>
      <c r="H398" s="2">
        <v>77.5</v>
      </c>
      <c r="I398" s="2">
        <v>5</v>
      </c>
      <c r="J398" s="2">
        <v>19.375</v>
      </c>
      <c r="K398" s="2">
        <v>406.875</v>
      </c>
      <c r="L398" s="143">
        <v>43489</v>
      </c>
      <c r="M398" s="2">
        <v>0.85833333333333328</v>
      </c>
      <c r="N398" s="3" t="s">
        <v>23</v>
      </c>
      <c r="O398" s="2">
        <v>387.5</v>
      </c>
      <c r="P398" s="4">
        <v>4.7619047620000003</v>
      </c>
      <c r="Q398" s="2">
        <v>19.375</v>
      </c>
      <c r="R398" s="2">
        <v>4.3</v>
      </c>
      <c r="S398">
        <f t="shared" si="6"/>
        <v>1</v>
      </c>
    </row>
    <row r="399" spans="2:19" x14ac:dyDescent="0.25">
      <c r="B399" s="2" t="s">
        <v>432</v>
      </c>
      <c r="C399" s="2" t="s">
        <v>18</v>
      </c>
      <c r="D399" s="2" t="s">
        <v>19</v>
      </c>
      <c r="E399" s="2" t="s">
        <v>27</v>
      </c>
      <c r="F399" s="2" t="s">
        <v>21</v>
      </c>
      <c r="G399" s="2" t="s">
        <v>44</v>
      </c>
      <c r="H399" s="2">
        <v>54.27</v>
      </c>
      <c r="I399" s="2">
        <v>5</v>
      </c>
      <c r="J399" s="2">
        <v>13.567500000000001</v>
      </c>
      <c r="K399" s="2">
        <v>284.91750000000002</v>
      </c>
      <c r="L399" s="143">
        <v>43537</v>
      </c>
      <c r="M399" s="2">
        <v>0.59444444444444444</v>
      </c>
      <c r="N399" s="3" t="s">
        <v>23</v>
      </c>
      <c r="O399" s="2">
        <v>271.35000000000002</v>
      </c>
      <c r="P399" s="4">
        <v>4.7619047620000003</v>
      </c>
      <c r="Q399" s="2">
        <v>13.567500000000001</v>
      </c>
      <c r="R399" s="2">
        <v>4.5999999999999996</v>
      </c>
      <c r="S399">
        <f t="shared" si="6"/>
        <v>3</v>
      </c>
    </row>
    <row r="400" spans="2:19" x14ac:dyDescent="0.25">
      <c r="B400" s="2" t="s">
        <v>433</v>
      </c>
      <c r="C400" s="2" t="s">
        <v>42</v>
      </c>
      <c r="D400" s="2" t="s">
        <v>43</v>
      </c>
      <c r="E400" s="2" t="s">
        <v>27</v>
      </c>
      <c r="F400" s="2" t="s">
        <v>31</v>
      </c>
      <c r="G400" s="2" t="s">
        <v>32</v>
      </c>
      <c r="H400" s="2">
        <v>13.59</v>
      </c>
      <c r="I400" s="2">
        <v>9</v>
      </c>
      <c r="J400" s="2">
        <v>6.1154999999999999</v>
      </c>
      <c r="K400" s="2">
        <v>128.4255</v>
      </c>
      <c r="L400" s="143">
        <v>43539</v>
      </c>
      <c r="M400" s="2">
        <v>0.43472222222222223</v>
      </c>
      <c r="N400" s="3" t="s">
        <v>29</v>
      </c>
      <c r="O400" s="2">
        <v>122.31</v>
      </c>
      <c r="P400" s="4">
        <v>4.7619047620000003</v>
      </c>
      <c r="Q400" s="2">
        <v>6.1154999999999999</v>
      </c>
      <c r="R400" s="2">
        <v>5.8</v>
      </c>
      <c r="S400">
        <f t="shared" si="6"/>
        <v>3</v>
      </c>
    </row>
    <row r="401" spans="2:19" x14ac:dyDescent="0.25">
      <c r="B401" s="2" t="s">
        <v>434</v>
      </c>
      <c r="C401" s="2" t="s">
        <v>42</v>
      </c>
      <c r="D401" s="2" t="s">
        <v>43</v>
      </c>
      <c r="E401" s="2" t="s">
        <v>20</v>
      </c>
      <c r="F401" s="2" t="s">
        <v>21</v>
      </c>
      <c r="G401" s="2" t="s">
        <v>22</v>
      </c>
      <c r="H401" s="2">
        <v>41.06</v>
      </c>
      <c r="I401" s="2">
        <v>6</v>
      </c>
      <c r="J401" s="2">
        <v>12.318</v>
      </c>
      <c r="K401" s="2">
        <v>258.678</v>
      </c>
      <c r="L401" s="143">
        <v>43529</v>
      </c>
      <c r="M401" s="2">
        <v>0.5625</v>
      </c>
      <c r="N401" s="3" t="s">
        <v>33</v>
      </c>
      <c r="O401" s="2">
        <v>246.36</v>
      </c>
      <c r="P401" s="4">
        <v>4.7619047620000003</v>
      </c>
      <c r="Q401" s="2">
        <v>12.318</v>
      </c>
      <c r="R401" s="2">
        <v>8.3000000000000007</v>
      </c>
      <c r="S401">
        <f t="shared" si="6"/>
        <v>3</v>
      </c>
    </row>
    <row r="402" spans="2:19" x14ac:dyDescent="0.25">
      <c r="B402" s="2" t="s">
        <v>435</v>
      </c>
      <c r="C402" s="2" t="s">
        <v>42</v>
      </c>
      <c r="D402" s="2" t="s">
        <v>43</v>
      </c>
      <c r="E402" s="2" t="s">
        <v>20</v>
      </c>
      <c r="F402" s="2" t="s">
        <v>31</v>
      </c>
      <c r="G402" s="2" t="s">
        <v>28</v>
      </c>
      <c r="H402" s="2">
        <v>19.239999999999998</v>
      </c>
      <c r="I402" s="2">
        <v>9</v>
      </c>
      <c r="J402" s="2">
        <v>8.6579999999999995</v>
      </c>
      <c r="K402" s="2">
        <v>181.81800000000001</v>
      </c>
      <c r="L402" s="143">
        <v>43528</v>
      </c>
      <c r="M402" s="2">
        <v>0.68611111111111112</v>
      </c>
      <c r="N402" s="3" t="s">
        <v>29</v>
      </c>
      <c r="O402" s="2">
        <v>173.16</v>
      </c>
      <c r="P402" s="4">
        <v>4.7619047620000003</v>
      </c>
      <c r="Q402" s="2">
        <v>8.6579999999999995</v>
      </c>
      <c r="R402" s="2">
        <v>8</v>
      </c>
      <c r="S402">
        <f t="shared" si="6"/>
        <v>3</v>
      </c>
    </row>
    <row r="403" spans="2:19" x14ac:dyDescent="0.25">
      <c r="B403" s="2" t="s">
        <v>436</v>
      </c>
      <c r="C403" s="2" t="s">
        <v>25</v>
      </c>
      <c r="D403" s="2" t="s">
        <v>26</v>
      </c>
      <c r="E403" s="2" t="s">
        <v>27</v>
      </c>
      <c r="F403" s="2" t="s">
        <v>21</v>
      </c>
      <c r="G403" s="2" t="s">
        <v>44</v>
      </c>
      <c r="H403" s="2">
        <v>39.43</v>
      </c>
      <c r="I403" s="2">
        <v>6</v>
      </c>
      <c r="J403" s="2">
        <v>11.829000000000001</v>
      </c>
      <c r="K403" s="2">
        <v>248.40899999999999</v>
      </c>
      <c r="L403" s="143">
        <v>43549</v>
      </c>
      <c r="M403" s="2">
        <v>0.84583333333333333</v>
      </c>
      <c r="N403" s="3" t="s">
        <v>33</v>
      </c>
      <c r="O403" s="2">
        <v>236.58</v>
      </c>
      <c r="P403" s="4">
        <v>4.7619047620000003</v>
      </c>
      <c r="Q403" s="2">
        <v>11.829000000000001</v>
      </c>
      <c r="R403" s="2">
        <v>9.4</v>
      </c>
      <c r="S403">
        <f t="shared" si="6"/>
        <v>3</v>
      </c>
    </row>
    <row r="404" spans="2:19" x14ac:dyDescent="0.25">
      <c r="B404" s="2" t="s">
        <v>437</v>
      </c>
      <c r="C404" s="2" t="s">
        <v>25</v>
      </c>
      <c r="D404" s="2" t="s">
        <v>26</v>
      </c>
      <c r="E404" s="2" t="s">
        <v>27</v>
      </c>
      <c r="F404" s="2" t="s">
        <v>31</v>
      </c>
      <c r="G404" s="2" t="s">
        <v>32</v>
      </c>
      <c r="H404" s="2">
        <v>46.22</v>
      </c>
      <c r="I404" s="2">
        <v>4</v>
      </c>
      <c r="J404" s="2">
        <v>9.2439999999999998</v>
      </c>
      <c r="K404" s="2">
        <v>194.124</v>
      </c>
      <c r="L404" s="143">
        <v>43536</v>
      </c>
      <c r="M404" s="2">
        <v>0.83611111111111114</v>
      </c>
      <c r="N404" s="3" t="s">
        <v>33</v>
      </c>
      <c r="O404" s="2">
        <v>184.88</v>
      </c>
      <c r="P404" s="4">
        <v>4.7619047620000003</v>
      </c>
      <c r="Q404" s="2">
        <v>9.2439999999999998</v>
      </c>
      <c r="R404" s="2">
        <v>6.2</v>
      </c>
      <c r="S404">
        <f t="shared" si="6"/>
        <v>3</v>
      </c>
    </row>
    <row r="405" spans="2:19" x14ac:dyDescent="0.25">
      <c r="B405" s="2" t="s">
        <v>438</v>
      </c>
      <c r="C405" s="2" t="s">
        <v>25</v>
      </c>
      <c r="D405" s="2" t="s">
        <v>26</v>
      </c>
      <c r="E405" s="2" t="s">
        <v>20</v>
      </c>
      <c r="F405" s="2" t="s">
        <v>31</v>
      </c>
      <c r="G405" s="2" t="s">
        <v>32</v>
      </c>
      <c r="H405" s="2">
        <v>13.98</v>
      </c>
      <c r="I405" s="2">
        <v>1</v>
      </c>
      <c r="J405" s="2">
        <v>0.69899999999999995</v>
      </c>
      <c r="K405" s="2">
        <v>14.679</v>
      </c>
      <c r="L405" s="143">
        <v>43500</v>
      </c>
      <c r="M405" s="2">
        <v>0.56805555555555554</v>
      </c>
      <c r="N405" s="3" t="s">
        <v>23</v>
      </c>
      <c r="O405" s="2">
        <v>13.98</v>
      </c>
      <c r="P405" s="4">
        <v>4.7619047620000003</v>
      </c>
      <c r="Q405" s="2">
        <v>0.69899999999999995</v>
      </c>
      <c r="R405" s="2">
        <v>9.8000000000000007</v>
      </c>
      <c r="S405">
        <f t="shared" si="6"/>
        <v>2</v>
      </c>
    </row>
    <row r="406" spans="2:19" x14ac:dyDescent="0.25">
      <c r="B406" s="2" t="s">
        <v>439</v>
      </c>
      <c r="C406" s="2" t="s">
        <v>42</v>
      </c>
      <c r="D406" s="2" t="s">
        <v>43</v>
      </c>
      <c r="E406" s="2" t="s">
        <v>27</v>
      </c>
      <c r="F406" s="2" t="s">
        <v>21</v>
      </c>
      <c r="G406" s="2" t="s">
        <v>46</v>
      </c>
      <c r="H406" s="2">
        <v>39.75</v>
      </c>
      <c r="I406" s="2">
        <v>5</v>
      </c>
      <c r="J406" s="2">
        <v>9.9375</v>
      </c>
      <c r="K406" s="2">
        <v>208.6875</v>
      </c>
      <c r="L406" s="143">
        <v>43518</v>
      </c>
      <c r="M406" s="2">
        <v>0.4465277777777778</v>
      </c>
      <c r="N406" s="3" t="s">
        <v>23</v>
      </c>
      <c r="O406" s="2">
        <v>198.75</v>
      </c>
      <c r="P406" s="4">
        <v>4.7619047620000003</v>
      </c>
      <c r="Q406" s="2">
        <v>9.9375</v>
      </c>
      <c r="R406" s="2">
        <v>9.6</v>
      </c>
      <c r="S406">
        <f t="shared" si="6"/>
        <v>2</v>
      </c>
    </row>
    <row r="407" spans="2:19" x14ac:dyDescent="0.25">
      <c r="B407" s="2" t="s">
        <v>440</v>
      </c>
      <c r="C407" s="2" t="s">
        <v>25</v>
      </c>
      <c r="D407" s="2" t="s">
        <v>26</v>
      </c>
      <c r="E407" s="2" t="s">
        <v>20</v>
      </c>
      <c r="F407" s="2" t="s">
        <v>21</v>
      </c>
      <c r="G407" s="2" t="s">
        <v>46</v>
      </c>
      <c r="H407" s="2">
        <v>97.79</v>
      </c>
      <c r="I407" s="2">
        <v>7</v>
      </c>
      <c r="J407" s="2">
        <v>34.226500000000001</v>
      </c>
      <c r="K407" s="2">
        <v>718.75649999999996</v>
      </c>
      <c r="L407" s="143">
        <v>43512</v>
      </c>
      <c r="M407" s="2">
        <v>0.72916666666666663</v>
      </c>
      <c r="N407" s="3" t="s">
        <v>23</v>
      </c>
      <c r="O407" s="2">
        <v>684.53</v>
      </c>
      <c r="P407" s="4">
        <v>4.7619047620000003</v>
      </c>
      <c r="Q407" s="2">
        <v>34.226500000000001</v>
      </c>
      <c r="R407" s="2">
        <v>4.9000000000000004</v>
      </c>
      <c r="S407">
        <f t="shared" si="6"/>
        <v>2</v>
      </c>
    </row>
    <row r="408" spans="2:19" x14ac:dyDescent="0.25">
      <c r="B408" s="2" t="s">
        <v>441</v>
      </c>
      <c r="C408" s="2" t="s">
        <v>18</v>
      </c>
      <c r="D408" s="2" t="s">
        <v>19</v>
      </c>
      <c r="E408" s="2" t="s">
        <v>20</v>
      </c>
      <c r="F408" s="2" t="s">
        <v>31</v>
      </c>
      <c r="G408" s="2" t="s">
        <v>36</v>
      </c>
      <c r="H408" s="2">
        <v>67.260000000000005</v>
      </c>
      <c r="I408" s="2">
        <v>4</v>
      </c>
      <c r="J408" s="2">
        <v>13.452</v>
      </c>
      <c r="K408" s="2">
        <v>282.49200000000002</v>
      </c>
      <c r="L408" s="143">
        <v>43484</v>
      </c>
      <c r="M408" s="2">
        <v>0.64444444444444449</v>
      </c>
      <c r="N408" s="3" t="s">
        <v>33</v>
      </c>
      <c r="O408" s="2">
        <v>269.04000000000002</v>
      </c>
      <c r="P408" s="4">
        <v>4.7619047620000003</v>
      </c>
      <c r="Q408" s="2">
        <v>13.452</v>
      </c>
      <c r="R408" s="2">
        <v>8</v>
      </c>
      <c r="S408">
        <f t="shared" si="6"/>
        <v>1</v>
      </c>
    </row>
    <row r="409" spans="2:19" x14ac:dyDescent="0.25">
      <c r="B409" s="2" t="s">
        <v>442</v>
      </c>
      <c r="C409" s="2" t="s">
        <v>18</v>
      </c>
      <c r="D409" s="2" t="s">
        <v>19</v>
      </c>
      <c r="E409" s="2" t="s">
        <v>27</v>
      </c>
      <c r="F409" s="2" t="s">
        <v>31</v>
      </c>
      <c r="G409" s="2" t="s">
        <v>44</v>
      </c>
      <c r="H409" s="2">
        <v>13.79</v>
      </c>
      <c r="I409" s="2">
        <v>5</v>
      </c>
      <c r="J409" s="2">
        <v>3.4474999999999998</v>
      </c>
      <c r="K409" s="2">
        <v>72.397499999999994</v>
      </c>
      <c r="L409" s="143">
        <v>43476</v>
      </c>
      <c r="M409" s="2">
        <v>0.79652777777777772</v>
      </c>
      <c r="N409" s="3" t="s">
        <v>33</v>
      </c>
      <c r="O409" s="2">
        <v>68.95</v>
      </c>
      <c r="P409" s="4">
        <v>4.7619047620000003</v>
      </c>
      <c r="Q409" s="2">
        <v>3.4474999999999998</v>
      </c>
      <c r="R409" s="2">
        <v>7.8</v>
      </c>
      <c r="S409">
        <f t="shared" si="6"/>
        <v>1</v>
      </c>
    </row>
    <row r="410" spans="2:19" x14ac:dyDescent="0.25">
      <c r="B410" s="2" t="s">
        <v>443</v>
      </c>
      <c r="C410" s="2" t="s">
        <v>42</v>
      </c>
      <c r="D410" s="2" t="s">
        <v>43</v>
      </c>
      <c r="E410" s="2" t="s">
        <v>20</v>
      </c>
      <c r="F410" s="2" t="s">
        <v>21</v>
      </c>
      <c r="G410" s="2" t="s">
        <v>46</v>
      </c>
      <c r="H410" s="2">
        <v>68.709999999999994</v>
      </c>
      <c r="I410" s="2">
        <v>4</v>
      </c>
      <c r="J410" s="2">
        <v>13.742000000000001</v>
      </c>
      <c r="K410" s="2">
        <v>288.58199999999999</v>
      </c>
      <c r="L410" s="143">
        <v>43469</v>
      </c>
      <c r="M410" s="2">
        <v>0.79236111111111107</v>
      </c>
      <c r="N410" s="3" t="s">
        <v>29</v>
      </c>
      <c r="O410" s="2">
        <v>274.83999999999997</v>
      </c>
      <c r="P410" s="4">
        <v>4.7619047620000003</v>
      </c>
      <c r="Q410" s="2">
        <v>13.742000000000001</v>
      </c>
      <c r="R410" s="2">
        <v>4.0999999999999996</v>
      </c>
      <c r="S410">
        <f t="shared" si="6"/>
        <v>1</v>
      </c>
    </row>
    <row r="411" spans="2:19" x14ac:dyDescent="0.25">
      <c r="B411" s="2" t="s">
        <v>444</v>
      </c>
      <c r="C411" s="2" t="s">
        <v>18</v>
      </c>
      <c r="D411" s="2" t="s">
        <v>19</v>
      </c>
      <c r="E411" s="2" t="s">
        <v>27</v>
      </c>
      <c r="F411" s="2" t="s">
        <v>21</v>
      </c>
      <c r="G411" s="2" t="s">
        <v>32</v>
      </c>
      <c r="H411" s="2">
        <v>56.53</v>
      </c>
      <c r="I411" s="2">
        <v>4</v>
      </c>
      <c r="J411" s="2">
        <v>11.305999999999999</v>
      </c>
      <c r="K411" s="2">
        <v>237.42599999999999</v>
      </c>
      <c r="L411" s="143">
        <v>43528</v>
      </c>
      <c r="M411" s="2">
        <v>0.82499999999999996</v>
      </c>
      <c r="N411" s="3" t="s">
        <v>23</v>
      </c>
      <c r="O411" s="2">
        <v>226.12</v>
      </c>
      <c r="P411" s="4">
        <v>4.7619047620000003</v>
      </c>
      <c r="Q411" s="2">
        <v>11.305999999999999</v>
      </c>
      <c r="R411" s="2">
        <v>5.5</v>
      </c>
      <c r="S411">
        <f t="shared" si="6"/>
        <v>3</v>
      </c>
    </row>
    <row r="412" spans="2:19" x14ac:dyDescent="0.25">
      <c r="B412" s="2" t="s">
        <v>445</v>
      </c>
      <c r="C412" s="2" t="s">
        <v>25</v>
      </c>
      <c r="D412" s="2" t="s">
        <v>26</v>
      </c>
      <c r="E412" s="2" t="s">
        <v>27</v>
      </c>
      <c r="F412" s="2" t="s">
        <v>21</v>
      </c>
      <c r="G412" s="2" t="s">
        <v>46</v>
      </c>
      <c r="H412" s="2">
        <v>23.82</v>
      </c>
      <c r="I412" s="2">
        <v>5</v>
      </c>
      <c r="J412" s="2">
        <v>5.9550000000000001</v>
      </c>
      <c r="K412" s="2">
        <v>125.05500000000001</v>
      </c>
      <c r="L412" s="143">
        <v>43493</v>
      </c>
      <c r="M412" s="2">
        <v>0.80833333333333335</v>
      </c>
      <c r="N412" s="3" t="s">
        <v>23</v>
      </c>
      <c r="O412" s="2">
        <v>119.1</v>
      </c>
      <c r="P412" s="4">
        <v>4.7619047620000003</v>
      </c>
      <c r="Q412" s="2">
        <v>5.9550000000000001</v>
      </c>
      <c r="R412" s="2">
        <v>5.4</v>
      </c>
      <c r="S412">
        <f t="shared" si="6"/>
        <v>1</v>
      </c>
    </row>
    <row r="413" spans="2:19" x14ac:dyDescent="0.25">
      <c r="B413" s="2" t="s">
        <v>446</v>
      </c>
      <c r="C413" s="2" t="s">
        <v>42</v>
      </c>
      <c r="D413" s="2" t="s">
        <v>43</v>
      </c>
      <c r="E413" s="2" t="s">
        <v>27</v>
      </c>
      <c r="F413" s="2" t="s">
        <v>21</v>
      </c>
      <c r="G413" s="2" t="s">
        <v>22</v>
      </c>
      <c r="H413" s="2">
        <v>34.21</v>
      </c>
      <c r="I413" s="2">
        <v>10</v>
      </c>
      <c r="J413" s="2">
        <v>17.105</v>
      </c>
      <c r="K413" s="2">
        <v>359.20499999999998</v>
      </c>
      <c r="L413" s="143">
        <v>43467</v>
      </c>
      <c r="M413" s="2">
        <v>0.54166666666666663</v>
      </c>
      <c r="N413" s="3" t="s">
        <v>29</v>
      </c>
      <c r="O413" s="2">
        <v>342.1</v>
      </c>
      <c r="P413" s="4">
        <v>4.7619047620000003</v>
      </c>
      <c r="Q413" s="2">
        <v>17.105</v>
      </c>
      <c r="R413" s="2">
        <v>5.0999999999999996</v>
      </c>
      <c r="S413">
        <f t="shared" si="6"/>
        <v>1</v>
      </c>
    </row>
    <row r="414" spans="2:19" x14ac:dyDescent="0.25">
      <c r="B414" s="2" t="s">
        <v>447</v>
      </c>
      <c r="C414" s="2" t="s">
        <v>42</v>
      </c>
      <c r="D414" s="2" t="s">
        <v>43</v>
      </c>
      <c r="E414" s="2" t="s">
        <v>27</v>
      </c>
      <c r="F414" s="2" t="s">
        <v>31</v>
      </c>
      <c r="G414" s="2" t="s">
        <v>36</v>
      </c>
      <c r="H414" s="2">
        <v>21.87</v>
      </c>
      <c r="I414" s="2">
        <v>2</v>
      </c>
      <c r="J414" s="2">
        <v>2.1869999999999998</v>
      </c>
      <c r="K414" s="2">
        <v>45.927</v>
      </c>
      <c r="L414" s="143">
        <v>43490</v>
      </c>
      <c r="M414" s="2">
        <v>0.60347222222222219</v>
      </c>
      <c r="N414" s="3" t="s">
        <v>23</v>
      </c>
      <c r="O414" s="2">
        <v>43.74</v>
      </c>
      <c r="P414" s="4">
        <v>4.7619047620000003</v>
      </c>
      <c r="Q414" s="2">
        <v>2.1869999999999998</v>
      </c>
      <c r="R414" s="2">
        <v>6.9</v>
      </c>
      <c r="S414">
        <f t="shared" si="6"/>
        <v>1</v>
      </c>
    </row>
    <row r="415" spans="2:19" x14ac:dyDescent="0.25">
      <c r="B415" s="2" t="s">
        <v>448</v>
      </c>
      <c r="C415" s="2" t="s">
        <v>18</v>
      </c>
      <c r="D415" s="2" t="s">
        <v>19</v>
      </c>
      <c r="E415" s="2" t="s">
        <v>20</v>
      </c>
      <c r="F415" s="2" t="s">
        <v>31</v>
      </c>
      <c r="G415" s="2" t="s">
        <v>22</v>
      </c>
      <c r="H415" s="2">
        <v>20.97</v>
      </c>
      <c r="I415" s="2">
        <v>5</v>
      </c>
      <c r="J415" s="2">
        <v>5.2424999999999997</v>
      </c>
      <c r="K415" s="2">
        <v>110.0925</v>
      </c>
      <c r="L415" s="143">
        <v>43469</v>
      </c>
      <c r="M415" s="2">
        <v>0.55625000000000002</v>
      </c>
      <c r="N415" s="3" t="s">
        <v>29</v>
      </c>
      <c r="O415" s="2">
        <v>104.85</v>
      </c>
      <c r="P415" s="4">
        <v>4.7619047620000003</v>
      </c>
      <c r="Q415" s="2">
        <v>5.2424999999999997</v>
      </c>
      <c r="R415" s="2">
        <v>7.8</v>
      </c>
      <c r="S415">
        <f t="shared" si="6"/>
        <v>1</v>
      </c>
    </row>
    <row r="416" spans="2:19" x14ac:dyDescent="0.25">
      <c r="B416" s="2" t="s">
        <v>449</v>
      </c>
      <c r="C416" s="2" t="s">
        <v>18</v>
      </c>
      <c r="D416" s="2" t="s">
        <v>19</v>
      </c>
      <c r="E416" s="2" t="s">
        <v>27</v>
      </c>
      <c r="F416" s="2" t="s">
        <v>31</v>
      </c>
      <c r="G416" s="2" t="s">
        <v>36</v>
      </c>
      <c r="H416" s="2">
        <v>25.84</v>
      </c>
      <c r="I416" s="2">
        <v>3</v>
      </c>
      <c r="J416" s="2">
        <v>3.8759999999999999</v>
      </c>
      <c r="K416" s="2">
        <v>81.396000000000001</v>
      </c>
      <c r="L416" s="143">
        <v>43534</v>
      </c>
      <c r="M416" s="2">
        <v>0.78819444444444442</v>
      </c>
      <c r="N416" s="3" t="s">
        <v>23</v>
      </c>
      <c r="O416" s="2">
        <v>77.52</v>
      </c>
      <c r="P416" s="4">
        <v>4.7619047620000003</v>
      </c>
      <c r="Q416" s="2">
        <v>3.8759999999999999</v>
      </c>
      <c r="R416" s="2">
        <v>6.6</v>
      </c>
      <c r="S416">
        <f t="shared" si="6"/>
        <v>3</v>
      </c>
    </row>
    <row r="417" spans="2:19" x14ac:dyDescent="0.25">
      <c r="B417" s="2" t="s">
        <v>450</v>
      </c>
      <c r="C417" s="2" t="s">
        <v>18</v>
      </c>
      <c r="D417" s="2" t="s">
        <v>19</v>
      </c>
      <c r="E417" s="2" t="s">
        <v>27</v>
      </c>
      <c r="F417" s="2" t="s">
        <v>31</v>
      </c>
      <c r="G417" s="2" t="s">
        <v>32</v>
      </c>
      <c r="H417" s="2">
        <v>50.93</v>
      </c>
      <c r="I417" s="2">
        <v>8</v>
      </c>
      <c r="J417" s="2">
        <v>20.372</v>
      </c>
      <c r="K417" s="2">
        <v>427.81200000000001</v>
      </c>
      <c r="L417" s="143">
        <v>43546</v>
      </c>
      <c r="M417" s="2">
        <v>0.81666666666666665</v>
      </c>
      <c r="N417" s="3" t="s">
        <v>23</v>
      </c>
      <c r="O417" s="2">
        <v>407.44</v>
      </c>
      <c r="P417" s="4">
        <v>4.7619047620000003</v>
      </c>
      <c r="Q417" s="2">
        <v>20.372</v>
      </c>
      <c r="R417" s="2">
        <v>9.1999999999999993</v>
      </c>
      <c r="S417">
        <f t="shared" si="6"/>
        <v>3</v>
      </c>
    </row>
    <row r="418" spans="2:19" x14ac:dyDescent="0.25">
      <c r="B418" s="2" t="s">
        <v>451</v>
      </c>
      <c r="C418" s="2" t="s">
        <v>42</v>
      </c>
      <c r="D418" s="2" t="s">
        <v>43</v>
      </c>
      <c r="E418" s="2" t="s">
        <v>27</v>
      </c>
      <c r="F418" s="2" t="s">
        <v>31</v>
      </c>
      <c r="G418" s="2" t="s">
        <v>22</v>
      </c>
      <c r="H418" s="2">
        <v>96.11</v>
      </c>
      <c r="I418" s="2">
        <v>1</v>
      </c>
      <c r="J418" s="2">
        <v>4.8055000000000003</v>
      </c>
      <c r="K418" s="2">
        <v>100.91549999999999</v>
      </c>
      <c r="L418" s="143">
        <v>43490</v>
      </c>
      <c r="M418" s="2">
        <v>0.68611111111111112</v>
      </c>
      <c r="N418" s="3" t="s">
        <v>23</v>
      </c>
      <c r="O418" s="2">
        <v>96.11</v>
      </c>
      <c r="P418" s="4">
        <v>4.7619047620000003</v>
      </c>
      <c r="Q418" s="2">
        <v>4.8055000000000003</v>
      </c>
      <c r="R418" s="2">
        <v>7.8</v>
      </c>
      <c r="S418">
        <f t="shared" si="6"/>
        <v>1</v>
      </c>
    </row>
    <row r="419" spans="2:19" x14ac:dyDescent="0.25">
      <c r="B419" s="2" t="s">
        <v>452</v>
      </c>
      <c r="C419" s="2" t="s">
        <v>25</v>
      </c>
      <c r="D419" s="2" t="s">
        <v>26</v>
      </c>
      <c r="E419" s="2" t="s">
        <v>27</v>
      </c>
      <c r="F419" s="2" t="s">
        <v>21</v>
      </c>
      <c r="G419" s="2" t="s">
        <v>32</v>
      </c>
      <c r="H419" s="2">
        <v>45.38</v>
      </c>
      <c r="I419" s="2">
        <v>4</v>
      </c>
      <c r="J419" s="2">
        <v>9.0760000000000005</v>
      </c>
      <c r="K419" s="2">
        <v>190.596</v>
      </c>
      <c r="L419" s="143">
        <v>43473</v>
      </c>
      <c r="M419" s="2">
        <v>0.57499999999999996</v>
      </c>
      <c r="N419" s="3" t="s">
        <v>33</v>
      </c>
      <c r="O419" s="2">
        <v>181.52</v>
      </c>
      <c r="P419" s="4">
        <v>4.7619047620000003</v>
      </c>
      <c r="Q419" s="2">
        <v>9.0760000000000005</v>
      </c>
      <c r="R419" s="2">
        <v>8.6999999999999993</v>
      </c>
      <c r="S419">
        <f t="shared" si="6"/>
        <v>1</v>
      </c>
    </row>
    <row r="420" spans="2:19" x14ac:dyDescent="0.25">
      <c r="B420" s="2" t="s">
        <v>453</v>
      </c>
      <c r="C420" s="2" t="s">
        <v>25</v>
      </c>
      <c r="D420" s="2" t="s">
        <v>26</v>
      </c>
      <c r="E420" s="2" t="s">
        <v>20</v>
      </c>
      <c r="F420" s="2" t="s">
        <v>21</v>
      </c>
      <c r="G420" s="2" t="s">
        <v>22</v>
      </c>
      <c r="H420" s="2">
        <v>81.510000000000005</v>
      </c>
      <c r="I420" s="2">
        <v>1</v>
      </c>
      <c r="J420" s="2">
        <v>4.0754999999999999</v>
      </c>
      <c r="K420" s="2">
        <v>85.585499999999996</v>
      </c>
      <c r="L420" s="143">
        <v>43487</v>
      </c>
      <c r="M420" s="2">
        <v>0.45624999999999999</v>
      </c>
      <c r="N420" s="3" t="s">
        <v>23</v>
      </c>
      <c r="O420" s="2">
        <v>81.510000000000005</v>
      </c>
      <c r="P420" s="4">
        <v>4.7619047620000003</v>
      </c>
      <c r="Q420" s="2">
        <v>4.0754999999999999</v>
      </c>
      <c r="R420" s="2">
        <v>9.1999999999999993</v>
      </c>
      <c r="S420">
        <f t="shared" si="6"/>
        <v>1</v>
      </c>
    </row>
    <row r="421" spans="2:19" x14ac:dyDescent="0.25">
      <c r="B421" s="2" t="s">
        <v>454</v>
      </c>
      <c r="C421" s="2" t="s">
        <v>42</v>
      </c>
      <c r="D421" s="2" t="s">
        <v>43</v>
      </c>
      <c r="E421" s="2" t="s">
        <v>27</v>
      </c>
      <c r="F421" s="2" t="s">
        <v>21</v>
      </c>
      <c r="G421" s="2" t="s">
        <v>22</v>
      </c>
      <c r="H421" s="2">
        <v>57.22</v>
      </c>
      <c r="I421" s="2">
        <v>2</v>
      </c>
      <c r="J421" s="2">
        <v>5.7220000000000004</v>
      </c>
      <c r="K421" s="2">
        <v>120.16200000000001</v>
      </c>
      <c r="L421" s="143">
        <v>43477</v>
      </c>
      <c r="M421" s="2">
        <v>0.71736111111111112</v>
      </c>
      <c r="N421" s="3" t="s">
        <v>23</v>
      </c>
      <c r="O421" s="2">
        <v>114.44</v>
      </c>
      <c r="P421" s="4">
        <v>4.7619047620000003</v>
      </c>
      <c r="Q421" s="2">
        <v>5.7220000000000004</v>
      </c>
      <c r="R421" s="2">
        <v>8.3000000000000007</v>
      </c>
      <c r="S421">
        <f t="shared" si="6"/>
        <v>1</v>
      </c>
    </row>
    <row r="422" spans="2:19" x14ac:dyDescent="0.25">
      <c r="B422" s="2" t="s">
        <v>455</v>
      </c>
      <c r="C422" s="2" t="s">
        <v>18</v>
      </c>
      <c r="D422" s="2" t="s">
        <v>19</v>
      </c>
      <c r="E422" s="2" t="s">
        <v>20</v>
      </c>
      <c r="F422" s="2" t="s">
        <v>21</v>
      </c>
      <c r="G422" s="2" t="s">
        <v>28</v>
      </c>
      <c r="H422" s="2">
        <v>25.22</v>
      </c>
      <c r="I422" s="2">
        <v>7</v>
      </c>
      <c r="J422" s="2">
        <v>8.827</v>
      </c>
      <c r="K422" s="2">
        <v>185.36699999999999</v>
      </c>
      <c r="L422" s="143">
        <v>43500</v>
      </c>
      <c r="M422" s="2">
        <v>0.43263888888888891</v>
      </c>
      <c r="N422" s="3" t="s">
        <v>29</v>
      </c>
      <c r="O422" s="2">
        <v>176.54</v>
      </c>
      <c r="P422" s="4">
        <v>4.7619047620000003</v>
      </c>
      <c r="Q422" s="2">
        <v>8.827</v>
      </c>
      <c r="R422" s="2">
        <v>8.1999999999999993</v>
      </c>
      <c r="S422">
        <f t="shared" si="6"/>
        <v>2</v>
      </c>
    </row>
    <row r="423" spans="2:19" x14ac:dyDescent="0.25">
      <c r="B423" s="2" t="s">
        <v>456</v>
      </c>
      <c r="C423" s="2" t="s">
        <v>25</v>
      </c>
      <c r="D423" s="2" t="s">
        <v>26</v>
      </c>
      <c r="E423" s="2" t="s">
        <v>20</v>
      </c>
      <c r="F423" s="2" t="s">
        <v>21</v>
      </c>
      <c r="G423" s="2" t="s">
        <v>44</v>
      </c>
      <c r="H423" s="2">
        <v>38.6</v>
      </c>
      <c r="I423" s="2">
        <v>3</v>
      </c>
      <c r="J423" s="2">
        <v>5.79</v>
      </c>
      <c r="K423" s="2">
        <v>121.59</v>
      </c>
      <c r="L423" s="143">
        <v>43552</v>
      </c>
      <c r="M423" s="2">
        <v>0.58125000000000004</v>
      </c>
      <c r="N423" s="3" t="s">
        <v>23</v>
      </c>
      <c r="O423" s="2">
        <v>115.8</v>
      </c>
      <c r="P423" s="4">
        <v>4.7619047620000003</v>
      </c>
      <c r="Q423" s="2">
        <v>5.79</v>
      </c>
      <c r="R423" s="2">
        <v>7.5</v>
      </c>
      <c r="S423">
        <f t="shared" si="6"/>
        <v>3</v>
      </c>
    </row>
    <row r="424" spans="2:19" x14ac:dyDescent="0.25">
      <c r="B424" s="2" t="s">
        <v>457</v>
      </c>
      <c r="C424" s="2" t="s">
        <v>25</v>
      </c>
      <c r="D424" s="2" t="s">
        <v>26</v>
      </c>
      <c r="E424" s="2" t="s">
        <v>27</v>
      </c>
      <c r="F424" s="2" t="s">
        <v>21</v>
      </c>
      <c r="G424" s="2" t="s">
        <v>28</v>
      </c>
      <c r="H424" s="2">
        <v>84.05</v>
      </c>
      <c r="I424" s="2">
        <v>3</v>
      </c>
      <c r="J424" s="2">
        <v>12.6075</v>
      </c>
      <c r="K424" s="2">
        <v>264.75749999999999</v>
      </c>
      <c r="L424" s="143">
        <v>43488</v>
      </c>
      <c r="M424" s="2">
        <v>0.56180555555555556</v>
      </c>
      <c r="N424" s="3" t="s">
        <v>29</v>
      </c>
      <c r="O424" s="2">
        <v>252.15</v>
      </c>
      <c r="P424" s="4">
        <v>4.7619047620000003</v>
      </c>
      <c r="Q424" s="2">
        <v>12.6075</v>
      </c>
      <c r="R424" s="2">
        <v>9.8000000000000007</v>
      </c>
      <c r="S424">
        <f t="shared" si="6"/>
        <v>1</v>
      </c>
    </row>
    <row r="425" spans="2:19" x14ac:dyDescent="0.25">
      <c r="B425" s="2" t="s">
        <v>458</v>
      </c>
      <c r="C425" s="2" t="s">
        <v>25</v>
      </c>
      <c r="D425" s="2" t="s">
        <v>26</v>
      </c>
      <c r="E425" s="2" t="s">
        <v>20</v>
      </c>
      <c r="F425" s="2" t="s">
        <v>21</v>
      </c>
      <c r="G425" s="2" t="s">
        <v>46</v>
      </c>
      <c r="H425" s="2">
        <v>97.21</v>
      </c>
      <c r="I425" s="2">
        <v>10</v>
      </c>
      <c r="J425" s="2">
        <v>48.604999999999997</v>
      </c>
      <c r="K425" s="2">
        <v>1020.705</v>
      </c>
      <c r="L425" s="143">
        <v>43504</v>
      </c>
      <c r="M425" s="2">
        <v>0.54166666666666663</v>
      </c>
      <c r="N425" s="3" t="s">
        <v>33</v>
      </c>
      <c r="O425" s="2">
        <v>972.1</v>
      </c>
      <c r="P425" s="4">
        <v>4.7619047620000003</v>
      </c>
      <c r="Q425" s="2">
        <v>48.604999999999997</v>
      </c>
      <c r="R425" s="2">
        <v>8.6999999999999993</v>
      </c>
      <c r="S425">
        <f t="shared" si="6"/>
        <v>2</v>
      </c>
    </row>
    <row r="426" spans="2:19" x14ac:dyDescent="0.25">
      <c r="B426" s="2" t="s">
        <v>459</v>
      </c>
      <c r="C426" s="2" t="s">
        <v>42</v>
      </c>
      <c r="D426" s="2" t="s">
        <v>43</v>
      </c>
      <c r="E426" s="2" t="s">
        <v>20</v>
      </c>
      <c r="F426" s="2" t="s">
        <v>31</v>
      </c>
      <c r="G426" s="2" t="s">
        <v>46</v>
      </c>
      <c r="H426" s="2">
        <v>25.42</v>
      </c>
      <c r="I426" s="2">
        <v>8</v>
      </c>
      <c r="J426" s="2">
        <v>10.167999999999999</v>
      </c>
      <c r="K426" s="2">
        <v>213.52799999999999</v>
      </c>
      <c r="L426" s="143">
        <v>43543</v>
      </c>
      <c r="M426" s="2">
        <v>0.8208333333333333</v>
      </c>
      <c r="N426" s="3" t="s">
        <v>33</v>
      </c>
      <c r="O426" s="2">
        <v>203.36</v>
      </c>
      <c r="P426" s="4">
        <v>4.7619047620000003</v>
      </c>
      <c r="Q426" s="2">
        <v>10.167999999999999</v>
      </c>
      <c r="R426" s="2">
        <v>6.7</v>
      </c>
      <c r="S426">
        <f t="shared" si="6"/>
        <v>3</v>
      </c>
    </row>
    <row r="427" spans="2:19" x14ac:dyDescent="0.25">
      <c r="B427" s="2" t="s">
        <v>460</v>
      </c>
      <c r="C427" s="2" t="s">
        <v>25</v>
      </c>
      <c r="D427" s="2" t="s">
        <v>26</v>
      </c>
      <c r="E427" s="2" t="s">
        <v>27</v>
      </c>
      <c r="F427" s="2" t="s">
        <v>31</v>
      </c>
      <c r="G427" s="2" t="s">
        <v>46</v>
      </c>
      <c r="H427" s="2">
        <v>16.28</v>
      </c>
      <c r="I427" s="2">
        <v>1</v>
      </c>
      <c r="J427" s="2">
        <v>0.81399999999999995</v>
      </c>
      <c r="K427" s="2">
        <v>17.094000000000001</v>
      </c>
      <c r="L427" s="143">
        <v>43533</v>
      </c>
      <c r="M427" s="2">
        <v>0.65</v>
      </c>
      <c r="N427" s="3" t="s">
        <v>29</v>
      </c>
      <c r="O427" s="2">
        <v>16.28</v>
      </c>
      <c r="P427" s="4">
        <v>4.7619047620000003</v>
      </c>
      <c r="Q427" s="2">
        <v>0.81399999999999995</v>
      </c>
      <c r="R427" s="2">
        <v>5</v>
      </c>
      <c r="S427">
        <f t="shared" si="6"/>
        <v>3</v>
      </c>
    </row>
    <row r="428" spans="2:19" x14ac:dyDescent="0.25">
      <c r="B428" s="2" t="s">
        <v>461</v>
      </c>
      <c r="C428" s="2" t="s">
        <v>42</v>
      </c>
      <c r="D428" s="2" t="s">
        <v>43</v>
      </c>
      <c r="E428" s="2" t="s">
        <v>20</v>
      </c>
      <c r="F428" s="2" t="s">
        <v>31</v>
      </c>
      <c r="G428" s="2" t="s">
        <v>46</v>
      </c>
      <c r="H428" s="2">
        <v>40.61</v>
      </c>
      <c r="I428" s="2">
        <v>9</v>
      </c>
      <c r="J428" s="2">
        <v>18.2745</v>
      </c>
      <c r="K428" s="2">
        <v>383.7645</v>
      </c>
      <c r="L428" s="143">
        <v>43467</v>
      </c>
      <c r="M428" s="2">
        <v>0.56944444444444442</v>
      </c>
      <c r="N428" s="3" t="s">
        <v>29</v>
      </c>
      <c r="O428" s="2">
        <v>365.49</v>
      </c>
      <c r="P428" s="4">
        <v>4.7619047620000003</v>
      </c>
      <c r="Q428" s="2">
        <v>18.2745</v>
      </c>
      <c r="R428" s="2">
        <v>7</v>
      </c>
      <c r="S428">
        <f t="shared" si="6"/>
        <v>1</v>
      </c>
    </row>
    <row r="429" spans="2:19" x14ac:dyDescent="0.25">
      <c r="B429" s="2" t="s">
        <v>462</v>
      </c>
      <c r="C429" s="2" t="s">
        <v>18</v>
      </c>
      <c r="D429" s="2" t="s">
        <v>19</v>
      </c>
      <c r="E429" s="2" t="s">
        <v>20</v>
      </c>
      <c r="F429" s="2" t="s">
        <v>31</v>
      </c>
      <c r="G429" s="2" t="s">
        <v>22</v>
      </c>
      <c r="H429" s="2">
        <v>53.17</v>
      </c>
      <c r="I429" s="2">
        <v>7</v>
      </c>
      <c r="J429" s="2">
        <v>18.609500000000001</v>
      </c>
      <c r="K429" s="2">
        <v>390.79950000000002</v>
      </c>
      <c r="L429" s="143">
        <v>43486</v>
      </c>
      <c r="M429" s="2">
        <v>0.75069444444444444</v>
      </c>
      <c r="N429" s="3" t="s">
        <v>29</v>
      </c>
      <c r="O429" s="2">
        <v>372.19</v>
      </c>
      <c r="P429" s="4">
        <v>4.7619047620000003</v>
      </c>
      <c r="Q429" s="2">
        <v>18.609500000000001</v>
      </c>
      <c r="R429" s="2">
        <v>8.9</v>
      </c>
      <c r="S429">
        <f t="shared" si="6"/>
        <v>1</v>
      </c>
    </row>
    <row r="430" spans="2:19" x14ac:dyDescent="0.25">
      <c r="B430" s="2" t="s">
        <v>463</v>
      </c>
      <c r="C430" s="2" t="s">
        <v>42</v>
      </c>
      <c r="D430" s="2" t="s">
        <v>43</v>
      </c>
      <c r="E430" s="2" t="s">
        <v>20</v>
      </c>
      <c r="F430" s="2" t="s">
        <v>21</v>
      </c>
      <c r="G430" s="2" t="s">
        <v>44</v>
      </c>
      <c r="H430" s="2">
        <v>20.87</v>
      </c>
      <c r="I430" s="2">
        <v>3</v>
      </c>
      <c r="J430" s="2">
        <v>3.1305000000000001</v>
      </c>
      <c r="K430" s="2">
        <v>65.740499999999997</v>
      </c>
      <c r="L430" s="143">
        <v>43544</v>
      </c>
      <c r="M430" s="2">
        <v>0.57847222222222228</v>
      </c>
      <c r="N430" s="3" t="s">
        <v>33</v>
      </c>
      <c r="O430" s="2">
        <v>62.61</v>
      </c>
      <c r="P430" s="4">
        <v>4.7619047620000003</v>
      </c>
      <c r="Q430" s="2">
        <v>3.1305000000000001</v>
      </c>
      <c r="R430" s="2">
        <v>8</v>
      </c>
      <c r="S430">
        <f t="shared" si="6"/>
        <v>3</v>
      </c>
    </row>
    <row r="431" spans="2:19" x14ac:dyDescent="0.25">
      <c r="B431" s="2" t="s">
        <v>464</v>
      </c>
      <c r="C431" s="2" t="s">
        <v>42</v>
      </c>
      <c r="D431" s="2" t="s">
        <v>43</v>
      </c>
      <c r="E431" s="2" t="s">
        <v>27</v>
      </c>
      <c r="F431" s="2" t="s">
        <v>31</v>
      </c>
      <c r="G431" s="2" t="s">
        <v>36</v>
      </c>
      <c r="H431" s="2">
        <v>67.27</v>
      </c>
      <c r="I431" s="2">
        <v>5</v>
      </c>
      <c r="J431" s="2">
        <v>16.817499999999999</v>
      </c>
      <c r="K431" s="2">
        <v>353.16750000000002</v>
      </c>
      <c r="L431" s="143">
        <v>43523</v>
      </c>
      <c r="M431" s="2">
        <v>0.7270833333333333</v>
      </c>
      <c r="N431" s="3" t="s">
        <v>29</v>
      </c>
      <c r="O431" s="2">
        <v>336.35</v>
      </c>
      <c r="P431" s="4">
        <v>4.7619047620000003</v>
      </c>
      <c r="Q431" s="2">
        <v>16.817499999999999</v>
      </c>
      <c r="R431" s="2">
        <v>6.9</v>
      </c>
      <c r="S431">
        <f t="shared" si="6"/>
        <v>2</v>
      </c>
    </row>
    <row r="432" spans="2:19" x14ac:dyDescent="0.25">
      <c r="B432" s="2" t="s">
        <v>465</v>
      </c>
      <c r="C432" s="2" t="s">
        <v>18</v>
      </c>
      <c r="D432" s="2" t="s">
        <v>19</v>
      </c>
      <c r="E432" s="2" t="s">
        <v>20</v>
      </c>
      <c r="F432" s="2" t="s">
        <v>21</v>
      </c>
      <c r="G432" s="2" t="s">
        <v>32</v>
      </c>
      <c r="H432" s="2">
        <v>90.65</v>
      </c>
      <c r="I432" s="2">
        <v>10</v>
      </c>
      <c r="J432" s="2">
        <v>45.325000000000003</v>
      </c>
      <c r="K432" s="2">
        <v>951.82500000000005</v>
      </c>
      <c r="L432" s="143">
        <v>43532</v>
      </c>
      <c r="M432" s="2">
        <v>0.45347222222222222</v>
      </c>
      <c r="N432" s="3" t="s">
        <v>23</v>
      </c>
      <c r="O432" s="2">
        <v>906.5</v>
      </c>
      <c r="P432" s="4">
        <v>4.7619047620000003</v>
      </c>
      <c r="Q432" s="2">
        <v>45.325000000000003</v>
      </c>
      <c r="R432" s="2">
        <v>7.3</v>
      </c>
      <c r="S432">
        <f t="shared" si="6"/>
        <v>3</v>
      </c>
    </row>
    <row r="433" spans="2:19" x14ac:dyDescent="0.25">
      <c r="B433" s="2" t="s">
        <v>466</v>
      </c>
      <c r="C433" s="2" t="s">
        <v>42</v>
      </c>
      <c r="D433" s="2" t="s">
        <v>43</v>
      </c>
      <c r="E433" s="2" t="s">
        <v>27</v>
      </c>
      <c r="F433" s="2" t="s">
        <v>31</v>
      </c>
      <c r="G433" s="2" t="s">
        <v>46</v>
      </c>
      <c r="H433" s="2">
        <v>69.08</v>
      </c>
      <c r="I433" s="2">
        <v>2</v>
      </c>
      <c r="J433" s="2">
        <v>6.9080000000000004</v>
      </c>
      <c r="K433" s="2">
        <v>145.06800000000001</v>
      </c>
      <c r="L433" s="143">
        <v>43496</v>
      </c>
      <c r="M433" s="2">
        <v>0.82499999999999996</v>
      </c>
      <c r="N433" s="3" t="s">
        <v>33</v>
      </c>
      <c r="O433" s="2">
        <v>138.16</v>
      </c>
      <c r="P433" s="4">
        <v>4.7619047620000003</v>
      </c>
      <c r="Q433" s="2">
        <v>6.9080000000000004</v>
      </c>
      <c r="R433" s="2">
        <v>6.9</v>
      </c>
      <c r="S433">
        <f t="shared" si="6"/>
        <v>1</v>
      </c>
    </row>
    <row r="434" spans="2:19" x14ac:dyDescent="0.25">
      <c r="B434" s="2" t="s">
        <v>467</v>
      </c>
      <c r="C434" s="2" t="s">
        <v>25</v>
      </c>
      <c r="D434" s="2" t="s">
        <v>26</v>
      </c>
      <c r="E434" s="2" t="s">
        <v>27</v>
      </c>
      <c r="F434" s="2" t="s">
        <v>31</v>
      </c>
      <c r="G434" s="2" t="s">
        <v>44</v>
      </c>
      <c r="H434" s="2">
        <v>43.27</v>
      </c>
      <c r="I434" s="2">
        <v>2</v>
      </c>
      <c r="J434" s="2">
        <v>4.327</v>
      </c>
      <c r="K434" s="2">
        <v>90.867000000000004</v>
      </c>
      <c r="L434" s="143">
        <v>43532</v>
      </c>
      <c r="M434" s="2">
        <v>0.70347222222222228</v>
      </c>
      <c r="N434" s="3" t="s">
        <v>23</v>
      </c>
      <c r="O434" s="2">
        <v>86.54</v>
      </c>
      <c r="P434" s="4">
        <v>4.7619047620000003</v>
      </c>
      <c r="Q434" s="2">
        <v>4.327</v>
      </c>
      <c r="R434" s="2">
        <v>5.7</v>
      </c>
      <c r="S434">
        <f t="shared" si="6"/>
        <v>3</v>
      </c>
    </row>
    <row r="435" spans="2:19" x14ac:dyDescent="0.25">
      <c r="B435" s="2" t="s">
        <v>468</v>
      </c>
      <c r="C435" s="2" t="s">
        <v>18</v>
      </c>
      <c r="D435" s="2" t="s">
        <v>19</v>
      </c>
      <c r="E435" s="2" t="s">
        <v>27</v>
      </c>
      <c r="F435" s="2" t="s">
        <v>21</v>
      </c>
      <c r="G435" s="2" t="s">
        <v>28</v>
      </c>
      <c r="H435" s="2">
        <v>23.46</v>
      </c>
      <c r="I435" s="2">
        <v>6</v>
      </c>
      <c r="J435" s="2">
        <v>7.0380000000000003</v>
      </c>
      <c r="K435" s="2">
        <v>147.798</v>
      </c>
      <c r="L435" s="143">
        <v>43478</v>
      </c>
      <c r="M435" s="2">
        <v>0.80138888888888893</v>
      </c>
      <c r="N435" s="3" t="s">
        <v>23</v>
      </c>
      <c r="O435" s="2">
        <v>140.76</v>
      </c>
      <c r="P435" s="4">
        <v>4.7619047620000003</v>
      </c>
      <c r="Q435" s="2">
        <v>7.0380000000000003</v>
      </c>
      <c r="R435" s="2">
        <v>6.4</v>
      </c>
      <c r="S435">
        <f t="shared" si="6"/>
        <v>1</v>
      </c>
    </row>
    <row r="436" spans="2:19" x14ac:dyDescent="0.25">
      <c r="B436" s="2" t="s">
        <v>469</v>
      </c>
      <c r="C436" s="2" t="s">
        <v>42</v>
      </c>
      <c r="D436" s="2" t="s">
        <v>43</v>
      </c>
      <c r="E436" s="2" t="s">
        <v>27</v>
      </c>
      <c r="F436" s="2" t="s">
        <v>31</v>
      </c>
      <c r="G436" s="2" t="s">
        <v>46</v>
      </c>
      <c r="H436" s="2">
        <v>95.54</v>
      </c>
      <c r="I436" s="2">
        <v>7</v>
      </c>
      <c r="J436" s="2">
        <v>33.439</v>
      </c>
      <c r="K436" s="2">
        <v>702.21900000000005</v>
      </c>
      <c r="L436" s="143">
        <v>43533</v>
      </c>
      <c r="M436" s="2">
        <v>0.60833333333333328</v>
      </c>
      <c r="N436" s="3" t="s">
        <v>33</v>
      </c>
      <c r="O436" s="2">
        <v>668.78</v>
      </c>
      <c r="P436" s="4">
        <v>4.7619047620000003</v>
      </c>
      <c r="Q436" s="2">
        <v>33.439</v>
      </c>
      <c r="R436" s="2">
        <v>9.6</v>
      </c>
      <c r="S436">
        <f t="shared" si="6"/>
        <v>3</v>
      </c>
    </row>
    <row r="437" spans="2:19" x14ac:dyDescent="0.25">
      <c r="B437" s="2" t="s">
        <v>470</v>
      </c>
      <c r="C437" s="2" t="s">
        <v>42</v>
      </c>
      <c r="D437" s="2" t="s">
        <v>43</v>
      </c>
      <c r="E437" s="2" t="s">
        <v>27</v>
      </c>
      <c r="F437" s="2" t="s">
        <v>21</v>
      </c>
      <c r="G437" s="2" t="s">
        <v>46</v>
      </c>
      <c r="H437" s="2">
        <v>47.44</v>
      </c>
      <c r="I437" s="2">
        <v>1</v>
      </c>
      <c r="J437" s="2">
        <v>2.3719999999999999</v>
      </c>
      <c r="K437" s="2">
        <v>49.811999999999998</v>
      </c>
      <c r="L437" s="143">
        <v>43518</v>
      </c>
      <c r="M437" s="2">
        <v>0.7631944444444444</v>
      </c>
      <c r="N437" s="3" t="s">
        <v>33</v>
      </c>
      <c r="O437" s="2">
        <v>47.44</v>
      </c>
      <c r="P437" s="4">
        <v>4.7619047620000003</v>
      </c>
      <c r="Q437" s="2">
        <v>2.3719999999999999</v>
      </c>
      <c r="R437" s="2">
        <v>6.8</v>
      </c>
      <c r="S437">
        <f t="shared" si="6"/>
        <v>2</v>
      </c>
    </row>
    <row r="438" spans="2:19" x14ac:dyDescent="0.25">
      <c r="B438" s="2" t="s">
        <v>471</v>
      </c>
      <c r="C438" s="2" t="s">
        <v>25</v>
      </c>
      <c r="D438" s="2" t="s">
        <v>26</v>
      </c>
      <c r="E438" s="2" t="s">
        <v>27</v>
      </c>
      <c r="F438" s="2" t="s">
        <v>31</v>
      </c>
      <c r="G438" s="2" t="s">
        <v>36</v>
      </c>
      <c r="H438" s="2">
        <v>99.24</v>
      </c>
      <c r="I438" s="2">
        <v>9</v>
      </c>
      <c r="J438" s="2">
        <v>44.658000000000001</v>
      </c>
      <c r="K438" s="2">
        <v>937.81799999999998</v>
      </c>
      <c r="L438" s="143">
        <v>43543</v>
      </c>
      <c r="M438" s="2">
        <v>0.79791666666666672</v>
      </c>
      <c r="N438" s="3" t="s">
        <v>23</v>
      </c>
      <c r="O438" s="2">
        <v>893.16</v>
      </c>
      <c r="P438" s="4">
        <v>4.7619047620000003</v>
      </c>
      <c r="Q438" s="2">
        <v>44.658000000000001</v>
      </c>
      <c r="R438" s="2">
        <v>9</v>
      </c>
      <c r="S438">
        <f t="shared" si="6"/>
        <v>3</v>
      </c>
    </row>
    <row r="439" spans="2:19" x14ac:dyDescent="0.25">
      <c r="B439" s="2" t="s">
        <v>472</v>
      </c>
      <c r="C439" s="2" t="s">
        <v>25</v>
      </c>
      <c r="D439" s="2" t="s">
        <v>26</v>
      </c>
      <c r="E439" s="2" t="s">
        <v>20</v>
      </c>
      <c r="F439" s="2" t="s">
        <v>31</v>
      </c>
      <c r="G439" s="2" t="s">
        <v>36</v>
      </c>
      <c r="H439" s="2">
        <v>82.93</v>
      </c>
      <c r="I439" s="2">
        <v>4</v>
      </c>
      <c r="J439" s="2">
        <v>16.585999999999999</v>
      </c>
      <c r="K439" s="2">
        <v>348.30599999999998</v>
      </c>
      <c r="L439" s="143">
        <v>43485</v>
      </c>
      <c r="M439" s="2">
        <v>0.70208333333333328</v>
      </c>
      <c r="N439" s="3" t="s">
        <v>23</v>
      </c>
      <c r="O439" s="2">
        <v>331.72</v>
      </c>
      <c r="P439" s="4">
        <v>4.7619047620000003</v>
      </c>
      <c r="Q439" s="2">
        <v>16.585999999999999</v>
      </c>
      <c r="R439" s="2">
        <v>9.6</v>
      </c>
      <c r="S439">
        <f t="shared" si="6"/>
        <v>1</v>
      </c>
    </row>
    <row r="440" spans="2:19" x14ac:dyDescent="0.25">
      <c r="B440" s="2" t="s">
        <v>473</v>
      </c>
      <c r="C440" s="2" t="s">
        <v>18</v>
      </c>
      <c r="D440" s="2" t="s">
        <v>19</v>
      </c>
      <c r="E440" s="2" t="s">
        <v>27</v>
      </c>
      <c r="F440" s="2" t="s">
        <v>31</v>
      </c>
      <c r="G440" s="2" t="s">
        <v>32</v>
      </c>
      <c r="H440" s="2">
        <v>33.99</v>
      </c>
      <c r="I440" s="2">
        <v>6</v>
      </c>
      <c r="J440" s="2">
        <v>10.196999999999999</v>
      </c>
      <c r="K440" s="2">
        <v>214.137</v>
      </c>
      <c r="L440" s="143">
        <v>43532</v>
      </c>
      <c r="M440" s="2">
        <v>0.65069444444444446</v>
      </c>
      <c r="N440" s="3" t="s">
        <v>33</v>
      </c>
      <c r="O440" s="2">
        <v>203.94</v>
      </c>
      <c r="P440" s="4">
        <v>4.7619047620000003</v>
      </c>
      <c r="Q440" s="2">
        <v>10.196999999999999</v>
      </c>
      <c r="R440" s="2">
        <v>7.7</v>
      </c>
      <c r="S440">
        <f t="shared" si="6"/>
        <v>3</v>
      </c>
    </row>
    <row r="441" spans="2:19" x14ac:dyDescent="0.25">
      <c r="B441" s="2" t="s">
        <v>474</v>
      </c>
      <c r="C441" s="2" t="s">
        <v>25</v>
      </c>
      <c r="D441" s="2" t="s">
        <v>26</v>
      </c>
      <c r="E441" s="2" t="s">
        <v>20</v>
      </c>
      <c r="F441" s="2" t="s">
        <v>31</v>
      </c>
      <c r="G441" s="2" t="s">
        <v>44</v>
      </c>
      <c r="H441" s="2">
        <v>17.04</v>
      </c>
      <c r="I441" s="2">
        <v>4</v>
      </c>
      <c r="J441" s="2">
        <v>3.4079999999999999</v>
      </c>
      <c r="K441" s="2">
        <v>71.567999999999998</v>
      </c>
      <c r="L441" s="143">
        <v>43532</v>
      </c>
      <c r="M441" s="2">
        <v>0.84375</v>
      </c>
      <c r="N441" s="3" t="s">
        <v>23</v>
      </c>
      <c r="O441" s="2">
        <v>68.16</v>
      </c>
      <c r="P441" s="4">
        <v>4.7619047620000003</v>
      </c>
      <c r="Q441" s="2">
        <v>3.4079999999999999</v>
      </c>
      <c r="R441" s="2">
        <v>7</v>
      </c>
      <c r="S441">
        <f t="shared" si="6"/>
        <v>3</v>
      </c>
    </row>
    <row r="442" spans="2:19" x14ac:dyDescent="0.25">
      <c r="B442" s="2" t="s">
        <v>475</v>
      </c>
      <c r="C442" s="2" t="s">
        <v>25</v>
      </c>
      <c r="D442" s="2" t="s">
        <v>26</v>
      </c>
      <c r="E442" s="2" t="s">
        <v>27</v>
      </c>
      <c r="F442" s="2" t="s">
        <v>21</v>
      </c>
      <c r="G442" s="2" t="s">
        <v>28</v>
      </c>
      <c r="H442" s="2">
        <v>40.86</v>
      </c>
      <c r="I442" s="2">
        <v>8</v>
      </c>
      <c r="J442" s="2">
        <v>16.344000000000001</v>
      </c>
      <c r="K442" s="2">
        <v>343.22399999999999</v>
      </c>
      <c r="L442" s="143">
        <v>43503</v>
      </c>
      <c r="M442" s="2">
        <v>0.60972222222222228</v>
      </c>
      <c r="N442" s="3" t="s">
        <v>33</v>
      </c>
      <c r="O442" s="2">
        <v>326.88</v>
      </c>
      <c r="P442" s="4">
        <v>4.7619047620000003</v>
      </c>
      <c r="Q442" s="2">
        <v>16.344000000000001</v>
      </c>
      <c r="R442" s="2">
        <v>6.5</v>
      </c>
      <c r="S442">
        <f t="shared" si="6"/>
        <v>2</v>
      </c>
    </row>
    <row r="443" spans="2:19" x14ac:dyDescent="0.25">
      <c r="B443" s="2" t="s">
        <v>476</v>
      </c>
      <c r="C443" s="2" t="s">
        <v>25</v>
      </c>
      <c r="D443" s="2" t="s">
        <v>26</v>
      </c>
      <c r="E443" s="2" t="s">
        <v>20</v>
      </c>
      <c r="F443" s="2" t="s">
        <v>31</v>
      </c>
      <c r="G443" s="2" t="s">
        <v>44</v>
      </c>
      <c r="H443" s="2">
        <v>17.440000000000001</v>
      </c>
      <c r="I443" s="2">
        <v>5</v>
      </c>
      <c r="J443" s="2">
        <v>4.3600000000000003</v>
      </c>
      <c r="K443" s="2">
        <v>91.56</v>
      </c>
      <c r="L443" s="143">
        <v>43480</v>
      </c>
      <c r="M443" s="2">
        <v>0.80902777777777779</v>
      </c>
      <c r="N443" s="3" t="s">
        <v>29</v>
      </c>
      <c r="O443" s="2">
        <v>87.2</v>
      </c>
      <c r="P443" s="4">
        <v>4.7619047620000003</v>
      </c>
      <c r="Q443" s="2">
        <v>4.3600000000000003</v>
      </c>
      <c r="R443" s="2">
        <v>8.1</v>
      </c>
      <c r="S443">
        <f t="shared" si="6"/>
        <v>1</v>
      </c>
    </row>
    <row r="444" spans="2:19" x14ac:dyDescent="0.25">
      <c r="B444" s="2" t="s">
        <v>477</v>
      </c>
      <c r="C444" s="2" t="s">
        <v>42</v>
      </c>
      <c r="D444" s="2" t="s">
        <v>43</v>
      </c>
      <c r="E444" s="2" t="s">
        <v>20</v>
      </c>
      <c r="F444" s="2" t="s">
        <v>21</v>
      </c>
      <c r="G444" s="2" t="s">
        <v>36</v>
      </c>
      <c r="H444" s="2">
        <v>88.43</v>
      </c>
      <c r="I444" s="2">
        <v>8</v>
      </c>
      <c r="J444" s="2">
        <v>35.372</v>
      </c>
      <c r="K444" s="2">
        <v>742.81200000000001</v>
      </c>
      <c r="L444" s="143">
        <v>43546</v>
      </c>
      <c r="M444" s="2">
        <v>0.81597222222222221</v>
      </c>
      <c r="N444" s="3" t="s">
        <v>33</v>
      </c>
      <c r="O444" s="2">
        <v>707.44</v>
      </c>
      <c r="P444" s="4">
        <v>4.7619047620000003</v>
      </c>
      <c r="Q444" s="2">
        <v>35.372</v>
      </c>
      <c r="R444" s="2">
        <v>4.3</v>
      </c>
      <c r="S444">
        <f t="shared" si="6"/>
        <v>3</v>
      </c>
    </row>
    <row r="445" spans="2:19" x14ac:dyDescent="0.25">
      <c r="B445" s="2" t="s">
        <v>478</v>
      </c>
      <c r="C445" s="2" t="s">
        <v>18</v>
      </c>
      <c r="D445" s="2" t="s">
        <v>19</v>
      </c>
      <c r="E445" s="2" t="s">
        <v>20</v>
      </c>
      <c r="F445" s="2" t="s">
        <v>21</v>
      </c>
      <c r="G445" s="2" t="s">
        <v>32</v>
      </c>
      <c r="H445" s="2">
        <v>89.21</v>
      </c>
      <c r="I445" s="2">
        <v>9</v>
      </c>
      <c r="J445" s="2">
        <v>40.144500000000001</v>
      </c>
      <c r="K445" s="2">
        <v>843.03449999999998</v>
      </c>
      <c r="L445" s="143">
        <v>43480</v>
      </c>
      <c r="M445" s="2">
        <v>0.65416666666666667</v>
      </c>
      <c r="N445" s="3" t="s">
        <v>33</v>
      </c>
      <c r="O445" s="2">
        <v>802.89</v>
      </c>
      <c r="P445" s="4">
        <v>4.7619047620000003</v>
      </c>
      <c r="Q445" s="2">
        <v>40.144500000000001</v>
      </c>
      <c r="R445" s="2">
        <v>6.5</v>
      </c>
      <c r="S445">
        <f t="shared" si="6"/>
        <v>1</v>
      </c>
    </row>
    <row r="446" spans="2:19" x14ac:dyDescent="0.25">
      <c r="B446" s="2" t="s">
        <v>479</v>
      </c>
      <c r="C446" s="2" t="s">
        <v>25</v>
      </c>
      <c r="D446" s="2" t="s">
        <v>26</v>
      </c>
      <c r="E446" s="2" t="s">
        <v>27</v>
      </c>
      <c r="F446" s="2" t="s">
        <v>31</v>
      </c>
      <c r="G446" s="2" t="s">
        <v>46</v>
      </c>
      <c r="H446" s="2">
        <v>12.78</v>
      </c>
      <c r="I446" s="2">
        <v>1</v>
      </c>
      <c r="J446" s="2">
        <v>0.63900000000000001</v>
      </c>
      <c r="K446" s="2">
        <v>13.419</v>
      </c>
      <c r="L446" s="143">
        <v>43473</v>
      </c>
      <c r="M446" s="2">
        <v>0.59097222222222223</v>
      </c>
      <c r="N446" s="3" t="s">
        <v>23</v>
      </c>
      <c r="O446" s="2">
        <v>12.78</v>
      </c>
      <c r="P446" s="4">
        <v>4.7619047620000003</v>
      </c>
      <c r="Q446" s="2">
        <v>0.63900000000000001</v>
      </c>
      <c r="R446" s="2">
        <v>9.5</v>
      </c>
      <c r="S446">
        <f t="shared" si="6"/>
        <v>1</v>
      </c>
    </row>
    <row r="447" spans="2:19" x14ac:dyDescent="0.25">
      <c r="B447" s="2" t="s">
        <v>480</v>
      </c>
      <c r="C447" s="2" t="s">
        <v>18</v>
      </c>
      <c r="D447" s="2" t="s">
        <v>19</v>
      </c>
      <c r="E447" s="2" t="s">
        <v>27</v>
      </c>
      <c r="F447" s="2" t="s">
        <v>21</v>
      </c>
      <c r="G447" s="2" t="s">
        <v>36</v>
      </c>
      <c r="H447" s="2">
        <v>19.100000000000001</v>
      </c>
      <c r="I447" s="2">
        <v>7</v>
      </c>
      <c r="J447" s="2">
        <v>6.6849999999999996</v>
      </c>
      <c r="K447" s="2">
        <v>140.38499999999999</v>
      </c>
      <c r="L447" s="143">
        <v>43480</v>
      </c>
      <c r="M447" s="2">
        <v>0.4465277777777778</v>
      </c>
      <c r="N447" s="3" t="s">
        <v>29</v>
      </c>
      <c r="O447" s="2">
        <v>133.69999999999999</v>
      </c>
      <c r="P447" s="4">
        <v>4.7619047620000003</v>
      </c>
      <c r="Q447" s="2">
        <v>6.6849999999999996</v>
      </c>
      <c r="R447" s="2">
        <v>9.6999999999999993</v>
      </c>
      <c r="S447">
        <f t="shared" si="6"/>
        <v>1</v>
      </c>
    </row>
    <row r="448" spans="2:19" x14ac:dyDescent="0.25">
      <c r="B448" s="2" t="s">
        <v>481</v>
      </c>
      <c r="C448" s="2" t="s">
        <v>42</v>
      </c>
      <c r="D448" s="2" t="s">
        <v>43</v>
      </c>
      <c r="E448" s="2" t="s">
        <v>20</v>
      </c>
      <c r="F448" s="2" t="s">
        <v>21</v>
      </c>
      <c r="G448" s="2" t="s">
        <v>22</v>
      </c>
      <c r="H448" s="2">
        <v>19.149999999999999</v>
      </c>
      <c r="I448" s="2">
        <v>1</v>
      </c>
      <c r="J448" s="2">
        <v>0.95750000000000002</v>
      </c>
      <c r="K448" s="2">
        <v>20.107500000000002</v>
      </c>
      <c r="L448" s="143">
        <v>43493</v>
      </c>
      <c r="M448" s="2">
        <v>0.74861111111111112</v>
      </c>
      <c r="N448" s="3" t="s">
        <v>33</v>
      </c>
      <c r="O448" s="2">
        <v>19.149999999999999</v>
      </c>
      <c r="P448" s="4">
        <v>4.7619047620000003</v>
      </c>
      <c r="Q448" s="2">
        <v>0.95750000000000002</v>
      </c>
      <c r="R448" s="2">
        <v>9.5</v>
      </c>
      <c r="S448">
        <f t="shared" si="6"/>
        <v>1</v>
      </c>
    </row>
    <row r="449" spans="2:19" x14ac:dyDescent="0.25">
      <c r="B449" s="2" t="s">
        <v>482</v>
      </c>
      <c r="C449" s="2" t="s">
        <v>25</v>
      </c>
      <c r="D449" s="2" t="s">
        <v>26</v>
      </c>
      <c r="E449" s="2" t="s">
        <v>20</v>
      </c>
      <c r="F449" s="2" t="s">
        <v>31</v>
      </c>
      <c r="G449" s="2" t="s">
        <v>44</v>
      </c>
      <c r="H449" s="2">
        <v>27.66</v>
      </c>
      <c r="I449" s="2">
        <v>10</v>
      </c>
      <c r="J449" s="2">
        <v>13.83</v>
      </c>
      <c r="K449" s="2">
        <v>290.43</v>
      </c>
      <c r="L449" s="143">
        <v>43510</v>
      </c>
      <c r="M449" s="2">
        <v>0.47638888888888886</v>
      </c>
      <c r="N449" s="3" t="s">
        <v>33</v>
      </c>
      <c r="O449" s="2">
        <v>276.60000000000002</v>
      </c>
      <c r="P449" s="4">
        <v>4.7619047620000003</v>
      </c>
      <c r="Q449" s="2">
        <v>13.83</v>
      </c>
      <c r="R449" s="2">
        <v>8.9</v>
      </c>
      <c r="S449">
        <f t="shared" si="6"/>
        <v>2</v>
      </c>
    </row>
    <row r="450" spans="2:19" x14ac:dyDescent="0.25">
      <c r="B450" s="2" t="s">
        <v>483</v>
      </c>
      <c r="C450" s="2" t="s">
        <v>25</v>
      </c>
      <c r="D450" s="2" t="s">
        <v>26</v>
      </c>
      <c r="E450" s="2" t="s">
        <v>27</v>
      </c>
      <c r="F450" s="2" t="s">
        <v>31</v>
      </c>
      <c r="G450" s="2" t="s">
        <v>46</v>
      </c>
      <c r="H450" s="2">
        <v>45.74</v>
      </c>
      <c r="I450" s="2">
        <v>3</v>
      </c>
      <c r="J450" s="2">
        <v>6.8609999999999998</v>
      </c>
      <c r="K450" s="2">
        <v>144.08099999999999</v>
      </c>
      <c r="L450" s="143">
        <v>43534</v>
      </c>
      <c r="M450" s="2">
        <v>0.73472222222222228</v>
      </c>
      <c r="N450" s="3" t="s">
        <v>33</v>
      </c>
      <c r="O450" s="2">
        <v>137.22</v>
      </c>
      <c r="P450" s="4">
        <v>4.7619047620000003</v>
      </c>
      <c r="Q450" s="2">
        <v>6.8609999999999998</v>
      </c>
      <c r="R450" s="2">
        <v>6.5</v>
      </c>
      <c r="S450">
        <f t="shared" si="6"/>
        <v>3</v>
      </c>
    </row>
    <row r="451" spans="2:19" x14ac:dyDescent="0.25">
      <c r="B451" s="2" t="s">
        <v>484</v>
      </c>
      <c r="C451" s="2" t="s">
        <v>42</v>
      </c>
      <c r="D451" s="2" t="s">
        <v>43</v>
      </c>
      <c r="E451" s="2" t="s">
        <v>20</v>
      </c>
      <c r="F451" s="2" t="s">
        <v>21</v>
      </c>
      <c r="G451" s="2" t="s">
        <v>22</v>
      </c>
      <c r="H451" s="2">
        <v>27.07</v>
      </c>
      <c r="I451" s="2">
        <v>1</v>
      </c>
      <c r="J451" s="2">
        <v>1.3534999999999999</v>
      </c>
      <c r="K451" s="2">
        <v>28.423500000000001</v>
      </c>
      <c r="L451" s="143">
        <v>43477</v>
      </c>
      <c r="M451" s="2">
        <v>0.83819444444444446</v>
      </c>
      <c r="N451" s="3" t="s">
        <v>33</v>
      </c>
      <c r="O451" s="2">
        <v>27.07</v>
      </c>
      <c r="P451" s="4">
        <v>4.7619047620000003</v>
      </c>
      <c r="Q451" s="2">
        <v>1.3534999999999999</v>
      </c>
      <c r="R451" s="2">
        <v>5.3</v>
      </c>
      <c r="S451">
        <f t="shared" si="6"/>
        <v>1</v>
      </c>
    </row>
    <row r="452" spans="2:19" x14ac:dyDescent="0.25">
      <c r="B452" s="2" t="s">
        <v>485</v>
      </c>
      <c r="C452" s="2" t="s">
        <v>42</v>
      </c>
      <c r="D452" s="2" t="s">
        <v>43</v>
      </c>
      <c r="E452" s="2" t="s">
        <v>20</v>
      </c>
      <c r="F452" s="2" t="s">
        <v>21</v>
      </c>
      <c r="G452" s="2" t="s">
        <v>36</v>
      </c>
      <c r="H452" s="2">
        <v>39.119999999999997</v>
      </c>
      <c r="I452" s="2">
        <v>1</v>
      </c>
      <c r="J452" s="2">
        <v>1.956</v>
      </c>
      <c r="K452" s="2">
        <v>41.076000000000001</v>
      </c>
      <c r="L452" s="143">
        <v>43550</v>
      </c>
      <c r="M452" s="2">
        <v>0.4597222222222222</v>
      </c>
      <c r="N452" s="3" t="s">
        <v>33</v>
      </c>
      <c r="O452" s="2">
        <v>39.119999999999997</v>
      </c>
      <c r="P452" s="4">
        <v>4.7619047620000003</v>
      </c>
      <c r="Q452" s="2">
        <v>1.956</v>
      </c>
      <c r="R452" s="2">
        <v>9.6</v>
      </c>
      <c r="S452">
        <f t="shared" ref="S452:S515" si="7">MONTH(L452)</f>
        <v>3</v>
      </c>
    </row>
    <row r="453" spans="2:19" x14ac:dyDescent="0.25">
      <c r="B453" s="2" t="s">
        <v>486</v>
      </c>
      <c r="C453" s="2" t="s">
        <v>42</v>
      </c>
      <c r="D453" s="2" t="s">
        <v>43</v>
      </c>
      <c r="E453" s="2" t="s">
        <v>27</v>
      </c>
      <c r="F453" s="2" t="s">
        <v>21</v>
      </c>
      <c r="G453" s="2" t="s">
        <v>28</v>
      </c>
      <c r="H453" s="2">
        <v>74.709999999999994</v>
      </c>
      <c r="I453" s="2">
        <v>6</v>
      </c>
      <c r="J453" s="2">
        <v>22.413</v>
      </c>
      <c r="K453" s="2">
        <v>470.673</v>
      </c>
      <c r="L453" s="143">
        <v>43466</v>
      </c>
      <c r="M453" s="2">
        <v>0.79652777777777772</v>
      </c>
      <c r="N453" s="3" t="s">
        <v>29</v>
      </c>
      <c r="O453" s="2">
        <v>448.26</v>
      </c>
      <c r="P453" s="4">
        <v>4.7619047620000003</v>
      </c>
      <c r="Q453" s="2">
        <v>22.413</v>
      </c>
      <c r="R453" s="2">
        <v>6.7</v>
      </c>
      <c r="S453">
        <f t="shared" si="7"/>
        <v>1</v>
      </c>
    </row>
    <row r="454" spans="2:19" x14ac:dyDescent="0.25">
      <c r="B454" s="2" t="s">
        <v>487</v>
      </c>
      <c r="C454" s="2" t="s">
        <v>42</v>
      </c>
      <c r="D454" s="2" t="s">
        <v>43</v>
      </c>
      <c r="E454" s="2" t="s">
        <v>27</v>
      </c>
      <c r="F454" s="2" t="s">
        <v>31</v>
      </c>
      <c r="G454" s="2" t="s">
        <v>28</v>
      </c>
      <c r="H454" s="2">
        <v>22.01</v>
      </c>
      <c r="I454" s="2">
        <v>6</v>
      </c>
      <c r="J454" s="2">
        <v>6.6029999999999998</v>
      </c>
      <c r="K454" s="2">
        <v>138.66300000000001</v>
      </c>
      <c r="L454" s="143">
        <v>43467</v>
      </c>
      <c r="M454" s="2">
        <v>0.78472222222222221</v>
      </c>
      <c r="N454" s="3" t="s">
        <v>29</v>
      </c>
      <c r="O454" s="2">
        <v>132.06</v>
      </c>
      <c r="P454" s="4">
        <v>4.7619047620000003</v>
      </c>
      <c r="Q454" s="2">
        <v>6.6029999999999998</v>
      </c>
      <c r="R454" s="2">
        <v>7.6</v>
      </c>
      <c r="S454">
        <f t="shared" si="7"/>
        <v>1</v>
      </c>
    </row>
    <row r="455" spans="2:19" x14ac:dyDescent="0.25">
      <c r="B455" s="2" t="s">
        <v>488</v>
      </c>
      <c r="C455" s="2" t="s">
        <v>18</v>
      </c>
      <c r="D455" s="2" t="s">
        <v>19</v>
      </c>
      <c r="E455" s="2" t="s">
        <v>27</v>
      </c>
      <c r="F455" s="2" t="s">
        <v>21</v>
      </c>
      <c r="G455" s="2" t="s">
        <v>44</v>
      </c>
      <c r="H455" s="2">
        <v>63.61</v>
      </c>
      <c r="I455" s="2">
        <v>5</v>
      </c>
      <c r="J455" s="2">
        <v>15.9025</v>
      </c>
      <c r="K455" s="2">
        <v>333.95249999999999</v>
      </c>
      <c r="L455" s="143">
        <v>43540</v>
      </c>
      <c r="M455" s="2">
        <v>0.52986111111111112</v>
      </c>
      <c r="N455" s="3" t="s">
        <v>23</v>
      </c>
      <c r="O455" s="2">
        <v>318.05</v>
      </c>
      <c r="P455" s="4">
        <v>4.7619047620000003</v>
      </c>
      <c r="Q455" s="2">
        <v>15.9025</v>
      </c>
      <c r="R455" s="2">
        <v>4.8</v>
      </c>
      <c r="S455">
        <f t="shared" si="7"/>
        <v>3</v>
      </c>
    </row>
    <row r="456" spans="2:19" x14ac:dyDescent="0.25">
      <c r="B456" s="2" t="s">
        <v>489</v>
      </c>
      <c r="C456" s="2" t="s">
        <v>18</v>
      </c>
      <c r="D456" s="2" t="s">
        <v>19</v>
      </c>
      <c r="E456" s="2" t="s">
        <v>27</v>
      </c>
      <c r="F456" s="2" t="s">
        <v>31</v>
      </c>
      <c r="G456" s="2" t="s">
        <v>22</v>
      </c>
      <c r="H456" s="2">
        <v>25</v>
      </c>
      <c r="I456" s="2">
        <v>1</v>
      </c>
      <c r="J456" s="2">
        <v>1.25</v>
      </c>
      <c r="K456" s="2">
        <v>26.25</v>
      </c>
      <c r="L456" s="143">
        <v>43527</v>
      </c>
      <c r="M456" s="2">
        <v>0.63124999999999998</v>
      </c>
      <c r="N456" s="3" t="s">
        <v>23</v>
      </c>
      <c r="O456" s="2">
        <v>25</v>
      </c>
      <c r="P456" s="4">
        <v>4.7619047620000003</v>
      </c>
      <c r="Q456" s="2">
        <v>1.25</v>
      </c>
      <c r="R456" s="2">
        <v>5.5</v>
      </c>
      <c r="S456">
        <f t="shared" si="7"/>
        <v>3</v>
      </c>
    </row>
    <row r="457" spans="2:19" x14ac:dyDescent="0.25">
      <c r="B457" s="2" t="s">
        <v>490</v>
      </c>
      <c r="C457" s="2" t="s">
        <v>18</v>
      </c>
      <c r="D457" s="2" t="s">
        <v>19</v>
      </c>
      <c r="E457" s="2" t="s">
        <v>20</v>
      </c>
      <c r="F457" s="2" t="s">
        <v>31</v>
      </c>
      <c r="G457" s="2" t="s">
        <v>28</v>
      </c>
      <c r="H457" s="2">
        <v>20.77</v>
      </c>
      <c r="I457" s="2">
        <v>4</v>
      </c>
      <c r="J457" s="2">
        <v>4.1539999999999999</v>
      </c>
      <c r="K457" s="2">
        <v>87.233999999999995</v>
      </c>
      <c r="L457" s="143">
        <v>43496</v>
      </c>
      <c r="M457" s="2">
        <v>0.57430555555555551</v>
      </c>
      <c r="N457" s="3" t="s">
        <v>29</v>
      </c>
      <c r="O457" s="2">
        <v>83.08</v>
      </c>
      <c r="P457" s="4">
        <v>4.7619047620000003</v>
      </c>
      <c r="Q457" s="2">
        <v>4.1539999999999999</v>
      </c>
      <c r="R457" s="2">
        <v>4.7</v>
      </c>
      <c r="S457">
        <f t="shared" si="7"/>
        <v>1</v>
      </c>
    </row>
    <row r="458" spans="2:19" x14ac:dyDescent="0.25">
      <c r="B458" s="2" t="s">
        <v>491</v>
      </c>
      <c r="C458" s="2" t="s">
        <v>42</v>
      </c>
      <c r="D458" s="2" t="s">
        <v>43</v>
      </c>
      <c r="E458" s="2" t="s">
        <v>20</v>
      </c>
      <c r="F458" s="2" t="s">
        <v>21</v>
      </c>
      <c r="G458" s="2" t="s">
        <v>46</v>
      </c>
      <c r="H458" s="2">
        <v>29.56</v>
      </c>
      <c r="I458" s="2">
        <v>5</v>
      </c>
      <c r="J458" s="2">
        <v>7.39</v>
      </c>
      <c r="K458" s="2">
        <v>155.19</v>
      </c>
      <c r="L458" s="143">
        <v>43509</v>
      </c>
      <c r="M458" s="2">
        <v>0.70763888888888893</v>
      </c>
      <c r="N458" s="3" t="s">
        <v>29</v>
      </c>
      <c r="O458" s="2">
        <v>147.80000000000001</v>
      </c>
      <c r="P458" s="4">
        <v>4.7619047620000003</v>
      </c>
      <c r="Q458" s="2">
        <v>7.39</v>
      </c>
      <c r="R458" s="2">
        <v>6.9</v>
      </c>
      <c r="S458">
        <f t="shared" si="7"/>
        <v>2</v>
      </c>
    </row>
    <row r="459" spans="2:19" x14ac:dyDescent="0.25">
      <c r="B459" s="2" t="s">
        <v>492</v>
      </c>
      <c r="C459" s="2" t="s">
        <v>42</v>
      </c>
      <c r="D459" s="2" t="s">
        <v>43</v>
      </c>
      <c r="E459" s="2" t="s">
        <v>20</v>
      </c>
      <c r="F459" s="2" t="s">
        <v>21</v>
      </c>
      <c r="G459" s="2" t="s">
        <v>44</v>
      </c>
      <c r="H459" s="2">
        <v>77.400000000000006</v>
      </c>
      <c r="I459" s="2">
        <v>9</v>
      </c>
      <c r="J459" s="2">
        <v>34.83</v>
      </c>
      <c r="K459" s="2">
        <v>731.43</v>
      </c>
      <c r="L459" s="143">
        <v>43511</v>
      </c>
      <c r="M459" s="2">
        <v>0.59375</v>
      </c>
      <c r="N459" s="3" t="s">
        <v>33</v>
      </c>
      <c r="O459" s="2">
        <v>696.6</v>
      </c>
      <c r="P459" s="4">
        <v>4.7619047620000003</v>
      </c>
      <c r="Q459" s="2">
        <v>34.83</v>
      </c>
      <c r="R459" s="2">
        <v>4.5</v>
      </c>
      <c r="S459">
        <f t="shared" si="7"/>
        <v>2</v>
      </c>
    </row>
    <row r="460" spans="2:19" x14ac:dyDescent="0.25">
      <c r="B460" s="2" t="s">
        <v>493</v>
      </c>
      <c r="C460" s="2" t="s">
        <v>42</v>
      </c>
      <c r="D460" s="2" t="s">
        <v>43</v>
      </c>
      <c r="E460" s="2" t="s">
        <v>27</v>
      </c>
      <c r="F460" s="2" t="s">
        <v>31</v>
      </c>
      <c r="G460" s="2" t="s">
        <v>28</v>
      </c>
      <c r="H460" s="2">
        <v>79.39</v>
      </c>
      <c r="I460" s="2">
        <v>10</v>
      </c>
      <c r="J460" s="2">
        <v>39.695</v>
      </c>
      <c r="K460" s="2">
        <v>833.59500000000003</v>
      </c>
      <c r="L460" s="143">
        <v>43503</v>
      </c>
      <c r="M460" s="2">
        <v>0.85</v>
      </c>
      <c r="N460" s="3" t="s">
        <v>29</v>
      </c>
      <c r="O460" s="2">
        <v>793.9</v>
      </c>
      <c r="P460" s="4">
        <v>4.7619047620000003</v>
      </c>
      <c r="Q460" s="2">
        <v>39.695</v>
      </c>
      <c r="R460" s="2">
        <v>6.2</v>
      </c>
      <c r="S460">
        <f t="shared" si="7"/>
        <v>2</v>
      </c>
    </row>
    <row r="461" spans="2:19" x14ac:dyDescent="0.25">
      <c r="B461" s="2" t="s">
        <v>494</v>
      </c>
      <c r="C461" s="2" t="s">
        <v>25</v>
      </c>
      <c r="D461" s="2" t="s">
        <v>26</v>
      </c>
      <c r="E461" s="2" t="s">
        <v>20</v>
      </c>
      <c r="F461" s="2" t="s">
        <v>21</v>
      </c>
      <c r="G461" s="2" t="s">
        <v>28</v>
      </c>
      <c r="H461" s="2">
        <v>46.57</v>
      </c>
      <c r="I461" s="2">
        <v>10</v>
      </c>
      <c r="J461" s="2">
        <v>23.285</v>
      </c>
      <c r="K461" s="2">
        <v>488.98500000000001</v>
      </c>
      <c r="L461" s="143">
        <v>43492</v>
      </c>
      <c r="M461" s="2">
        <v>0.58194444444444449</v>
      </c>
      <c r="N461" s="3" t="s">
        <v>29</v>
      </c>
      <c r="O461" s="2">
        <v>465.7</v>
      </c>
      <c r="P461" s="4">
        <v>4.7619047620000003</v>
      </c>
      <c r="Q461" s="2">
        <v>23.285</v>
      </c>
      <c r="R461" s="2">
        <v>7.6</v>
      </c>
      <c r="S461">
        <f t="shared" si="7"/>
        <v>1</v>
      </c>
    </row>
    <row r="462" spans="2:19" x14ac:dyDescent="0.25">
      <c r="B462" s="2" t="s">
        <v>495</v>
      </c>
      <c r="C462" s="2" t="s">
        <v>25</v>
      </c>
      <c r="D462" s="2" t="s">
        <v>26</v>
      </c>
      <c r="E462" s="2" t="s">
        <v>27</v>
      </c>
      <c r="F462" s="2" t="s">
        <v>31</v>
      </c>
      <c r="G462" s="2" t="s">
        <v>44</v>
      </c>
      <c r="H462" s="2">
        <v>35.89</v>
      </c>
      <c r="I462" s="2">
        <v>1</v>
      </c>
      <c r="J462" s="2">
        <v>1.7945</v>
      </c>
      <c r="K462" s="2">
        <v>37.6845</v>
      </c>
      <c r="L462" s="143">
        <v>43519</v>
      </c>
      <c r="M462" s="2">
        <v>0.70277777777777772</v>
      </c>
      <c r="N462" s="3" t="s">
        <v>33</v>
      </c>
      <c r="O462" s="2">
        <v>35.89</v>
      </c>
      <c r="P462" s="4">
        <v>4.7619047620000003</v>
      </c>
      <c r="Q462" s="2">
        <v>1.7945</v>
      </c>
      <c r="R462" s="2">
        <v>7.9</v>
      </c>
      <c r="S462">
        <f t="shared" si="7"/>
        <v>2</v>
      </c>
    </row>
    <row r="463" spans="2:19" x14ac:dyDescent="0.25">
      <c r="B463" s="2" t="s">
        <v>496</v>
      </c>
      <c r="C463" s="2" t="s">
        <v>25</v>
      </c>
      <c r="D463" s="2" t="s">
        <v>26</v>
      </c>
      <c r="E463" s="2" t="s">
        <v>27</v>
      </c>
      <c r="F463" s="2" t="s">
        <v>31</v>
      </c>
      <c r="G463" s="2" t="s">
        <v>44</v>
      </c>
      <c r="H463" s="2">
        <v>40.520000000000003</v>
      </c>
      <c r="I463" s="2">
        <v>5</v>
      </c>
      <c r="J463" s="2">
        <v>10.130000000000001</v>
      </c>
      <c r="K463" s="2">
        <v>212.73</v>
      </c>
      <c r="L463" s="143">
        <v>43499</v>
      </c>
      <c r="M463" s="2">
        <v>0.6381944444444444</v>
      </c>
      <c r="N463" s="3" t="s">
        <v>29</v>
      </c>
      <c r="O463" s="2">
        <v>202.6</v>
      </c>
      <c r="P463" s="4">
        <v>4.7619047620000003</v>
      </c>
      <c r="Q463" s="2">
        <v>10.130000000000001</v>
      </c>
      <c r="R463" s="2">
        <v>4.5</v>
      </c>
      <c r="S463">
        <f t="shared" si="7"/>
        <v>2</v>
      </c>
    </row>
    <row r="464" spans="2:19" x14ac:dyDescent="0.25">
      <c r="B464" s="2" t="s">
        <v>497</v>
      </c>
      <c r="C464" s="2" t="s">
        <v>42</v>
      </c>
      <c r="D464" s="2" t="s">
        <v>43</v>
      </c>
      <c r="E464" s="2" t="s">
        <v>20</v>
      </c>
      <c r="F464" s="2" t="s">
        <v>21</v>
      </c>
      <c r="G464" s="2" t="s">
        <v>44</v>
      </c>
      <c r="H464" s="2">
        <v>73.05</v>
      </c>
      <c r="I464" s="2">
        <v>10</v>
      </c>
      <c r="J464" s="2">
        <v>36.524999999999999</v>
      </c>
      <c r="K464" s="2">
        <v>767.02499999999998</v>
      </c>
      <c r="L464" s="143">
        <v>43527</v>
      </c>
      <c r="M464" s="2">
        <v>0.51736111111111116</v>
      </c>
      <c r="N464" s="3" t="s">
        <v>33</v>
      </c>
      <c r="O464" s="2">
        <v>730.5</v>
      </c>
      <c r="P464" s="4">
        <v>4.7619047620000003</v>
      </c>
      <c r="Q464" s="2">
        <v>36.524999999999999</v>
      </c>
      <c r="R464" s="2">
        <v>8.6999999999999993</v>
      </c>
      <c r="S464">
        <f t="shared" si="7"/>
        <v>3</v>
      </c>
    </row>
    <row r="465" spans="2:19" x14ac:dyDescent="0.25">
      <c r="B465" s="2" t="s">
        <v>498</v>
      </c>
      <c r="C465" s="2" t="s">
        <v>25</v>
      </c>
      <c r="D465" s="2" t="s">
        <v>26</v>
      </c>
      <c r="E465" s="2" t="s">
        <v>27</v>
      </c>
      <c r="F465" s="2" t="s">
        <v>21</v>
      </c>
      <c r="G465" s="2" t="s">
        <v>36</v>
      </c>
      <c r="H465" s="2">
        <v>73.95</v>
      </c>
      <c r="I465" s="2">
        <v>4</v>
      </c>
      <c r="J465" s="2">
        <v>14.79</v>
      </c>
      <c r="K465" s="2">
        <v>310.58999999999997</v>
      </c>
      <c r="L465" s="143">
        <v>43499</v>
      </c>
      <c r="M465" s="2">
        <v>0.41805555555555557</v>
      </c>
      <c r="N465" s="3" t="s">
        <v>29</v>
      </c>
      <c r="O465" s="2">
        <v>295.8</v>
      </c>
      <c r="P465" s="4">
        <v>4.7619047620000003</v>
      </c>
      <c r="Q465" s="2">
        <v>14.79</v>
      </c>
      <c r="R465" s="2">
        <v>6.1</v>
      </c>
      <c r="S465">
        <f t="shared" si="7"/>
        <v>2</v>
      </c>
    </row>
    <row r="466" spans="2:19" x14ac:dyDescent="0.25">
      <c r="B466" s="2" t="s">
        <v>499</v>
      </c>
      <c r="C466" s="2" t="s">
        <v>25</v>
      </c>
      <c r="D466" s="2" t="s">
        <v>26</v>
      </c>
      <c r="E466" s="2" t="s">
        <v>20</v>
      </c>
      <c r="F466" s="2" t="s">
        <v>21</v>
      </c>
      <c r="G466" s="2" t="s">
        <v>44</v>
      </c>
      <c r="H466" s="2">
        <v>22.62</v>
      </c>
      <c r="I466" s="2">
        <v>1</v>
      </c>
      <c r="J466" s="2">
        <v>1.131</v>
      </c>
      <c r="K466" s="2">
        <v>23.751000000000001</v>
      </c>
      <c r="L466" s="143">
        <v>43541</v>
      </c>
      <c r="M466" s="2">
        <v>0.79027777777777775</v>
      </c>
      <c r="N466" s="3" t="s">
        <v>29</v>
      </c>
      <c r="O466" s="2">
        <v>22.62</v>
      </c>
      <c r="P466" s="4">
        <v>4.7619047620000003</v>
      </c>
      <c r="Q466" s="2">
        <v>1.131</v>
      </c>
      <c r="R466" s="2">
        <v>6.4</v>
      </c>
      <c r="S466">
        <f t="shared" si="7"/>
        <v>3</v>
      </c>
    </row>
    <row r="467" spans="2:19" x14ac:dyDescent="0.25">
      <c r="B467" s="2" t="s">
        <v>500</v>
      </c>
      <c r="C467" s="2" t="s">
        <v>18</v>
      </c>
      <c r="D467" s="2" t="s">
        <v>19</v>
      </c>
      <c r="E467" s="2" t="s">
        <v>20</v>
      </c>
      <c r="F467" s="2" t="s">
        <v>31</v>
      </c>
      <c r="G467" s="2" t="s">
        <v>44</v>
      </c>
      <c r="H467" s="2">
        <v>51.34</v>
      </c>
      <c r="I467" s="2">
        <v>5</v>
      </c>
      <c r="J467" s="2">
        <v>12.835000000000001</v>
      </c>
      <c r="K467" s="2">
        <v>269.53500000000003</v>
      </c>
      <c r="L467" s="143">
        <v>43552</v>
      </c>
      <c r="M467" s="2">
        <v>0.64652777777777781</v>
      </c>
      <c r="N467" s="3" t="s">
        <v>33</v>
      </c>
      <c r="O467" s="2">
        <v>256.7</v>
      </c>
      <c r="P467" s="4">
        <v>4.7619047620000003</v>
      </c>
      <c r="Q467" s="2">
        <v>12.835000000000001</v>
      </c>
      <c r="R467" s="2">
        <v>9.1</v>
      </c>
      <c r="S467">
        <f t="shared" si="7"/>
        <v>3</v>
      </c>
    </row>
    <row r="468" spans="2:19" x14ac:dyDescent="0.25">
      <c r="B468" s="2" t="s">
        <v>501</v>
      </c>
      <c r="C468" s="2" t="s">
        <v>25</v>
      </c>
      <c r="D468" s="2" t="s">
        <v>26</v>
      </c>
      <c r="E468" s="2" t="s">
        <v>20</v>
      </c>
      <c r="F468" s="2" t="s">
        <v>21</v>
      </c>
      <c r="G468" s="2" t="s">
        <v>36</v>
      </c>
      <c r="H468" s="2">
        <v>54.55</v>
      </c>
      <c r="I468" s="2">
        <v>10</v>
      </c>
      <c r="J468" s="2">
        <v>27.274999999999999</v>
      </c>
      <c r="K468" s="2">
        <v>572.77499999999998</v>
      </c>
      <c r="L468" s="143">
        <v>43526</v>
      </c>
      <c r="M468" s="2">
        <v>0.47361111111111109</v>
      </c>
      <c r="N468" s="3" t="s">
        <v>33</v>
      </c>
      <c r="O468" s="2">
        <v>545.5</v>
      </c>
      <c r="P468" s="4">
        <v>4.7619047620000003</v>
      </c>
      <c r="Q468" s="2">
        <v>27.274999999999999</v>
      </c>
      <c r="R468" s="2">
        <v>7.1</v>
      </c>
      <c r="S468">
        <f t="shared" si="7"/>
        <v>3</v>
      </c>
    </row>
    <row r="469" spans="2:19" x14ac:dyDescent="0.25">
      <c r="B469" s="2" t="s">
        <v>502</v>
      </c>
      <c r="C469" s="2" t="s">
        <v>25</v>
      </c>
      <c r="D469" s="2" t="s">
        <v>26</v>
      </c>
      <c r="E469" s="2" t="s">
        <v>20</v>
      </c>
      <c r="F469" s="2" t="s">
        <v>21</v>
      </c>
      <c r="G469" s="2" t="s">
        <v>22</v>
      </c>
      <c r="H469" s="2">
        <v>37.15</v>
      </c>
      <c r="I469" s="2">
        <v>7</v>
      </c>
      <c r="J469" s="2">
        <v>13.0025</v>
      </c>
      <c r="K469" s="2">
        <v>273.05250000000001</v>
      </c>
      <c r="L469" s="143">
        <v>43504</v>
      </c>
      <c r="M469" s="2">
        <v>0.55000000000000004</v>
      </c>
      <c r="N469" s="3" t="s">
        <v>33</v>
      </c>
      <c r="O469" s="2">
        <v>260.05</v>
      </c>
      <c r="P469" s="4">
        <v>4.7619047620000003</v>
      </c>
      <c r="Q469" s="2">
        <v>13.0025</v>
      </c>
      <c r="R469" s="2">
        <v>7.7</v>
      </c>
      <c r="S469">
        <f t="shared" si="7"/>
        <v>2</v>
      </c>
    </row>
    <row r="470" spans="2:19" x14ac:dyDescent="0.25">
      <c r="B470" s="2" t="s">
        <v>503</v>
      </c>
      <c r="C470" s="2" t="s">
        <v>42</v>
      </c>
      <c r="D470" s="2" t="s">
        <v>43</v>
      </c>
      <c r="E470" s="2" t="s">
        <v>27</v>
      </c>
      <c r="F470" s="2" t="s">
        <v>31</v>
      </c>
      <c r="G470" s="2" t="s">
        <v>36</v>
      </c>
      <c r="H470" s="2">
        <v>37.020000000000003</v>
      </c>
      <c r="I470" s="2">
        <v>6</v>
      </c>
      <c r="J470" s="2">
        <v>11.106</v>
      </c>
      <c r="K470" s="2">
        <v>233.226</v>
      </c>
      <c r="L470" s="143">
        <v>43546</v>
      </c>
      <c r="M470" s="2">
        <v>0.7729166666666667</v>
      </c>
      <c r="N470" s="3" t="s">
        <v>29</v>
      </c>
      <c r="O470" s="2">
        <v>222.12</v>
      </c>
      <c r="P470" s="4">
        <v>4.7619047620000003</v>
      </c>
      <c r="Q470" s="2">
        <v>11.106</v>
      </c>
      <c r="R470" s="2">
        <v>4.5</v>
      </c>
      <c r="S470">
        <f t="shared" si="7"/>
        <v>3</v>
      </c>
    </row>
    <row r="471" spans="2:19" x14ac:dyDescent="0.25">
      <c r="B471" s="2" t="s">
        <v>504</v>
      </c>
      <c r="C471" s="2" t="s">
        <v>25</v>
      </c>
      <c r="D471" s="2" t="s">
        <v>26</v>
      </c>
      <c r="E471" s="2" t="s">
        <v>27</v>
      </c>
      <c r="F471" s="2" t="s">
        <v>31</v>
      </c>
      <c r="G471" s="2" t="s">
        <v>44</v>
      </c>
      <c r="H471" s="2">
        <v>21.58</v>
      </c>
      <c r="I471" s="2">
        <v>1</v>
      </c>
      <c r="J471" s="2">
        <v>1.079</v>
      </c>
      <c r="K471" s="2">
        <v>22.658999999999999</v>
      </c>
      <c r="L471" s="143">
        <v>43505</v>
      </c>
      <c r="M471" s="2">
        <v>0.41805555555555557</v>
      </c>
      <c r="N471" s="3" t="s">
        <v>23</v>
      </c>
      <c r="O471" s="2">
        <v>21.58</v>
      </c>
      <c r="P471" s="4">
        <v>4.7619047620000003</v>
      </c>
      <c r="Q471" s="2">
        <v>1.079</v>
      </c>
      <c r="R471" s="2">
        <v>7.2</v>
      </c>
      <c r="S471">
        <f t="shared" si="7"/>
        <v>2</v>
      </c>
    </row>
    <row r="472" spans="2:19" x14ac:dyDescent="0.25">
      <c r="B472" s="2" t="s">
        <v>505</v>
      </c>
      <c r="C472" s="2" t="s">
        <v>25</v>
      </c>
      <c r="D472" s="2" t="s">
        <v>26</v>
      </c>
      <c r="E472" s="2" t="s">
        <v>20</v>
      </c>
      <c r="F472" s="2" t="s">
        <v>21</v>
      </c>
      <c r="G472" s="2" t="s">
        <v>28</v>
      </c>
      <c r="H472" s="2">
        <v>98.84</v>
      </c>
      <c r="I472" s="2">
        <v>1</v>
      </c>
      <c r="J472" s="2">
        <v>4.9420000000000002</v>
      </c>
      <c r="K472" s="2">
        <v>103.782</v>
      </c>
      <c r="L472" s="143">
        <v>43511</v>
      </c>
      <c r="M472" s="2">
        <v>0.47291666666666665</v>
      </c>
      <c r="N472" s="3" t="s">
        <v>29</v>
      </c>
      <c r="O472" s="2">
        <v>98.84</v>
      </c>
      <c r="P472" s="4">
        <v>4.7619047620000003</v>
      </c>
      <c r="Q472" s="2">
        <v>4.9420000000000002</v>
      </c>
      <c r="R472" s="2">
        <v>8.4</v>
      </c>
      <c r="S472">
        <f t="shared" si="7"/>
        <v>2</v>
      </c>
    </row>
    <row r="473" spans="2:19" x14ac:dyDescent="0.25">
      <c r="B473" s="2" t="s">
        <v>506</v>
      </c>
      <c r="C473" s="2" t="s">
        <v>25</v>
      </c>
      <c r="D473" s="2" t="s">
        <v>26</v>
      </c>
      <c r="E473" s="2" t="s">
        <v>20</v>
      </c>
      <c r="F473" s="2" t="s">
        <v>21</v>
      </c>
      <c r="G473" s="2" t="s">
        <v>32</v>
      </c>
      <c r="H473" s="2">
        <v>83.77</v>
      </c>
      <c r="I473" s="2">
        <v>6</v>
      </c>
      <c r="J473" s="2">
        <v>25.131</v>
      </c>
      <c r="K473" s="2">
        <v>527.75099999999998</v>
      </c>
      <c r="L473" s="143">
        <v>43488</v>
      </c>
      <c r="M473" s="2">
        <v>0.50694444444444442</v>
      </c>
      <c r="N473" s="3" t="s">
        <v>23</v>
      </c>
      <c r="O473" s="2">
        <v>502.62</v>
      </c>
      <c r="P473" s="4">
        <v>4.7619047620000003</v>
      </c>
      <c r="Q473" s="2">
        <v>25.131</v>
      </c>
      <c r="R473" s="2">
        <v>5.4</v>
      </c>
      <c r="S473">
        <f t="shared" si="7"/>
        <v>1</v>
      </c>
    </row>
    <row r="474" spans="2:19" x14ac:dyDescent="0.25">
      <c r="B474" s="2" t="s">
        <v>507</v>
      </c>
      <c r="C474" s="2" t="s">
        <v>18</v>
      </c>
      <c r="D474" s="2" t="s">
        <v>19</v>
      </c>
      <c r="E474" s="2" t="s">
        <v>20</v>
      </c>
      <c r="F474" s="2" t="s">
        <v>21</v>
      </c>
      <c r="G474" s="2" t="s">
        <v>36</v>
      </c>
      <c r="H474" s="2">
        <v>40.049999999999997</v>
      </c>
      <c r="I474" s="2">
        <v>4</v>
      </c>
      <c r="J474" s="2">
        <v>8.01</v>
      </c>
      <c r="K474" s="2">
        <v>168.21</v>
      </c>
      <c r="L474" s="143">
        <v>43490</v>
      </c>
      <c r="M474" s="2">
        <v>0.4861111111111111</v>
      </c>
      <c r="N474" s="3" t="s">
        <v>29</v>
      </c>
      <c r="O474" s="2">
        <v>160.19999999999999</v>
      </c>
      <c r="P474" s="4">
        <v>4.7619047620000003</v>
      </c>
      <c r="Q474" s="2">
        <v>8.01</v>
      </c>
      <c r="R474" s="2">
        <v>9.6999999999999993</v>
      </c>
      <c r="S474">
        <f t="shared" si="7"/>
        <v>1</v>
      </c>
    </row>
    <row r="475" spans="2:19" x14ac:dyDescent="0.25">
      <c r="B475" s="2" t="s">
        <v>508</v>
      </c>
      <c r="C475" s="2" t="s">
        <v>18</v>
      </c>
      <c r="D475" s="2" t="s">
        <v>19</v>
      </c>
      <c r="E475" s="2" t="s">
        <v>20</v>
      </c>
      <c r="F475" s="2" t="s">
        <v>31</v>
      </c>
      <c r="G475" s="2" t="s">
        <v>46</v>
      </c>
      <c r="H475" s="2">
        <v>43.13</v>
      </c>
      <c r="I475" s="2">
        <v>10</v>
      </c>
      <c r="J475" s="2">
        <v>21.565000000000001</v>
      </c>
      <c r="K475" s="2">
        <v>452.86500000000001</v>
      </c>
      <c r="L475" s="143">
        <v>43498</v>
      </c>
      <c r="M475" s="2">
        <v>0.77152777777777781</v>
      </c>
      <c r="N475" s="3" t="s">
        <v>33</v>
      </c>
      <c r="O475" s="2">
        <v>431.3</v>
      </c>
      <c r="P475" s="4">
        <v>4.7619047620000003</v>
      </c>
      <c r="Q475" s="2">
        <v>21.565000000000001</v>
      </c>
      <c r="R475" s="2">
        <v>5.5</v>
      </c>
      <c r="S475">
        <f t="shared" si="7"/>
        <v>2</v>
      </c>
    </row>
    <row r="476" spans="2:19" x14ac:dyDescent="0.25">
      <c r="B476" s="2" t="s">
        <v>509</v>
      </c>
      <c r="C476" s="2" t="s">
        <v>42</v>
      </c>
      <c r="D476" s="2" t="s">
        <v>43</v>
      </c>
      <c r="E476" s="2" t="s">
        <v>20</v>
      </c>
      <c r="F476" s="2" t="s">
        <v>31</v>
      </c>
      <c r="G476" s="2" t="s">
        <v>22</v>
      </c>
      <c r="H476" s="2">
        <v>72.569999999999993</v>
      </c>
      <c r="I476" s="2">
        <v>8</v>
      </c>
      <c r="J476" s="2">
        <v>29.027999999999999</v>
      </c>
      <c r="K476" s="2">
        <v>609.58799999999997</v>
      </c>
      <c r="L476" s="143">
        <v>43554</v>
      </c>
      <c r="M476" s="2">
        <v>0.74861111111111112</v>
      </c>
      <c r="N476" s="3" t="s">
        <v>29</v>
      </c>
      <c r="O476" s="2">
        <v>580.55999999999995</v>
      </c>
      <c r="P476" s="4">
        <v>4.7619047620000003</v>
      </c>
      <c r="Q476" s="2">
        <v>29.027999999999999</v>
      </c>
      <c r="R476" s="2">
        <v>4.5999999999999996</v>
      </c>
      <c r="S476">
        <f t="shared" si="7"/>
        <v>3</v>
      </c>
    </row>
    <row r="477" spans="2:19" x14ac:dyDescent="0.25">
      <c r="B477" s="2" t="s">
        <v>510</v>
      </c>
      <c r="C477" s="2" t="s">
        <v>18</v>
      </c>
      <c r="D477" s="2" t="s">
        <v>19</v>
      </c>
      <c r="E477" s="2" t="s">
        <v>20</v>
      </c>
      <c r="F477" s="2" t="s">
        <v>21</v>
      </c>
      <c r="G477" s="2" t="s">
        <v>28</v>
      </c>
      <c r="H477" s="2">
        <v>64.44</v>
      </c>
      <c r="I477" s="2">
        <v>5</v>
      </c>
      <c r="J477" s="2">
        <v>16.11</v>
      </c>
      <c r="K477" s="2">
        <v>338.31</v>
      </c>
      <c r="L477" s="143">
        <v>43554</v>
      </c>
      <c r="M477" s="2">
        <v>0.71111111111111114</v>
      </c>
      <c r="N477" s="3" t="s">
        <v>29</v>
      </c>
      <c r="O477" s="2">
        <v>322.2</v>
      </c>
      <c r="P477" s="4">
        <v>4.7619047620000003</v>
      </c>
      <c r="Q477" s="2">
        <v>16.11</v>
      </c>
      <c r="R477" s="2">
        <v>6.6</v>
      </c>
      <c r="S477">
        <f t="shared" si="7"/>
        <v>3</v>
      </c>
    </row>
    <row r="478" spans="2:19" x14ac:dyDescent="0.25">
      <c r="B478" s="2" t="s">
        <v>511</v>
      </c>
      <c r="C478" s="2" t="s">
        <v>18</v>
      </c>
      <c r="D478" s="2" t="s">
        <v>19</v>
      </c>
      <c r="E478" s="2" t="s">
        <v>27</v>
      </c>
      <c r="F478" s="2" t="s">
        <v>31</v>
      </c>
      <c r="G478" s="2" t="s">
        <v>22</v>
      </c>
      <c r="H478" s="2">
        <v>65.180000000000007</v>
      </c>
      <c r="I478" s="2">
        <v>3</v>
      </c>
      <c r="J478" s="2">
        <v>9.7769999999999992</v>
      </c>
      <c r="K478" s="2">
        <v>205.31700000000001</v>
      </c>
      <c r="L478" s="143">
        <v>43521</v>
      </c>
      <c r="M478" s="2">
        <v>0.85763888888888884</v>
      </c>
      <c r="N478" s="3" t="s">
        <v>33</v>
      </c>
      <c r="O478" s="2">
        <v>195.54</v>
      </c>
      <c r="P478" s="4">
        <v>4.7619047620000003</v>
      </c>
      <c r="Q478" s="2">
        <v>9.7769999999999992</v>
      </c>
      <c r="R478" s="2">
        <v>6.3</v>
      </c>
      <c r="S478">
        <f t="shared" si="7"/>
        <v>2</v>
      </c>
    </row>
    <row r="479" spans="2:19" x14ac:dyDescent="0.25">
      <c r="B479" s="2" t="s">
        <v>512</v>
      </c>
      <c r="C479" s="2" t="s">
        <v>18</v>
      </c>
      <c r="D479" s="2" t="s">
        <v>19</v>
      </c>
      <c r="E479" s="2" t="s">
        <v>27</v>
      </c>
      <c r="F479" s="2" t="s">
        <v>21</v>
      </c>
      <c r="G479" s="2" t="s">
        <v>36</v>
      </c>
      <c r="H479" s="2">
        <v>33.26</v>
      </c>
      <c r="I479" s="2">
        <v>5</v>
      </c>
      <c r="J479" s="2">
        <v>8.3149999999999995</v>
      </c>
      <c r="K479" s="2">
        <v>174.61500000000001</v>
      </c>
      <c r="L479" s="143">
        <v>43542</v>
      </c>
      <c r="M479" s="2">
        <v>0.67361111111111116</v>
      </c>
      <c r="N479" s="3" t="s">
        <v>33</v>
      </c>
      <c r="O479" s="2">
        <v>166.3</v>
      </c>
      <c r="P479" s="4">
        <v>4.7619047620000003</v>
      </c>
      <c r="Q479" s="2">
        <v>8.3149999999999995</v>
      </c>
      <c r="R479" s="2">
        <v>4.2</v>
      </c>
      <c r="S479">
        <f t="shared" si="7"/>
        <v>3</v>
      </c>
    </row>
    <row r="480" spans="2:19" x14ac:dyDescent="0.25">
      <c r="B480" s="2" t="s">
        <v>513</v>
      </c>
      <c r="C480" s="2" t="s">
        <v>25</v>
      </c>
      <c r="D480" s="2" t="s">
        <v>26</v>
      </c>
      <c r="E480" s="2" t="s">
        <v>27</v>
      </c>
      <c r="F480" s="2" t="s">
        <v>31</v>
      </c>
      <c r="G480" s="2" t="s">
        <v>28</v>
      </c>
      <c r="H480" s="2">
        <v>84.07</v>
      </c>
      <c r="I480" s="2">
        <v>4</v>
      </c>
      <c r="J480" s="2">
        <v>16.814</v>
      </c>
      <c r="K480" s="2">
        <v>353.09399999999999</v>
      </c>
      <c r="L480" s="143">
        <v>43531</v>
      </c>
      <c r="M480" s="2">
        <v>0.70416666666666672</v>
      </c>
      <c r="N480" s="3" t="s">
        <v>23</v>
      </c>
      <c r="O480" s="2">
        <v>336.28</v>
      </c>
      <c r="P480" s="4">
        <v>4.7619047620000003</v>
      </c>
      <c r="Q480" s="2">
        <v>16.814</v>
      </c>
      <c r="R480" s="2">
        <v>4.4000000000000004</v>
      </c>
      <c r="S480">
        <f t="shared" si="7"/>
        <v>3</v>
      </c>
    </row>
    <row r="481" spans="2:19" x14ac:dyDescent="0.25">
      <c r="B481" s="2" t="s">
        <v>514</v>
      </c>
      <c r="C481" s="2" t="s">
        <v>42</v>
      </c>
      <c r="D481" s="2" t="s">
        <v>43</v>
      </c>
      <c r="E481" s="2" t="s">
        <v>27</v>
      </c>
      <c r="F481" s="2" t="s">
        <v>31</v>
      </c>
      <c r="G481" s="2" t="s">
        <v>36</v>
      </c>
      <c r="H481" s="2">
        <v>34.369999999999997</v>
      </c>
      <c r="I481" s="2">
        <v>10</v>
      </c>
      <c r="J481" s="2">
        <v>17.184999999999999</v>
      </c>
      <c r="K481" s="2">
        <v>360.88499999999999</v>
      </c>
      <c r="L481" s="143">
        <v>43540</v>
      </c>
      <c r="M481" s="2">
        <v>0.42430555555555555</v>
      </c>
      <c r="N481" s="3" t="s">
        <v>23</v>
      </c>
      <c r="O481" s="2">
        <v>343.7</v>
      </c>
      <c r="P481" s="4">
        <v>4.7619047620000003</v>
      </c>
      <c r="Q481" s="2">
        <v>17.184999999999999</v>
      </c>
      <c r="R481" s="2">
        <v>6.7</v>
      </c>
      <c r="S481">
        <f t="shared" si="7"/>
        <v>3</v>
      </c>
    </row>
    <row r="482" spans="2:19" x14ac:dyDescent="0.25">
      <c r="B482" s="2" t="s">
        <v>515</v>
      </c>
      <c r="C482" s="2" t="s">
        <v>18</v>
      </c>
      <c r="D482" s="2" t="s">
        <v>19</v>
      </c>
      <c r="E482" s="2" t="s">
        <v>27</v>
      </c>
      <c r="F482" s="2" t="s">
        <v>31</v>
      </c>
      <c r="G482" s="2" t="s">
        <v>28</v>
      </c>
      <c r="H482" s="2">
        <v>38.6</v>
      </c>
      <c r="I482" s="2">
        <v>1</v>
      </c>
      <c r="J482" s="2">
        <v>1.93</v>
      </c>
      <c r="K482" s="2">
        <v>40.53</v>
      </c>
      <c r="L482" s="143">
        <v>43494</v>
      </c>
      <c r="M482" s="2">
        <v>0.47638888888888886</v>
      </c>
      <c r="N482" s="3" t="s">
        <v>23</v>
      </c>
      <c r="O482" s="2">
        <v>38.6</v>
      </c>
      <c r="P482" s="4">
        <v>4.7619047620000003</v>
      </c>
      <c r="Q482" s="2">
        <v>1.93</v>
      </c>
      <c r="R482" s="2">
        <v>6.7</v>
      </c>
      <c r="S482">
        <f t="shared" si="7"/>
        <v>1</v>
      </c>
    </row>
    <row r="483" spans="2:19" x14ac:dyDescent="0.25">
      <c r="B483" s="2" t="s">
        <v>516</v>
      </c>
      <c r="C483" s="2" t="s">
        <v>25</v>
      </c>
      <c r="D483" s="2" t="s">
        <v>26</v>
      </c>
      <c r="E483" s="2" t="s">
        <v>27</v>
      </c>
      <c r="F483" s="2" t="s">
        <v>31</v>
      </c>
      <c r="G483" s="2" t="s">
        <v>44</v>
      </c>
      <c r="H483" s="2">
        <v>65.97</v>
      </c>
      <c r="I483" s="2">
        <v>8</v>
      </c>
      <c r="J483" s="2">
        <v>26.388000000000002</v>
      </c>
      <c r="K483" s="2">
        <v>554.14800000000002</v>
      </c>
      <c r="L483" s="143">
        <v>43498</v>
      </c>
      <c r="M483" s="2">
        <v>0.85347222222222219</v>
      </c>
      <c r="N483" s="3" t="s">
        <v>29</v>
      </c>
      <c r="O483" s="2">
        <v>527.76</v>
      </c>
      <c r="P483" s="4">
        <v>4.7619047620000003</v>
      </c>
      <c r="Q483" s="2">
        <v>26.388000000000002</v>
      </c>
      <c r="R483" s="2">
        <v>8.4</v>
      </c>
      <c r="S483">
        <f t="shared" si="7"/>
        <v>2</v>
      </c>
    </row>
    <row r="484" spans="2:19" x14ac:dyDescent="0.25">
      <c r="B484" s="2" t="s">
        <v>517</v>
      </c>
      <c r="C484" s="2" t="s">
        <v>25</v>
      </c>
      <c r="D484" s="2" t="s">
        <v>26</v>
      </c>
      <c r="E484" s="2" t="s">
        <v>27</v>
      </c>
      <c r="F484" s="2" t="s">
        <v>21</v>
      </c>
      <c r="G484" s="2" t="s">
        <v>28</v>
      </c>
      <c r="H484" s="2">
        <v>32.799999999999997</v>
      </c>
      <c r="I484" s="2">
        <v>10</v>
      </c>
      <c r="J484" s="2">
        <v>16.399999999999999</v>
      </c>
      <c r="K484" s="2">
        <v>344.4</v>
      </c>
      <c r="L484" s="143">
        <v>43511</v>
      </c>
      <c r="M484" s="2">
        <v>0.5083333333333333</v>
      </c>
      <c r="N484" s="3" t="s">
        <v>29</v>
      </c>
      <c r="O484" s="2">
        <v>328</v>
      </c>
      <c r="P484" s="4">
        <v>4.7619047620000003</v>
      </c>
      <c r="Q484" s="2">
        <v>16.399999999999999</v>
      </c>
      <c r="R484" s="2">
        <v>6.2</v>
      </c>
      <c r="S484">
        <f t="shared" si="7"/>
        <v>2</v>
      </c>
    </row>
    <row r="485" spans="2:19" x14ac:dyDescent="0.25">
      <c r="B485" s="2" t="s">
        <v>518</v>
      </c>
      <c r="C485" s="2" t="s">
        <v>18</v>
      </c>
      <c r="D485" s="2" t="s">
        <v>19</v>
      </c>
      <c r="E485" s="2" t="s">
        <v>27</v>
      </c>
      <c r="F485" s="2" t="s">
        <v>31</v>
      </c>
      <c r="G485" s="2" t="s">
        <v>36</v>
      </c>
      <c r="H485" s="2">
        <v>37.14</v>
      </c>
      <c r="I485" s="2">
        <v>5</v>
      </c>
      <c r="J485" s="2">
        <v>9.2850000000000001</v>
      </c>
      <c r="K485" s="2">
        <v>194.98500000000001</v>
      </c>
      <c r="L485" s="143">
        <v>43473</v>
      </c>
      <c r="M485" s="2">
        <v>0.54513888888888884</v>
      </c>
      <c r="N485" s="3" t="s">
        <v>23</v>
      </c>
      <c r="O485" s="2">
        <v>185.7</v>
      </c>
      <c r="P485" s="4">
        <v>4.7619047620000003</v>
      </c>
      <c r="Q485" s="2">
        <v>9.2850000000000001</v>
      </c>
      <c r="R485" s="2">
        <v>5</v>
      </c>
      <c r="S485">
        <f t="shared" si="7"/>
        <v>1</v>
      </c>
    </row>
    <row r="486" spans="2:19" x14ac:dyDescent="0.25">
      <c r="B486" s="2" t="s">
        <v>519</v>
      </c>
      <c r="C486" s="2" t="s">
        <v>42</v>
      </c>
      <c r="D486" s="2" t="s">
        <v>43</v>
      </c>
      <c r="E486" s="2" t="s">
        <v>20</v>
      </c>
      <c r="F486" s="2" t="s">
        <v>31</v>
      </c>
      <c r="G486" s="2" t="s">
        <v>32</v>
      </c>
      <c r="H486" s="2">
        <v>60.38</v>
      </c>
      <c r="I486" s="2">
        <v>10</v>
      </c>
      <c r="J486" s="2">
        <v>30.19</v>
      </c>
      <c r="K486" s="2">
        <v>633.99</v>
      </c>
      <c r="L486" s="143">
        <v>43508</v>
      </c>
      <c r="M486" s="2">
        <v>0.67986111111111114</v>
      </c>
      <c r="N486" s="3" t="s">
        <v>29</v>
      </c>
      <c r="O486" s="2">
        <v>603.79999999999995</v>
      </c>
      <c r="P486" s="4">
        <v>4.7619047620000003</v>
      </c>
      <c r="Q486" s="2">
        <v>30.19</v>
      </c>
      <c r="R486" s="2">
        <v>6</v>
      </c>
      <c r="S486">
        <f t="shared" si="7"/>
        <v>2</v>
      </c>
    </row>
    <row r="487" spans="2:19" x14ac:dyDescent="0.25">
      <c r="B487" s="2" t="s">
        <v>520</v>
      </c>
      <c r="C487" s="2" t="s">
        <v>25</v>
      </c>
      <c r="D487" s="2" t="s">
        <v>26</v>
      </c>
      <c r="E487" s="2" t="s">
        <v>20</v>
      </c>
      <c r="F487" s="2" t="s">
        <v>21</v>
      </c>
      <c r="G487" s="2" t="s">
        <v>36</v>
      </c>
      <c r="H487" s="2">
        <v>36.979999999999997</v>
      </c>
      <c r="I487" s="2">
        <v>10</v>
      </c>
      <c r="J487" s="2">
        <v>18.489999999999998</v>
      </c>
      <c r="K487" s="2">
        <v>388.29</v>
      </c>
      <c r="L487" s="143">
        <v>43466</v>
      </c>
      <c r="M487" s="2">
        <v>0.82499999999999996</v>
      </c>
      <c r="N487" s="3" t="s">
        <v>33</v>
      </c>
      <c r="O487" s="2">
        <v>369.8</v>
      </c>
      <c r="P487" s="4">
        <v>4.7619047620000003</v>
      </c>
      <c r="Q487" s="2">
        <v>18.489999999999998</v>
      </c>
      <c r="R487" s="2">
        <v>7</v>
      </c>
      <c r="S487">
        <f t="shared" si="7"/>
        <v>1</v>
      </c>
    </row>
    <row r="488" spans="2:19" x14ac:dyDescent="0.25">
      <c r="B488" s="2" t="s">
        <v>521</v>
      </c>
      <c r="C488" s="2" t="s">
        <v>42</v>
      </c>
      <c r="D488" s="2" t="s">
        <v>43</v>
      </c>
      <c r="E488" s="2" t="s">
        <v>20</v>
      </c>
      <c r="F488" s="2" t="s">
        <v>21</v>
      </c>
      <c r="G488" s="2" t="s">
        <v>36</v>
      </c>
      <c r="H488" s="2">
        <v>49.49</v>
      </c>
      <c r="I488" s="2">
        <v>4</v>
      </c>
      <c r="J488" s="2">
        <v>9.8979999999999997</v>
      </c>
      <c r="K488" s="2">
        <v>207.858</v>
      </c>
      <c r="L488" s="143">
        <v>43545</v>
      </c>
      <c r="M488" s="2">
        <v>0.64236111111111116</v>
      </c>
      <c r="N488" s="3" t="s">
        <v>23</v>
      </c>
      <c r="O488" s="2">
        <v>197.96</v>
      </c>
      <c r="P488" s="4">
        <v>4.7619047620000003</v>
      </c>
      <c r="Q488" s="2">
        <v>9.8979999999999997</v>
      </c>
      <c r="R488" s="2">
        <v>6.6</v>
      </c>
      <c r="S488">
        <f t="shared" si="7"/>
        <v>3</v>
      </c>
    </row>
    <row r="489" spans="2:19" x14ac:dyDescent="0.25">
      <c r="B489" s="2" t="s">
        <v>522</v>
      </c>
      <c r="C489" s="2" t="s">
        <v>42</v>
      </c>
      <c r="D489" s="2" t="s">
        <v>43</v>
      </c>
      <c r="E489" s="2" t="s">
        <v>27</v>
      </c>
      <c r="F489" s="2" t="s">
        <v>21</v>
      </c>
      <c r="G489" s="2" t="s">
        <v>46</v>
      </c>
      <c r="H489" s="2">
        <v>41.09</v>
      </c>
      <c r="I489" s="2">
        <v>10</v>
      </c>
      <c r="J489" s="2">
        <v>20.545000000000002</v>
      </c>
      <c r="K489" s="2">
        <v>431.44499999999999</v>
      </c>
      <c r="L489" s="143">
        <v>43524</v>
      </c>
      <c r="M489" s="2">
        <v>0.61250000000000004</v>
      </c>
      <c r="N489" s="3" t="s">
        <v>29</v>
      </c>
      <c r="O489" s="2">
        <v>410.9</v>
      </c>
      <c r="P489" s="4">
        <v>4.7619047620000003</v>
      </c>
      <c r="Q489" s="2">
        <v>20.545000000000002</v>
      </c>
      <c r="R489" s="2">
        <v>7.3</v>
      </c>
      <c r="S489">
        <f t="shared" si="7"/>
        <v>2</v>
      </c>
    </row>
    <row r="490" spans="2:19" x14ac:dyDescent="0.25">
      <c r="B490" s="2" t="s">
        <v>523</v>
      </c>
      <c r="C490" s="2" t="s">
        <v>18</v>
      </c>
      <c r="D490" s="2" t="s">
        <v>19</v>
      </c>
      <c r="E490" s="2" t="s">
        <v>27</v>
      </c>
      <c r="F490" s="2" t="s">
        <v>31</v>
      </c>
      <c r="G490" s="2" t="s">
        <v>46</v>
      </c>
      <c r="H490" s="2">
        <v>37.15</v>
      </c>
      <c r="I490" s="2">
        <v>4</v>
      </c>
      <c r="J490" s="2">
        <v>7.43</v>
      </c>
      <c r="K490" s="2">
        <v>156.03</v>
      </c>
      <c r="L490" s="143">
        <v>43547</v>
      </c>
      <c r="M490" s="2">
        <v>0.79097222222222219</v>
      </c>
      <c r="N490" s="3" t="s">
        <v>23</v>
      </c>
      <c r="O490" s="2">
        <v>148.6</v>
      </c>
      <c r="P490" s="4">
        <v>4.7619047620000003</v>
      </c>
      <c r="Q490" s="2">
        <v>7.43</v>
      </c>
      <c r="R490" s="2">
        <v>8.3000000000000007</v>
      </c>
      <c r="S490">
        <f t="shared" si="7"/>
        <v>3</v>
      </c>
    </row>
    <row r="491" spans="2:19" x14ac:dyDescent="0.25">
      <c r="B491" s="2" t="s">
        <v>524</v>
      </c>
      <c r="C491" s="2" t="s">
        <v>25</v>
      </c>
      <c r="D491" s="2" t="s">
        <v>26</v>
      </c>
      <c r="E491" s="2" t="s">
        <v>27</v>
      </c>
      <c r="F491" s="2" t="s">
        <v>31</v>
      </c>
      <c r="G491" s="2" t="s">
        <v>32</v>
      </c>
      <c r="H491" s="2">
        <v>22.96</v>
      </c>
      <c r="I491" s="2">
        <v>1</v>
      </c>
      <c r="J491" s="2">
        <v>1.1479999999999999</v>
      </c>
      <c r="K491" s="2">
        <v>24.108000000000001</v>
      </c>
      <c r="L491" s="143">
        <v>43495</v>
      </c>
      <c r="M491" s="2">
        <v>0.86597222222222225</v>
      </c>
      <c r="N491" s="3" t="s">
        <v>29</v>
      </c>
      <c r="O491" s="2">
        <v>22.96</v>
      </c>
      <c r="P491" s="4">
        <v>4.7619047620000003</v>
      </c>
      <c r="Q491" s="2">
        <v>1.1479999999999999</v>
      </c>
      <c r="R491" s="2">
        <v>4.3</v>
      </c>
      <c r="S491">
        <f t="shared" si="7"/>
        <v>1</v>
      </c>
    </row>
    <row r="492" spans="2:19" x14ac:dyDescent="0.25">
      <c r="B492" s="2" t="s">
        <v>525</v>
      </c>
      <c r="C492" s="2" t="s">
        <v>42</v>
      </c>
      <c r="D492" s="2" t="s">
        <v>43</v>
      </c>
      <c r="E492" s="2" t="s">
        <v>20</v>
      </c>
      <c r="F492" s="2" t="s">
        <v>21</v>
      </c>
      <c r="G492" s="2" t="s">
        <v>32</v>
      </c>
      <c r="H492" s="2">
        <v>77.680000000000007</v>
      </c>
      <c r="I492" s="2">
        <v>9</v>
      </c>
      <c r="J492" s="2">
        <v>34.956000000000003</v>
      </c>
      <c r="K492" s="2">
        <v>734.07600000000002</v>
      </c>
      <c r="L492" s="143">
        <v>43500</v>
      </c>
      <c r="M492" s="2">
        <v>0.55625000000000002</v>
      </c>
      <c r="N492" s="3" t="s">
        <v>23</v>
      </c>
      <c r="O492" s="2">
        <v>699.12</v>
      </c>
      <c r="P492" s="4">
        <v>4.7619047620000003</v>
      </c>
      <c r="Q492" s="2">
        <v>34.956000000000003</v>
      </c>
      <c r="R492" s="2">
        <v>9.8000000000000007</v>
      </c>
      <c r="S492">
        <f t="shared" si="7"/>
        <v>2</v>
      </c>
    </row>
    <row r="493" spans="2:19" x14ac:dyDescent="0.25">
      <c r="B493" s="2" t="s">
        <v>526</v>
      </c>
      <c r="C493" s="2" t="s">
        <v>42</v>
      </c>
      <c r="D493" s="2" t="s">
        <v>43</v>
      </c>
      <c r="E493" s="2" t="s">
        <v>27</v>
      </c>
      <c r="F493" s="2" t="s">
        <v>21</v>
      </c>
      <c r="G493" s="2" t="s">
        <v>46</v>
      </c>
      <c r="H493" s="2">
        <v>34.700000000000003</v>
      </c>
      <c r="I493" s="2">
        <v>2</v>
      </c>
      <c r="J493" s="2">
        <v>3.47</v>
      </c>
      <c r="K493" s="2">
        <v>72.87</v>
      </c>
      <c r="L493" s="143">
        <v>43537</v>
      </c>
      <c r="M493" s="2">
        <v>0.82499999999999996</v>
      </c>
      <c r="N493" s="3" t="s">
        <v>23</v>
      </c>
      <c r="O493" s="2">
        <v>69.400000000000006</v>
      </c>
      <c r="P493" s="4">
        <v>4.7619047620000003</v>
      </c>
      <c r="Q493" s="2">
        <v>3.47</v>
      </c>
      <c r="R493" s="2">
        <v>8.1999999999999993</v>
      </c>
      <c r="S493">
        <f t="shared" si="7"/>
        <v>3</v>
      </c>
    </row>
    <row r="494" spans="2:19" x14ac:dyDescent="0.25">
      <c r="B494" s="2" t="s">
        <v>527</v>
      </c>
      <c r="C494" s="2" t="s">
        <v>18</v>
      </c>
      <c r="D494" s="2" t="s">
        <v>19</v>
      </c>
      <c r="E494" s="2" t="s">
        <v>20</v>
      </c>
      <c r="F494" s="2" t="s">
        <v>21</v>
      </c>
      <c r="G494" s="2" t="s">
        <v>46</v>
      </c>
      <c r="H494" s="2">
        <v>19.66</v>
      </c>
      <c r="I494" s="2">
        <v>10</v>
      </c>
      <c r="J494" s="2">
        <v>9.83</v>
      </c>
      <c r="K494" s="2">
        <v>206.43</v>
      </c>
      <c r="L494" s="143">
        <v>43539</v>
      </c>
      <c r="M494" s="2">
        <v>0.76388888888888884</v>
      </c>
      <c r="N494" s="3" t="s">
        <v>33</v>
      </c>
      <c r="O494" s="2">
        <v>196.6</v>
      </c>
      <c r="P494" s="4">
        <v>4.7619047620000003</v>
      </c>
      <c r="Q494" s="2">
        <v>9.83</v>
      </c>
      <c r="R494" s="2">
        <v>7.2</v>
      </c>
      <c r="S494">
        <f t="shared" si="7"/>
        <v>3</v>
      </c>
    </row>
    <row r="495" spans="2:19" x14ac:dyDescent="0.25">
      <c r="B495" s="2" t="s">
        <v>528</v>
      </c>
      <c r="C495" s="2" t="s">
        <v>42</v>
      </c>
      <c r="D495" s="2" t="s">
        <v>43</v>
      </c>
      <c r="E495" s="2" t="s">
        <v>20</v>
      </c>
      <c r="F495" s="2" t="s">
        <v>21</v>
      </c>
      <c r="G495" s="2" t="s">
        <v>22</v>
      </c>
      <c r="H495" s="2">
        <v>25.32</v>
      </c>
      <c r="I495" s="2">
        <v>8</v>
      </c>
      <c r="J495" s="2">
        <v>10.128</v>
      </c>
      <c r="K495" s="2">
        <v>212.68799999999999</v>
      </c>
      <c r="L495" s="143">
        <v>43529</v>
      </c>
      <c r="M495" s="2">
        <v>0.85</v>
      </c>
      <c r="N495" s="3" t="s">
        <v>23</v>
      </c>
      <c r="O495" s="2">
        <v>202.56</v>
      </c>
      <c r="P495" s="4">
        <v>4.7619047620000003</v>
      </c>
      <c r="Q495" s="2">
        <v>10.128</v>
      </c>
      <c r="R495" s="2">
        <v>8.6999999999999993</v>
      </c>
      <c r="S495">
        <f t="shared" si="7"/>
        <v>3</v>
      </c>
    </row>
    <row r="496" spans="2:19" x14ac:dyDescent="0.25">
      <c r="B496" s="2" t="s">
        <v>529</v>
      </c>
      <c r="C496" s="2" t="s">
        <v>25</v>
      </c>
      <c r="D496" s="2" t="s">
        <v>26</v>
      </c>
      <c r="E496" s="2" t="s">
        <v>20</v>
      </c>
      <c r="F496" s="2" t="s">
        <v>21</v>
      </c>
      <c r="G496" s="2" t="s">
        <v>32</v>
      </c>
      <c r="H496" s="2">
        <v>12.12</v>
      </c>
      <c r="I496" s="2">
        <v>10</v>
      </c>
      <c r="J496" s="2">
        <v>6.06</v>
      </c>
      <c r="K496" s="2">
        <v>127.26</v>
      </c>
      <c r="L496" s="143">
        <v>43529</v>
      </c>
      <c r="M496" s="2">
        <v>0.57222222222222219</v>
      </c>
      <c r="N496" s="3" t="s">
        <v>33</v>
      </c>
      <c r="O496" s="2">
        <v>121.2</v>
      </c>
      <c r="P496" s="4">
        <v>4.7619047620000003</v>
      </c>
      <c r="Q496" s="2">
        <v>6.06</v>
      </c>
      <c r="R496" s="2">
        <v>8.4</v>
      </c>
      <c r="S496">
        <f t="shared" si="7"/>
        <v>3</v>
      </c>
    </row>
    <row r="497" spans="2:19" x14ac:dyDescent="0.25">
      <c r="B497" s="2" t="s">
        <v>530</v>
      </c>
      <c r="C497" s="2" t="s">
        <v>42</v>
      </c>
      <c r="D497" s="2" t="s">
        <v>43</v>
      </c>
      <c r="E497" s="2" t="s">
        <v>27</v>
      </c>
      <c r="F497" s="2" t="s">
        <v>31</v>
      </c>
      <c r="G497" s="2" t="s">
        <v>46</v>
      </c>
      <c r="H497" s="2">
        <v>99.89</v>
      </c>
      <c r="I497" s="2">
        <v>2</v>
      </c>
      <c r="J497" s="2">
        <v>9.9890000000000008</v>
      </c>
      <c r="K497" s="2">
        <v>209.76900000000001</v>
      </c>
      <c r="L497" s="143">
        <v>43522</v>
      </c>
      <c r="M497" s="2">
        <v>0.49166666666666664</v>
      </c>
      <c r="N497" s="3" t="s">
        <v>23</v>
      </c>
      <c r="O497" s="2">
        <v>199.78</v>
      </c>
      <c r="P497" s="4">
        <v>4.7619047620000003</v>
      </c>
      <c r="Q497" s="2">
        <v>9.9890000000000008</v>
      </c>
      <c r="R497" s="2">
        <v>7.1</v>
      </c>
      <c r="S497">
        <f t="shared" si="7"/>
        <v>2</v>
      </c>
    </row>
    <row r="498" spans="2:19" x14ac:dyDescent="0.25">
      <c r="B498" s="2" t="s">
        <v>531</v>
      </c>
      <c r="C498" s="2" t="s">
        <v>42</v>
      </c>
      <c r="D498" s="2" t="s">
        <v>43</v>
      </c>
      <c r="E498" s="2" t="s">
        <v>27</v>
      </c>
      <c r="F498" s="2" t="s">
        <v>31</v>
      </c>
      <c r="G498" s="2" t="s">
        <v>36</v>
      </c>
      <c r="H498" s="2">
        <v>75.92</v>
      </c>
      <c r="I498" s="2">
        <v>8</v>
      </c>
      <c r="J498" s="2">
        <v>30.367999999999999</v>
      </c>
      <c r="K498" s="2">
        <v>637.72799999999995</v>
      </c>
      <c r="L498" s="143">
        <v>43544</v>
      </c>
      <c r="M498" s="2">
        <v>0.59305555555555556</v>
      </c>
      <c r="N498" s="3" t="s">
        <v>29</v>
      </c>
      <c r="O498" s="2">
        <v>607.36</v>
      </c>
      <c r="P498" s="4">
        <v>4.7619047620000003</v>
      </c>
      <c r="Q498" s="2">
        <v>30.367999999999999</v>
      </c>
      <c r="R498" s="2">
        <v>5.5</v>
      </c>
      <c r="S498">
        <f t="shared" si="7"/>
        <v>3</v>
      </c>
    </row>
    <row r="499" spans="2:19" x14ac:dyDescent="0.25">
      <c r="B499" s="2" t="s">
        <v>532</v>
      </c>
      <c r="C499" s="2" t="s">
        <v>25</v>
      </c>
      <c r="D499" s="2" t="s">
        <v>26</v>
      </c>
      <c r="E499" s="2" t="s">
        <v>27</v>
      </c>
      <c r="F499" s="2" t="s">
        <v>21</v>
      </c>
      <c r="G499" s="2" t="s">
        <v>28</v>
      </c>
      <c r="H499" s="2">
        <v>63.22</v>
      </c>
      <c r="I499" s="2">
        <v>2</v>
      </c>
      <c r="J499" s="2">
        <v>6.3220000000000001</v>
      </c>
      <c r="K499" s="2">
        <v>132.762</v>
      </c>
      <c r="L499" s="143">
        <v>43466</v>
      </c>
      <c r="M499" s="2">
        <v>0.66041666666666665</v>
      </c>
      <c r="N499" s="3" t="s">
        <v>29</v>
      </c>
      <c r="O499" s="2">
        <v>126.44</v>
      </c>
      <c r="P499" s="4">
        <v>4.7619047620000003</v>
      </c>
      <c r="Q499" s="2">
        <v>6.3220000000000001</v>
      </c>
      <c r="R499" s="2">
        <v>8.5</v>
      </c>
      <c r="S499">
        <f t="shared" si="7"/>
        <v>1</v>
      </c>
    </row>
    <row r="500" spans="2:19" x14ac:dyDescent="0.25">
      <c r="B500" s="2" t="s">
        <v>533</v>
      </c>
      <c r="C500" s="2" t="s">
        <v>25</v>
      </c>
      <c r="D500" s="2" t="s">
        <v>26</v>
      </c>
      <c r="E500" s="2" t="s">
        <v>27</v>
      </c>
      <c r="F500" s="2" t="s">
        <v>21</v>
      </c>
      <c r="G500" s="2" t="s">
        <v>44</v>
      </c>
      <c r="H500" s="2">
        <v>90.24</v>
      </c>
      <c r="I500" s="2">
        <v>6</v>
      </c>
      <c r="J500" s="2">
        <v>27.071999999999999</v>
      </c>
      <c r="K500" s="2">
        <v>568.51199999999994</v>
      </c>
      <c r="L500" s="143">
        <v>43492</v>
      </c>
      <c r="M500" s="2">
        <v>0.47013888888888888</v>
      </c>
      <c r="N500" s="3" t="s">
        <v>29</v>
      </c>
      <c r="O500" s="2">
        <v>541.44000000000005</v>
      </c>
      <c r="P500" s="4">
        <v>4.7619047620000003</v>
      </c>
      <c r="Q500" s="2">
        <v>27.071999999999999</v>
      </c>
      <c r="R500" s="2">
        <v>6.2</v>
      </c>
      <c r="S500">
        <f t="shared" si="7"/>
        <v>1</v>
      </c>
    </row>
    <row r="501" spans="2:19" x14ac:dyDescent="0.25">
      <c r="B501" s="2" t="s">
        <v>534</v>
      </c>
      <c r="C501" s="2" t="s">
        <v>42</v>
      </c>
      <c r="D501" s="2" t="s">
        <v>43</v>
      </c>
      <c r="E501" s="2" t="s">
        <v>20</v>
      </c>
      <c r="F501" s="2" t="s">
        <v>21</v>
      </c>
      <c r="G501" s="2" t="s">
        <v>36</v>
      </c>
      <c r="H501" s="2">
        <v>98.13</v>
      </c>
      <c r="I501" s="2">
        <v>1</v>
      </c>
      <c r="J501" s="2">
        <v>4.9065000000000003</v>
      </c>
      <c r="K501" s="2">
        <v>103.0365</v>
      </c>
      <c r="L501" s="143">
        <v>43486</v>
      </c>
      <c r="M501" s="2">
        <v>0.73333333333333328</v>
      </c>
      <c r="N501" s="3" t="s">
        <v>29</v>
      </c>
      <c r="O501" s="2">
        <v>98.13</v>
      </c>
      <c r="P501" s="4">
        <v>4.7619047620000003</v>
      </c>
      <c r="Q501" s="2">
        <v>4.9065000000000003</v>
      </c>
      <c r="R501" s="2">
        <v>8.9</v>
      </c>
      <c r="S501">
        <f t="shared" si="7"/>
        <v>1</v>
      </c>
    </row>
    <row r="502" spans="2:19" x14ac:dyDescent="0.25">
      <c r="B502" s="2" t="s">
        <v>535</v>
      </c>
      <c r="C502" s="2" t="s">
        <v>18</v>
      </c>
      <c r="D502" s="2" t="s">
        <v>19</v>
      </c>
      <c r="E502" s="2" t="s">
        <v>20</v>
      </c>
      <c r="F502" s="2" t="s">
        <v>21</v>
      </c>
      <c r="G502" s="2" t="s">
        <v>36</v>
      </c>
      <c r="H502" s="2">
        <v>51.52</v>
      </c>
      <c r="I502" s="2">
        <v>8</v>
      </c>
      <c r="J502" s="2">
        <v>20.608000000000001</v>
      </c>
      <c r="K502" s="2">
        <v>432.76799999999997</v>
      </c>
      <c r="L502" s="143">
        <v>43498</v>
      </c>
      <c r="M502" s="2">
        <v>0.65763888888888888</v>
      </c>
      <c r="N502" s="3" t="s">
        <v>29</v>
      </c>
      <c r="O502" s="2">
        <v>412.16</v>
      </c>
      <c r="P502" s="4">
        <v>4.7619047620000003</v>
      </c>
      <c r="Q502" s="2">
        <v>20.608000000000001</v>
      </c>
      <c r="R502" s="2">
        <v>9.6</v>
      </c>
      <c r="S502">
        <f t="shared" si="7"/>
        <v>2</v>
      </c>
    </row>
    <row r="503" spans="2:19" x14ac:dyDescent="0.25">
      <c r="B503" s="2" t="s">
        <v>536</v>
      </c>
      <c r="C503" s="2" t="s">
        <v>42</v>
      </c>
      <c r="D503" s="2" t="s">
        <v>43</v>
      </c>
      <c r="E503" s="2" t="s">
        <v>20</v>
      </c>
      <c r="F503" s="2" t="s">
        <v>31</v>
      </c>
      <c r="G503" s="2" t="s">
        <v>36</v>
      </c>
      <c r="H503" s="2">
        <v>73.97</v>
      </c>
      <c r="I503" s="2">
        <v>1</v>
      </c>
      <c r="J503" s="2">
        <v>3.6985000000000001</v>
      </c>
      <c r="K503" s="2">
        <v>77.668499999999995</v>
      </c>
      <c r="L503" s="143">
        <v>43499</v>
      </c>
      <c r="M503" s="2">
        <v>0.66180555555555554</v>
      </c>
      <c r="N503" s="3" t="s">
        <v>33</v>
      </c>
      <c r="O503" s="2">
        <v>73.97</v>
      </c>
      <c r="P503" s="4">
        <v>4.7619047620000003</v>
      </c>
      <c r="Q503" s="2">
        <v>3.6985000000000001</v>
      </c>
      <c r="R503" s="2">
        <v>5.4</v>
      </c>
      <c r="S503">
        <f t="shared" si="7"/>
        <v>2</v>
      </c>
    </row>
    <row r="504" spans="2:19" x14ac:dyDescent="0.25">
      <c r="B504" s="2" t="s">
        <v>537</v>
      </c>
      <c r="C504" s="2" t="s">
        <v>25</v>
      </c>
      <c r="D504" s="2" t="s">
        <v>26</v>
      </c>
      <c r="E504" s="2" t="s">
        <v>20</v>
      </c>
      <c r="F504" s="2" t="s">
        <v>21</v>
      </c>
      <c r="G504" s="2" t="s">
        <v>46</v>
      </c>
      <c r="H504" s="2">
        <v>31.9</v>
      </c>
      <c r="I504" s="2">
        <v>1</v>
      </c>
      <c r="J504" s="2">
        <v>1.595</v>
      </c>
      <c r="K504" s="2">
        <v>33.494999999999997</v>
      </c>
      <c r="L504" s="143">
        <v>43470</v>
      </c>
      <c r="M504" s="2">
        <v>0.52777777777777779</v>
      </c>
      <c r="N504" s="3" t="s">
        <v>23</v>
      </c>
      <c r="O504" s="2">
        <v>31.9</v>
      </c>
      <c r="P504" s="4">
        <v>4.7619047620000003</v>
      </c>
      <c r="Q504" s="2">
        <v>1.595</v>
      </c>
      <c r="R504" s="2">
        <v>9.1</v>
      </c>
      <c r="S504">
        <f t="shared" si="7"/>
        <v>1</v>
      </c>
    </row>
    <row r="505" spans="2:19" x14ac:dyDescent="0.25">
      <c r="B505" s="2" t="s">
        <v>538</v>
      </c>
      <c r="C505" s="2" t="s">
        <v>25</v>
      </c>
      <c r="D505" s="2" t="s">
        <v>26</v>
      </c>
      <c r="E505" s="2" t="s">
        <v>27</v>
      </c>
      <c r="F505" s="2" t="s">
        <v>31</v>
      </c>
      <c r="G505" s="2" t="s">
        <v>32</v>
      </c>
      <c r="H505" s="2">
        <v>69.400000000000006</v>
      </c>
      <c r="I505" s="2">
        <v>2</v>
      </c>
      <c r="J505" s="2">
        <v>6.94</v>
      </c>
      <c r="K505" s="2">
        <v>145.74</v>
      </c>
      <c r="L505" s="143">
        <v>43492</v>
      </c>
      <c r="M505" s="2">
        <v>0.82499999999999996</v>
      </c>
      <c r="N505" s="3" t="s">
        <v>23</v>
      </c>
      <c r="O505" s="2">
        <v>138.80000000000001</v>
      </c>
      <c r="P505" s="4">
        <v>4.7619047620000003</v>
      </c>
      <c r="Q505" s="2">
        <v>6.94</v>
      </c>
      <c r="R505" s="2">
        <v>9</v>
      </c>
      <c r="S505">
        <f t="shared" si="7"/>
        <v>1</v>
      </c>
    </row>
    <row r="506" spans="2:19" x14ac:dyDescent="0.25">
      <c r="B506" s="2" t="s">
        <v>539</v>
      </c>
      <c r="C506" s="2" t="s">
        <v>42</v>
      </c>
      <c r="D506" s="2" t="s">
        <v>43</v>
      </c>
      <c r="E506" s="2" t="s">
        <v>27</v>
      </c>
      <c r="F506" s="2" t="s">
        <v>21</v>
      </c>
      <c r="G506" s="2" t="s">
        <v>36</v>
      </c>
      <c r="H506" s="2">
        <v>93.31</v>
      </c>
      <c r="I506" s="2">
        <v>2</v>
      </c>
      <c r="J506" s="2">
        <v>9.3309999999999995</v>
      </c>
      <c r="K506" s="2">
        <v>195.95099999999999</v>
      </c>
      <c r="L506" s="143">
        <v>43549</v>
      </c>
      <c r="M506" s="2">
        <v>0.74513888888888891</v>
      </c>
      <c r="N506" s="3" t="s">
        <v>29</v>
      </c>
      <c r="O506" s="2">
        <v>186.62</v>
      </c>
      <c r="P506" s="4">
        <v>4.7619047620000003</v>
      </c>
      <c r="Q506" s="2">
        <v>9.3309999999999995</v>
      </c>
      <c r="R506" s="2">
        <v>6.3</v>
      </c>
      <c r="S506">
        <f t="shared" si="7"/>
        <v>3</v>
      </c>
    </row>
    <row r="507" spans="2:19" x14ac:dyDescent="0.25">
      <c r="B507" s="2" t="s">
        <v>540</v>
      </c>
      <c r="C507" s="2" t="s">
        <v>42</v>
      </c>
      <c r="D507" s="2" t="s">
        <v>43</v>
      </c>
      <c r="E507" s="2" t="s">
        <v>27</v>
      </c>
      <c r="F507" s="2" t="s">
        <v>31</v>
      </c>
      <c r="G507" s="2" t="s">
        <v>36</v>
      </c>
      <c r="H507" s="2">
        <v>88.45</v>
      </c>
      <c r="I507" s="2">
        <v>1</v>
      </c>
      <c r="J507" s="2">
        <v>4.4225000000000003</v>
      </c>
      <c r="K507" s="2">
        <v>92.872500000000002</v>
      </c>
      <c r="L507" s="143">
        <v>43521</v>
      </c>
      <c r="M507" s="2">
        <v>0.69166666666666665</v>
      </c>
      <c r="N507" s="3" t="s">
        <v>33</v>
      </c>
      <c r="O507" s="2">
        <v>88.45</v>
      </c>
      <c r="P507" s="4">
        <v>4.7619047620000003</v>
      </c>
      <c r="Q507" s="2">
        <v>4.4225000000000003</v>
      </c>
      <c r="R507" s="2">
        <v>9.5</v>
      </c>
      <c r="S507">
        <f t="shared" si="7"/>
        <v>2</v>
      </c>
    </row>
    <row r="508" spans="2:19" x14ac:dyDescent="0.25">
      <c r="B508" s="2" t="s">
        <v>541</v>
      </c>
      <c r="C508" s="2" t="s">
        <v>18</v>
      </c>
      <c r="D508" s="2" t="s">
        <v>19</v>
      </c>
      <c r="E508" s="2" t="s">
        <v>20</v>
      </c>
      <c r="F508" s="2" t="s">
        <v>31</v>
      </c>
      <c r="G508" s="2" t="s">
        <v>28</v>
      </c>
      <c r="H508" s="2">
        <v>24.18</v>
      </c>
      <c r="I508" s="2">
        <v>8</v>
      </c>
      <c r="J508" s="2">
        <v>9.6720000000000006</v>
      </c>
      <c r="K508" s="2">
        <v>203.11199999999999</v>
      </c>
      <c r="L508" s="143">
        <v>43493</v>
      </c>
      <c r="M508" s="2">
        <v>0.87083333333333335</v>
      </c>
      <c r="N508" s="3" t="s">
        <v>23</v>
      </c>
      <c r="O508" s="2">
        <v>193.44</v>
      </c>
      <c r="P508" s="4">
        <v>4.7619047620000003</v>
      </c>
      <c r="Q508" s="2">
        <v>9.6720000000000006</v>
      </c>
      <c r="R508" s="2">
        <v>9.8000000000000007</v>
      </c>
      <c r="S508">
        <f t="shared" si="7"/>
        <v>1</v>
      </c>
    </row>
    <row r="509" spans="2:19" x14ac:dyDescent="0.25">
      <c r="B509" s="2" t="s">
        <v>542</v>
      </c>
      <c r="C509" s="2" t="s">
        <v>42</v>
      </c>
      <c r="D509" s="2" t="s">
        <v>43</v>
      </c>
      <c r="E509" s="2" t="s">
        <v>20</v>
      </c>
      <c r="F509" s="2" t="s">
        <v>21</v>
      </c>
      <c r="G509" s="2" t="s">
        <v>36</v>
      </c>
      <c r="H509" s="2">
        <v>48.5</v>
      </c>
      <c r="I509" s="2">
        <v>3</v>
      </c>
      <c r="J509" s="2">
        <v>7.2750000000000004</v>
      </c>
      <c r="K509" s="2">
        <v>152.77500000000001</v>
      </c>
      <c r="L509" s="143">
        <v>43473</v>
      </c>
      <c r="M509" s="2">
        <v>0.53472222222222221</v>
      </c>
      <c r="N509" s="3" t="s">
        <v>29</v>
      </c>
      <c r="O509" s="2">
        <v>145.5</v>
      </c>
      <c r="P509" s="4">
        <v>4.7619047620000003</v>
      </c>
      <c r="Q509" s="2">
        <v>7.2750000000000004</v>
      </c>
      <c r="R509" s="2">
        <v>6.7</v>
      </c>
      <c r="S509">
        <f t="shared" si="7"/>
        <v>1</v>
      </c>
    </row>
    <row r="510" spans="2:19" x14ac:dyDescent="0.25">
      <c r="B510" s="2" t="s">
        <v>543</v>
      </c>
      <c r="C510" s="2" t="s">
        <v>42</v>
      </c>
      <c r="D510" s="2" t="s">
        <v>43</v>
      </c>
      <c r="E510" s="2" t="s">
        <v>27</v>
      </c>
      <c r="F510" s="2" t="s">
        <v>21</v>
      </c>
      <c r="G510" s="2" t="s">
        <v>44</v>
      </c>
      <c r="H510" s="2">
        <v>84.05</v>
      </c>
      <c r="I510" s="2">
        <v>6</v>
      </c>
      <c r="J510" s="2">
        <v>25.215</v>
      </c>
      <c r="K510" s="2">
        <v>529.51499999999999</v>
      </c>
      <c r="L510" s="143">
        <v>43494</v>
      </c>
      <c r="M510" s="2">
        <v>0.45</v>
      </c>
      <c r="N510" s="3" t="s">
        <v>33</v>
      </c>
      <c r="O510" s="2">
        <v>504.3</v>
      </c>
      <c r="P510" s="4">
        <v>4.7619047620000003</v>
      </c>
      <c r="Q510" s="2">
        <v>25.215</v>
      </c>
      <c r="R510" s="2">
        <v>7.7</v>
      </c>
      <c r="S510">
        <f t="shared" si="7"/>
        <v>1</v>
      </c>
    </row>
    <row r="511" spans="2:19" x14ac:dyDescent="0.25">
      <c r="B511" s="2" t="s">
        <v>544</v>
      </c>
      <c r="C511" s="2" t="s">
        <v>42</v>
      </c>
      <c r="D511" s="2" t="s">
        <v>43</v>
      </c>
      <c r="E511" s="2" t="s">
        <v>20</v>
      </c>
      <c r="F511" s="2" t="s">
        <v>31</v>
      </c>
      <c r="G511" s="2" t="s">
        <v>22</v>
      </c>
      <c r="H511" s="2">
        <v>61.29</v>
      </c>
      <c r="I511" s="2">
        <v>5</v>
      </c>
      <c r="J511" s="2">
        <v>15.3225</v>
      </c>
      <c r="K511" s="2">
        <v>321.77249999999998</v>
      </c>
      <c r="L511" s="143">
        <v>43553</v>
      </c>
      <c r="M511" s="2">
        <v>0.60277777777777775</v>
      </c>
      <c r="N511" s="3" t="s">
        <v>29</v>
      </c>
      <c r="O511" s="2">
        <v>306.45</v>
      </c>
      <c r="P511" s="4">
        <v>4.7619047620000003</v>
      </c>
      <c r="Q511" s="2">
        <v>15.3225</v>
      </c>
      <c r="R511" s="2">
        <v>7</v>
      </c>
      <c r="S511">
        <f t="shared" si="7"/>
        <v>3</v>
      </c>
    </row>
    <row r="512" spans="2:19" x14ac:dyDescent="0.25">
      <c r="B512" s="2" t="s">
        <v>545</v>
      </c>
      <c r="C512" s="2" t="s">
        <v>25</v>
      </c>
      <c r="D512" s="2" t="s">
        <v>26</v>
      </c>
      <c r="E512" s="2" t="s">
        <v>20</v>
      </c>
      <c r="F512" s="2" t="s">
        <v>21</v>
      </c>
      <c r="G512" s="2" t="s">
        <v>32</v>
      </c>
      <c r="H512" s="2">
        <v>15.95</v>
      </c>
      <c r="I512" s="2">
        <v>6</v>
      </c>
      <c r="J512" s="2">
        <v>4.7850000000000001</v>
      </c>
      <c r="K512" s="2">
        <v>100.485</v>
      </c>
      <c r="L512" s="143">
        <v>43505</v>
      </c>
      <c r="M512" s="2">
        <v>0.71875</v>
      </c>
      <c r="N512" s="3" t="s">
        <v>33</v>
      </c>
      <c r="O512" s="2">
        <v>95.7</v>
      </c>
      <c r="P512" s="4">
        <v>4.7619047620000003</v>
      </c>
      <c r="Q512" s="2">
        <v>4.7850000000000001</v>
      </c>
      <c r="R512" s="2">
        <v>5.0999999999999996</v>
      </c>
      <c r="S512">
        <f t="shared" si="7"/>
        <v>2</v>
      </c>
    </row>
    <row r="513" spans="2:19" x14ac:dyDescent="0.25">
      <c r="B513" s="2" t="s">
        <v>546</v>
      </c>
      <c r="C513" s="2" t="s">
        <v>42</v>
      </c>
      <c r="D513" s="2" t="s">
        <v>43</v>
      </c>
      <c r="E513" s="2" t="s">
        <v>20</v>
      </c>
      <c r="F513" s="2" t="s">
        <v>21</v>
      </c>
      <c r="G513" s="2" t="s">
        <v>36</v>
      </c>
      <c r="H513" s="2">
        <v>90.74</v>
      </c>
      <c r="I513" s="2">
        <v>7</v>
      </c>
      <c r="J513" s="2">
        <v>31.759</v>
      </c>
      <c r="K513" s="2">
        <v>666.93899999999996</v>
      </c>
      <c r="L513" s="143">
        <v>43481</v>
      </c>
      <c r="M513" s="2">
        <v>0.75208333333333333</v>
      </c>
      <c r="N513" s="3" t="s">
        <v>33</v>
      </c>
      <c r="O513" s="2">
        <v>635.17999999999995</v>
      </c>
      <c r="P513" s="4">
        <v>4.7619047620000003</v>
      </c>
      <c r="Q513" s="2">
        <v>31.759</v>
      </c>
      <c r="R513" s="2">
        <v>6.2</v>
      </c>
      <c r="S513">
        <f t="shared" si="7"/>
        <v>1</v>
      </c>
    </row>
    <row r="514" spans="2:19" x14ac:dyDescent="0.25">
      <c r="B514" s="2" t="s">
        <v>547</v>
      </c>
      <c r="C514" s="2" t="s">
        <v>18</v>
      </c>
      <c r="D514" s="2" t="s">
        <v>19</v>
      </c>
      <c r="E514" s="2" t="s">
        <v>27</v>
      </c>
      <c r="F514" s="2" t="s">
        <v>21</v>
      </c>
      <c r="G514" s="2" t="s">
        <v>32</v>
      </c>
      <c r="H514" s="2">
        <v>42.91</v>
      </c>
      <c r="I514" s="2">
        <v>5</v>
      </c>
      <c r="J514" s="2">
        <v>10.727499999999999</v>
      </c>
      <c r="K514" s="2">
        <v>225.2775</v>
      </c>
      <c r="L514" s="143">
        <v>43470</v>
      </c>
      <c r="M514" s="2">
        <v>0.72847222222222219</v>
      </c>
      <c r="N514" s="3" t="s">
        <v>23</v>
      </c>
      <c r="O514" s="2">
        <v>214.55</v>
      </c>
      <c r="P514" s="4">
        <v>4.7619047620000003</v>
      </c>
      <c r="Q514" s="2">
        <v>10.727499999999999</v>
      </c>
      <c r="R514" s="2">
        <v>6.1</v>
      </c>
      <c r="S514">
        <f t="shared" si="7"/>
        <v>1</v>
      </c>
    </row>
    <row r="515" spans="2:19" x14ac:dyDescent="0.25">
      <c r="B515" s="2" t="s">
        <v>548</v>
      </c>
      <c r="C515" s="2" t="s">
        <v>18</v>
      </c>
      <c r="D515" s="2" t="s">
        <v>19</v>
      </c>
      <c r="E515" s="2" t="s">
        <v>27</v>
      </c>
      <c r="F515" s="2" t="s">
        <v>21</v>
      </c>
      <c r="G515" s="2" t="s">
        <v>46</v>
      </c>
      <c r="H515" s="2">
        <v>54.28</v>
      </c>
      <c r="I515" s="2">
        <v>7</v>
      </c>
      <c r="J515" s="2">
        <v>18.998000000000001</v>
      </c>
      <c r="K515" s="2">
        <v>398.95800000000003</v>
      </c>
      <c r="L515" s="143">
        <v>43492</v>
      </c>
      <c r="M515" s="2">
        <v>0.75347222222222221</v>
      </c>
      <c r="N515" s="3" t="s">
        <v>23</v>
      </c>
      <c r="O515" s="2">
        <v>379.96</v>
      </c>
      <c r="P515" s="4">
        <v>4.7619047620000003</v>
      </c>
      <c r="Q515" s="2">
        <v>18.998000000000001</v>
      </c>
      <c r="R515" s="2">
        <v>9.3000000000000007</v>
      </c>
      <c r="S515">
        <f t="shared" si="7"/>
        <v>1</v>
      </c>
    </row>
    <row r="516" spans="2:19" x14ac:dyDescent="0.25">
      <c r="B516" s="2" t="s">
        <v>549</v>
      </c>
      <c r="C516" s="2" t="s">
        <v>18</v>
      </c>
      <c r="D516" s="2" t="s">
        <v>19</v>
      </c>
      <c r="E516" s="2" t="s">
        <v>27</v>
      </c>
      <c r="F516" s="2" t="s">
        <v>31</v>
      </c>
      <c r="G516" s="2" t="s">
        <v>28</v>
      </c>
      <c r="H516" s="2">
        <v>99.55</v>
      </c>
      <c r="I516" s="2">
        <v>7</v>
      </c>
      <c r="J516" s="2">
        <v>34.842500000000001</v>
      </c>
      <c r="K516" s="2">
        <v>731.6925</v>
      </c>
      <c r="L516" s="143">
        <v>43538</v>
      </c>
      <c r="M516" s="2">
        <v>0.50486111111111109</v>
      </c>
      <c r="N516" s="3" t="s">
        <v>29</v>
      </c>
      <c r="O516" s="2">
        <v>696.85</v>
      </c>
      <c r="P516" s="4">
        <v>4.7619047620000003</v>
      </c>
      <c r="Q516" s="2">
        <v>34.842500000000001</v>
      </c>
      <c r="R516" s="2">
        <v>7.6</v>
      </c>
      <c r="S516">
        <f t="shared" ref="S516:S579" si="8">MONTH(L516)</f>
        <v>3</v>
      </c>
    </row>
    <row r="517" spans="2:19" x14ac:dyDescent="0.25">
      <c r="B517" s="2" t="s">
        <v>550</v>
      </c>
      <c r="C517" s="2" t="s">
        <v>25</v>
      </c>
      <c r="D517" s="2" t="s">
        <v>26</v>
      </c>
      <c r="E517" s="2" t="s">
        <v>20</v>
      </c>
      <c r="F517" s="2" t="s">
        <v>31</v>
      </c>
      <c r="G517" s="2" t="s">
        <v>36</v>
      </c>
      <c r="H517" s="2">
        <v>58.39</v>
      </c>
      <c r="I517" s="2">
        <v>7</v>
      </c>
      <c r="J517" s="2">
        <v>20.436499999999999</v>
      </c>
      <c r="K517" s="2">
        <v>429.16649999999998</v>
      </c>
      <c r="L517" s="143">
        <v>43519</v>
      </c>
      <c r="M517" s="2">
        <v>0.8256944444444444</v>
      </c>
      <c r="N517" s="3" t="s">
        <v>33</v>
      </c>
      <c r="O517" s="2">
        <v>408.73</v>
      </c>
      <c r="P517" s="4">
        <v>4.7619047620000003</v>
      </c>
      <c r="Q517" s="2">
        <v>20.436499999999999</v>
      </c>
      <c r="R517" s="2">
        <v>8.1999999999999993</v>
      </c>
      <c r="S517">
        <f t="shared" si="8"/>
        <v>2</v>
      </c>
    </row>
    <row r="518" spans="2:19" x14ac:dyDescent="0.25">
      <c r="B518" s="2" t="s">
        <v>551</v>
      </c>
      <c r="C518" s="2" t="s">
        <v>25</v>
      </c>
      <c r="D518" s="2" t="s">
        <v>26</v>
      </c>
      <c r="E518" s="2" t="s">
        <v>20</v>
      </c>
      <c r="F518" s="2" t="s">
        <v>21</v>
      </c>
      <c r="G518" s="2" t="s">
        <v>46</v>
      </c>
      <c r="H518" s="2">
        <v>51.47</v>
      </c>
      <c r="I518" s="2">
        <v>1</v>
      </c>
      <c r="J518" s="2">
        <v>2.5735000000000001</v>
      </c>
      <c r="K518" s="2">
        <v>54.043500000000002</v>
      </c>
      <c r="L518" s="143">
        <v>43542</v>
      </c>
      <c r="M518" s="2">
        <v>0.66111111111111109</v>
      </c>
      <c r="N518" s="3" t="s">
        <v>23</v>
      </c>
      <c r="O518" s="2">
        <v>51.47</v>
      </c>
      <c r="P518" s="4">
        <v>4.7619047620000003</v>
      </c>
      <c r="Q518" s="2">
        <v>2.5735000000000001</v>
      </c>
      <c r="R518" s="2">
        <v>8.5</v>
      </c>
      <c r="S518">
        <f t="shared" si="8"/>
        <v>3</v>
      </c>
    </row>
    <row r="519" spans="2:19" x14ac:dyDescent="0.25">
      <c r="B519" s="2" t="s">
        <v>552</v>
      </c>
      <c r="C519" s="2" t="s">
        <v>42</v>
      </c>
      <c r="D519" s="2" t="s">
        <v>43</v>
      </c>
      <c r="E519" s="2" t="s">
        <v>20</v>
      </c>
      <c r="F519" s="2" t="s">
        <v>31</v>
      </c>
      <c r="G519" s="2" t="s">
        <v>22</v>
      </c>
      <c r="H519" s="2">
        <v>54.86</v>
      </c>
      <c r="I519" s="2">
        <v>5</v>
      </c>
      <c r="J519" s="2">
        <v>13.715</v>
      </c>
      <c r="K519" s="2">
        <v>288.01499999999999</v>
      </c>
      <c r="L519" s="143">
        <v>43553</v>
      </c>
      <c r="M519" s="2">
        <v>0.7</v>
      </c>
      <c r="N519" s="3" t="s">
        <v>23</v>
      </c>
      <c r="O519" s="2">
        <v>274.3</v>
      </c>
      <c r="P519" s="4">
        <v>4.7619047620000003</v>
      </c>
      <c r="Q519" s="2">
        <v>13.715</v>
      </c>
      <c r="R519" s="2">
        <v>9.8000000000000007</v>
      </c>
      <c r="S519">
        <f t="shared" si="8"/>
        <v>3</v>
      </c>
    </row>
    <row r="520" spans="2:19" x14ac:dyDescent="0.25">
      <c r="B520" s="2" t="s">
        <v>553</v>
      </c>
      <c r="C520" s="2" t="s">
        <v>25</v>
      </c>
      <c r="D520" s="2" t="s">
        <v>26</v>
      </c>
      <c r="E520" s="2" t="s">
        <v>20</v>
      </c>
      <c r="F520" s="2" t="s">
        <v>31</v>
      </c>
      <c r="G520" s="2" t="s">
        <v>32</v>
      </c>
      <c r="H520" s="2">
        <v>39.39</v>
      </c>
      <c r="I520" s="2">
        <v>5</v>
      </c>
      <c r="J520" s="2">
        <v>9.8475000000000001</v>
      </c>
      <c r="K520" s="2">
        <v>206.79750000000001</v>
      </c>
      <c r="L520" s="143">
        <v>43487</v>
      </c>
      <c r="M520" s="2">
        <v>0.86527777777777781</v>
      </c>
      <c r="N520" s="3" t="s">
        <v>33</v>
      </c>
      <c r="O520" s="2">
        <v>196.95</v>
      </c>
      <c r="P520" s="4">
        <v>4.7619047620000003</v>
      </c>
      <c r="Q520" s="2">
        <v>9.8475000000000001</v>
      </c>
      <c r="R520" s="2">
        <v>8.6999999999999993</v>
      </c>
      <c r="S520">
        <f t="shared" si="8"/>
        <v>1</v>
      </c>
    </row>
    <row r="521" spans="2:19" x14ac:dyDescent="0.25">
      <c r="B521" s="2" t="s">
        <v>554</v>
      </c>
      <c r="C521" s="2" t="s">
        <v>18</v>
      </c>
      <c r="D521" s="2" t="s">
        <v>19</v>
      </c>
      <c r="E521" s="2" t="s">
        <v>27</v>
      </c>
      <c r="F521" s="2" t="s">
        <v>31</v>
      </c>
      <c r="G521" s="2" t="s">
        <v>32</v>
      </c>
      <c r="H521" s="2">
        <v>34.729999999999997</v>
      </c>
      <c r="I521" s="2">
        <v>2</v>
      </c>
      <c r="J521" s="2">
        <v>3.4729999999999999</v>
      </c>
      <c r="K521" s="2">
        <v>72.933000000000007</v>
      </c>
      <c r="L521" s="143">
        <v>43525</v>
      </c>
      <c r="M521" s="2">
        <v>0.75972222222222219</v>
      </c>
      <c r="N521" s="3" t="s">
        <v>23</v>
      </c>
      <c r="O521" s="2">
        <v>69.459999999999994</v>
      </c>
      <c r="P521" s="4">
        <v>4.7619047620000003</v>
      </c>
      <c r="Q521" s="2">
        <v>3.4729999999999999</v>
      </c>
      <c r="R521" s="2">
        <v>9.6999999999999993</v>
      </c>
      <c r="S521">
        <f t="shared" si="8"/>
        <v>3</v>
      </c>
    </row>
    <row r="522" spans="2:19" x14ac:dyDescent="0.25">
      <c r="B522" s="2" t="s">
        <v>555</v>
      </c>
      <c r="C522" s="2" t="s">
        <v>25</v>
      </c>
      <c r="D522" s="2" t="s">
        <v>26</v>
      </c>
      <c r="E522" s="2" t="s">
        <v>20</v>
      </c>
      <c r="F522" s="2" t="s">
        <v>31</v>
      </c>
      <c r="G522" s="2" t="s">
        <v>36</v>
      </c>
      <c r="H522" s="2">
        <v>71.92</v>
      </c>
      <c r="I522" s="2">
        <v>5</v>
      </c>
      <c r="J522" s="2">
        <v>17.98</v>
      </c>
      <c r="K522" s="2">
        <v>377.58</v>
      </c>
      <c r="L522" s="143">
        <v>43482</v>
      </c>
      <c r="M522" s="2">
        <v>0.62847222222222221</v>
      </c>
      <c r="N522" s="3" t="s">
        <v>33</v>
      </c>
      <c r="O522" s="2">
        <v>359.6</v>
      </c>
      <c r="P522" s="4">
        <v>4.7619047620000003</v>
      </c>
      <c r="Q522" s="2">
        <v>17.98</v>
      </c>
      <c r="R522" s="2">
        <v>4.3</v>
      </c>
      <c r="S522">
        <f t="shared" si="8"/>
        <v>1</v>
      </c>
    </row>
    <row r="523" spans="2:19" x14ac:dyDescent="0.25">
      <c r="B523" s="2" t="s">
        <v>556</v>
      </c>
      <c r="C523" s="2" t="s">
        <v>42</v>
      </c>
      <c r="D523" s="2" t="s">
        <v>43</v>
      </c>
      <c r="E523" s="2" t="s">
        <v>27</v>
      </c>
      <c r="F523" s="2" t="s">
        <v>21</v>
      </c>
      <c r="G523" s="2" t="s">
        <v>28</v>
      </c>
      <c r="H523" s="2">
        <v>45.71</v>
      </c>
      <c r="I523" s="2">
        <v>3</v>
      </c>
      <c r="J523" s="2">
        <v>6.8564999999999996</v>
      </c>
      <c r="K523" s="2">
        <v>143.98650000000001</v>
      </c>
      <c r="L523" s="143">
        <v>43550</v>
      </c>
      <c r="M523" s="2">
        <v>0.44027777777777777</v>
      </c>
      <c r="N523" s="3" t="s">
        <v>33</v>
      </c>
      <c r="O523" s="2">
        <v>137.13</v>
      </c>
      <c r="P523" s="4">
        <v>4.7619047620000003</v>
      </c>
      <c r="Q523" s="2">
        <v>6.8564999999999996</v>
      </c>
      <c r="R523" s="2">
        <v>7.7</v>
      </c>
      <c r="S523">
        <f t="shared" si="8"/>
        <v>3</v>
      </c>
    </row>
    <row r="524" spans="2:19" x14ac:dyDescent="0.25">
      <c r="B524" s="2" t="s">
        <v>557</v>
      </c>
      <c r="C524" s="2" t="s">
        <v>25</v>
      </c>
      <c r="D524" s="2" t="s">
        <v>26</v>
      </c>
      <c r="E524" s="2" t="s">
        <v>20</v>
      </c>
      <c r="F524" s="2" t="s">
        <v>21</v>
      </c>
      <c r="G524" s="2" t="s">
        <v>32</v>
      </c>
      <c r="H524" s="2">
        <v>83.17</v>
      </c>
      <c r="I524" s="2">
        <v>6</v>
      </c>
      <c r="J524" s="2">
        <v>24.951000000000001</v>
      </c>
      <c r="K524" s="2">
        <v>523.971</v>
      </c>
      <c r="L524" s="143">
        <v>43544</v>
      </c>
      <c r="M524" s="2">
        <v>0.47430555555555554</v>
      </c>
      <c r="N524" s="3" t="s">
        <v>29</v>
      </c>
      <c r="O524" s="2">
        <v>499.02</v>
      </c>
      <c r="P524" s="4">
        <v>4.7619047620000003</v>
      </c>
      <c r="Q524" s="2">
        <v>24.951000000000001</v>
      </c>
      <c r="R524" s="2">
        <v>7.3</v>
      </c>
      <c r="S524">
        <f t="shared" si="8"/>
        <v>3</v>
      </c>
    </row>
    <row r="525" spans="2:19" x14ac:dyDescent="0.25">
      <c r="B525" s="2" t="s">
        <v>558</v>
      </c>
      <c r="C525" s="2" t="s">
        <v>18</v>
      </c>
      <c r="D525" s="2" t="s">
        <v>19</v>
      </c>
      <c r="E525" s="2" t="s">
        <v>20</v>
      </c>
      <c r="F525" s="2" t="s">
        <v>21</v>
      </c>
      <c r="G525" s="2" t="s">
        <v>32</v>
      </c>
      <c r="H525" s="2">
        <v>37.44</v>
      </c>
      <c r="I525" s="2">
        <v>6</v>
      </c>
      <c r="J525" s="2">
        <v>11.231999999999999</v>
      </c>
      <c r="K525" s="2">
        <v>235.87200000000001</v>
      </c>
      <c r="L525" s="143">
        <v>43502</v>
      </c>
      <c r="M525" s="2">
        <v>0.57986111111111116</v>
      </c>
      <c r="N525" s="3" t="s">
        <v>33</v>
      </c>
      <c r="O525" s="2">
        <v>224.64</v>
      </c>
      <c r="P525" s="4">
        <v>4.7619047620000003</v>
      </c>
      <c r="Q525" s="2">
        <v>11.231999999999999</v>
      </c>
      <c r="R525" s="2">
        <v>5.9</v>
      </c>
      <c r="S525">
        <f t="shared" si="8"/>
        <v>2</v>
      </c>
    </row>
    <row r="526" spans="2:19" x14ac:dyDescent="0.25">
      <c r="B526" s="2" t="s">
        <v>559</v>
      </c>
      <c r="C526" s="2" t="s">
        <v>25</v>
      </c>
      <c r="D526" s="2" t="s">
        <v>26</v>
      </c>
      <c r="E526" s="2" t="s">
        <v>27</v>
      </c>
      <c r="F526" s="2" t="s">
        <v>31</v>
      </c>
      <c r="G526" s="2" t="s">
        <v>22</v>
      </c>
      <c r="H526" s="2">
        <v>62.87</v>
      </c>
      <c r="I526" s="2">
        <v>2</v>
      </c>
      <c r="J526" s="2">
        <v>6.2869999999999999</v>
      </c>
      <c r="K526" s="2">
        <v>132.02699999999999</v>
      </c>
      <c r="L526" s="143">
        <v>43466</v>
      </c>
      <c r="M526" s="2">
        <v>0.48819444444444443</v>
      </c>
      <c r="N526" s="3" t="s">
        <v>29</v>
      </c>
      <c r="O526" s="2">
        <v>125.74</v>
      </c>
      <c r="P526" s="4">
        <v>4.7619047620000003</v>
      </c>
      <c r="Q526" s="2">
        <v>6.2869999999999999</v>
      </c>
      <c r="R526" s="2">
        <v>5</v>
      </c>
      <c r="S526">
        <f t="shared" si="8"/>
        <v>1</v>
      </c>
    </row>
    <row r="527" spans="2:19" x14ac:dyDescent="0.25">
      <c r="B527" s="2" t="s">
        <v>560</v>
      </c>
      <c r="C527" s="2" t="s">
        <v>18</v>
      </c>
      <c r="D527" s="2" t="s">
        <v>19</v>
      </c>
      <c r="E527" s="2" t="s">
        <v>27</v>
      </c>
      <c r="F527" s="2" t="s">
        <v>31</v>
      </c>
      <c r="G527" s="2" t="s">
        <v>44</v>
      </c>
      <c r="H527" s="2">
        <v>81.709999999999994</v>
      </c>
      <c r="I527" s="2">
        <v>6</v>
      </c>
      <c r="J527" s="2">
        <v>24.513000000000002</v>
      </c>
      <c r="K527" s="2">
        <v>514.77300000000002</v>
      </c>
      <c r="L527" s="143">
        <v>43492</v>
      </c>
      <c r="M527" s="2">
        <v>0.60833333333333328</v>
      </c>
      <c r="N527" s="3" t="s">
        <v>33</v>
      </c>
      <c r="O527" s="2">
        <v>490.26</v>
      </c>
      <c r="P527" s="4">
        <v>4.7619047620000003</v>
      </c>
      <c r="Q527" s="2">
        <v>24.513000000000002</v>
      </c>
      <c r="R527" s="2">
        <v>8</v>
      </c>
      <c r="S527">
        <f t="shared" si="8"/>
        <v>1</v>
      </c>
    </row>
    <row r="528" spans="2:19" x14ac:dyDescent="0.25">
      <c r="B528" s="2" t="s">
        <v>561</v>
      </c>
      <c r="C528" s="2" t="s">
        <v>18</v>
      </c>
      <c r="D528" s="2" t="s">
        <v>19</v>
      </c>
      <c r="E528" s="2" t="s">
        <v>20</v>
      </c>
      <c r="F528" s="2" t="s">
        <v>21</v>
      </c>
      <c r="G528" s="2" t="s">
        <v>36</v>
      </c>
      <c r="H528" s="2">
        <v>91.41</v>
      </c>
      <c r="I528" s="2">
        <v>5</v>
      </c>
      <c r="J528" s="2">
        <v>22.852499999999999</v>
      </c>
      <c r="K528" s="2">
        <v>479.90249999999997</v>
      </c>
      <c r="L528" s="143">
        <v>43521</v>
      </c>
      <c r="M528" s="2">
        <v>0.66874999999999996</v>
      </c>
      <c r="N528" s="3" t="s">
        <v>23</v>
      </c>
      <c r="O528" s="2">
        <v>457.05</v>
      </c>
      <c r="P528" s="4">
        <v>4.7619047620000003</v>
      </c>
      <c r="Q528" s="2">
        <v>22.852499999999999</v>
      </c>
      <c r="R528" s="2">
        <v>7.1</v>
      </c>
      <c r="S528">
        <f t="shared" si="8"/>
        <v>2</v>
      </c>
    </row>
    <row r="529" spans="2:19" x14ac:dyDescent="0.25">
      <c r="B529" s="2" t="s">
        <v>562</v>
      </c>
      <c r="C529" s="2" t="s">
        <v>42</v>
      </c>
      <c r="D529" s="2" t="s">
        <v>43</v>
      </c>
      <c r="E529" s="2" t="s">
        <v>27</v>
      </c>
      <c r="F529" s="2" t="s">
        <v>31</v>
      </c>
      <c r="G529" s="2" t="s">
        <v>46</v>
      </c>
      <c r="H529" s="2">
        <v>39.21</v>
      </c>
      <c r="I529" s="2">
        <v>4</v>
      </c>
      <c r="J529" s="2">
        <v>7.8419999999999996</v>
      </c>
      <c r="K529" s="2">
        <v>164.68199999999999</v>
      </c>
      <c r="L529" s="143">
        <v>43481</v>
      </c>
      <c r="M529" s="2">
        <v>0.8354166666666667</v>
      </c>
      <c r="N529" s="3" t="s">
        <v>33</v>
      </c>
      <c r="O529" s="2">
        <v>156.84</v>
      </c>
      <c r="P529" s="4">
        <v>4.7619047620000003</v>
      </c>
      <c r="Q529" s="2">
        <v>7.8419999999999996</v>
      </c>
      <c r="R529" s="2">
        <v>9</v>
      </c>
      <c r="S529">
        <f t="shared" si="8"/>
        <v>1</v>
      </c>
    </row>
    <row r="530" spans="2:19" x14ac:dyDescent="0.25">
      <c r="B530" s="2" t="s">
        <v>563</v>
      </c>
      <c r="C530" s="2" t="s">
        <v>42</v>
      </c>
      <c r="D530" s="2" t="s">
        <v>43</v>
      </c>
      <c r="E530" s="2" t="s">
        <v>20</v>
      </c>
      <c r="F530" s="2" t="s">
        <v>31</v>
      </c>
      <c r="G530" s="2" t="s">
        <v>46</v>
      </c>
      <c r="H530" s="2">
        <v>59.86</v>
      </c>
      <c r="I530" s="2">
        <v>2</v>
      </c>
      <c r="J530" s="2">
        <v>5.9859999999999998</v>
      </c>
      <c r="K530" s="2">
        <v>125.706</v>
      </c>
      <c r="L530" s="143">
        <v>43478</v>
      </c>
      <c r="M530" s="2">
        <v>0.62152777777777779</v>
      </c>
      <c r="N530" s="3" t="s">
        <v>23</v>
      </c>
      <c r="O530" s="2">
        <v>119.72</v>
      </c>
      <c r="P530" s="4">
        <v>4.7619047620000003</v>
      </c>
      <c r="Q530" s="2">
        <v>5.9859999999999998</v>
      </c>
      <c r="R530" s="2">
        <v>6.7</v>
      </c>
      <c r="S530">
        <f t="shared" si="8"/>
        <v>1</v>
      </c>
    </row>
    <row r="531" spans="2:19" x14ac:dyDescent="0.25">
      <c r="B531" s="2" t="s">
        <v>564</v>
      </c>
      <c r="C531" s="2" t="s">
        <v>42</v>
      </c>
      <c r="D531" s="2" t="s">
        <v>43</v>
      </c>
      <c r="E531" s="2" t="s">
        <v>20</v>
      </c>
      <c r="F531" s="2" t="s">
        <v>21</v>
      </c>
      <c r="G531" s="2" t="s">
        <v>44</v>
      </c>
      <c r="H531" s="2">
        <v>54.36</v>
      </c>
      <c r="I531" s="2">
        <v>10</v>
      </c>
      <c r="J531" s="2">
        <v>27.18</v>
      </c>
      <c r="K531" s="2">
        <v>570.78</v>
      </c>
      <c r="L531" s="143">
        <v>43503</v>
      </c>
      <c r="M531" s="2">
        <v>0.4777777777777778</v>
      </c>
      <c r="N531" s="3" t="s">
        <v>33</v>
      </c>
      <c r="O531" s="2">
        <v>543.6</v>
      </c>
      <c r="P531" s="4">
        <v>4.7619047620000003</v>
      </c>
      <c r="Q531" s="2">
        <v>27.18</v>
      </c>
      <c r="R531" s="2">
        <v>6.1</v>
      </c>
      <c r="S531">
        <f t="shared" si="8"/>
        <v>2</v>
      </c>
    </row>
    <row r="532" spans="2:19" x14ac:dyDescent="0.25">
      <c r="B532" s="2" t="s">
        <v>565</v>
      </c>
      <c r="C532" s="2" t="s">
        <v>18</v>
      </c>
      <c r="D532" s="2" t="s">
        <v>19</v>
      </c>
      <c r="E532" s="2" t="s">
        <v>27</v>
      </c>
      <c r="F532" s="2" t="s">
        <v>31</v>
      </c>
      <c r="G532" s="2" t="s">
        <v>36</v>
      </c>
      <c r="H532" s="2">
        <v>98.09</v>
      </c>
      <c r="I532" s="2">
        <v>9</v>
      </c>
      <c r="J532" s="2">
        <v>44.140500000000003</v>
      </c>
      <c r="K532" s="2">
        <v>926.95050000000003</v>
      </c>
      <c r="L532" s="143">
        <v>43513</v>
      </c>
      <c r="M532" s="2">
        <v>0.82013888888888886</v>
      </c>
      <c r="N532" s="3" t="s">
        <v>29</v>
      </c>
      <c r="O532" s="2">
        <v>882.81</v>
      </c>
      <c r="P532" s="4">
        <v>4.7619047620000003</v>
      </c>
      <c r="Q532" s="2">
        <v>44.140500000000003</v>
      </c>
      <c r="R532" s="2">
        <v>9.3000000000000007</v>
      </c>
      <c r="S532">
        <f t="shared" si="8"/>
        <v>2</v>
      </c>
    </row>
    <row r="533" spans="2:19" x14ac:dyDescent="0.25">
      <c r="B533" s="2" t="s">
        <v>566</v>
      </c>
      <c r="C533" s="2" t="s">
        <v>18</v>
      </c>
      <c r="D533" s="2" t="s">
        <v>19</v>
      </c>
      <c r="E533" s="2" t="s">
        <v>27</v>
      </c>
      <c r="F533" s="2" t="s">
        <v>31</v>
      </c>
      <c r="G533" s="2" t="s">
        <v>22</v>
      </c>
      <c r="H533" s="2">
        <v>25.43</v>
      </c>
      <c r="I533" s="2">
        <v>6</v>
      </c>
      <c r="J533" s="2">
        <v>7.6289999999999996</v>
      </c>
      <c r="K533" s="2">
        <v>160.209</v>
      </c>
      <c r="L533" s="143">
        <v>43508</v>
      </c>
      <c r="M533" s="2">
        <v>0.79236111111111107</v>
      </c>
      <c r="N533" s="3" t="s">
        <v>23</v>
      </c>
      <c r="O533" s="2">
        <v>152.58000000000001</v>
      </c>
      <c r="P533" s="4">
        <v>4.7619047620000003</v>
      </c>
      <c r="Q533" s="2">
        <v>7.6289999999999996</v>
      </c>
      <c r="R533" s="2">
        <v>7</v>
      </c>
      <c r="S533">
        <f t="shared" si="8"/>
        <v>2</v>
      </c>
    </row>
    <row r="534" spans="2:19" x14ac:dyDescent="0.25">
      <c r="B534" s="2" t="s">
        <v>567</v>
      </c>
      <c r="C534" s="2" t="s">
        <v>18</v>
      </c>
      <c r="D534" s="2" t="s">
        <v>19</v>
      </c>
      <c r="E534" s="2" t="s">
        <v>20</v>
      </c>
      <c r="F534" s="2" t="s">
        <v>31</v>
      </c>
      <c r="G534" s="2" t="s">
        <v>46</v>
      </c>
      <c r="H534" s="2">
        <v>86.68</v>
      </c>
      <c r="I534" s="2">
        <v>8</v>
      </c>
      <c r="J534" s="2">
        <v>34.671999999999997</v>
      </c>
      <c r="K534" s="2">
        <v>728.11199999999997</v>
      </c>
      <c r="L534" s="143">
        <v>43489</v>
      </c>
      <c r="M534" s="2">
        <v>0.75277777777777777</v>
      </c>
      <c r="N534" s="3" t="s">
        <v>33</v>
      </c>
      <c r="O534" s="2">
        <v>693.44</v>
      </c>
      <c r="P534" s="4">
        <v>4.7619047620000003</v>
      </c>
      <c r="Q534" s="2">
        <v>34.671999999999997</v>
      </c>
      <c r="R534" s="2">
        <v>7.2</v>
      </c>
      <c r="S534">
        <f t="shared" si="8"/>
        <v>1</v>
      </c>
    </row>
    <row r="535" spans="2:19" x14ac:dyDescent="0.25">
      <c r="B535" s="2" t="s">
        <v>568</v>
      </c>
      <c r="C535" s="2" t="s">
        <v>42</v>
      </c>
      <c r="D535" s="2" t="s">
        <v>43</v>
      </c>
      <c r="E535" s="2" t="s">
        <v>27</v>
      </c>
      <c r="F535" s="2" t="s">
        <v>31</v>
      </c>
      <c r="G535" s="2" t="s">
        <v>28</v>
      </c>
      <c r="H535" s="2">
        <v>22.95</v>
      </c>
      <c r="I535" s="2">
        <v>10</v>
      </c>
      <c r="J535" s="2">
        <v>11.475</v>
      </c>
      <c r="K535" s="2">
        <v>240.97499999999999</v>
      </c>
      <c r="L535" s="143">
        <v>43502</v>
      </c>
      <c r="M535" s="2">
        <v>0.80555555555555558</v>
      </c>
      <c r="N535" s="3" t="s">
        <v>23</v>
      </c>
      <c r="O535" s="2">
        <v>229.5</v>
      </c>
      <c r="P535" s="4">
        <v>4.7619047620000003</v>
      </c>
      <c r="Q535" s="2">
        <v>11.475</v>
      </c>
      <c r="R535" s="2">
        <v>8.1999999999999993</v>
      </c>
      <c r="S535">
        <f t="shared" si="8"/>
        <v>2</v>
      </c>
    </row>
    <row r="536" spans="2:19" x14ac:dyDescent="0.25">
      <c r="B536" s="2" t="s">
        <v>569</v>
      </c>
      <c r="C536" s="2" t="s">
        <v>25</v>
      </c>
      <c r="D536" s="2" t="s">
        <v>26</v>
      </c>
      <c r="E536" s="2" t="s">
        <v>27</v>
      </c>
      <c r="F536" s="2" t="s">
        <v>21</v>
      </c>
      <c r="G536" s="2" t="s">
        <v>44</v>
      </c>
      <c r="H536" s="2">
        <v>16.309999999999999</v>
      </c>
      <c r="I536" s="2">
        <v>9</v>
      </c>
      <c r="J536" s="2">
        <v>7.3395000000000001</v>
      </c>
      <c r="K536" s="2">
        <v>154.12950000000001</v>
      </c>
      <c r="L536" s="143">
        <v>43550</v>
      </c>
      <c r="M536" s="2">
        <v>0.43819444444444444</v>
      </c>
      <c r="N536" s="3" t="s">
        <v>23</v>
      </c>
      <c r="O536" s="2">
        <v>146.79</v>
      </c>
      <c r="P536" s="4">
        <v>4.7619047620000003</v>
      </c>
      <c r="Q536" s="2">
        <v>7.3395000000000001</v>
      </c>
      <c r="R536" s="2">
        <v>8.4</v>
      </c>
      <c r="S536">
        <f t="shared" si="8"/>
        <v>3</v>
      </c>
    </row>
    <row r="537" spans="2:19" x14ac:dyDescent="0.25">
      <c r="B537" s="2" t="s">
        <v>570</v>
      </c>
      <c r="C537" s="2" t="s">
        <v>18</v>
      </c>
      <c r="D537" s="2" t="s">
        <v>19</v>
      </c>
      <c r="E537" s="2" t="s">
        <v>27</v>
      </c>
      <c r="F537" s="2" t="s">
        <v>21</v>
      </c>
      <c r="G537" s="2" t="s">
        <v>32</v>
      </c>
      <c r="H537" s="2">
        <v>28.32</v>
      </c>
      <c r="I537" s="2">
        <v>5</v>
      </c>
      <c r="J537" s="2">
        <v>7.08</v>
      </c>
      <c r="K537" s="2">
        <v>148.68</v>
      </c>
      <c r="L537" s="143">
        <v>43535</v>
      </c>
      <c r="M537" s="2">
        <v>0.56111111111111112</v>
      </c>
      <c r="N537" s="3" t="s">
        <v>23</v>
      </c>
      <c r="O537" s="2">
        <v>141.6</v>
      </c>
      <c r="P537" s="4">
        <v>4.7619047620000003</v>
      </c>
      <c r="Q537" s="2">
        <v>7.08</v>
      </c>
      <c r="R537" s="2">
        <v>6.2</v>
      </c>
      <c r="S537">
        <f t="shared" si="8"/>
        <v>3</v>
      </c>
    </row>
    <row r="538" spans="2:19" x14ac:dyDescent="0.25">
      <c r="B538" s="2" t="s">
        <v>571</v>
      </c>
      <c r="C538" s="2" t="s">
        <v>25</v>
      </c>
      <c r="D538" s="2" t="s">
        <v>26</v>
      </c>
      <c r="E538" s="2" t="s">
        <v>27</v>
      </c>
      <c r="F538" s="2" t="s">
        <v>31</v>
      </c>
      <c r="G538" s="2" t="s">
        <v>32</v>
      </c>
      <c r="H538" s="2">
        <v>16.670000000000002</v>
      </c>
      <c r="I538" s="2">
        <v>7</v>
      </c>
      <c r="J538" s="2">
        <v>5.8345000000000002</v>
      </c>
      <c r="K538" s="2">
        <v>122.5245</v>
      </c>
      <c r="L538" s="143">
        <v>43503</v>
      </c>
      <c r="M538" s="2">
        <v>0.48333333333333334</v>
      </c>
      <c r="N538" s="3" t="s">
        <v>23</v>
      </c>
      <c r="O538" s="2">
        <v>116.69</v>
      </c>
      <c r="P538" s="4">
        <v>4.7619047620000003</v>
      </c>
      <c r="Q538" s="2">
        <v>5.8345000000000002</v>
      </c>
      <c r="R538" s="2">
        <v>7.4</v>
      </c>
      <c r="S538">
        <f t="shared" si="8"/>
        <v>2</v>
      </c>
    </row>
    <row r="539" spans="2:19" x14ac:dyDescent="0.25">
      <c r="B539" s="2" t="s">
        <v>572</v>
      </c>
      <c r="C539" s="2" t="s">
        <v>42</v>
      </c>
      <c r="D539" s="2" t="s">
        <v>43</v>
      </c>
      <c r="E539" s="2" t="s">
        <v>20</v>
      </c>
      <c r="F539" s="2" t="s">
        <v>21</v>
      </c>
      <c r="G539" s="2" t="s">
        <v>46</v>
      </c>
      <c r="H539" s="2">
        <v>73.959999999999994</v>
      </c>
      <c r="I539" s="2">
        <v>1</v>
      </c>
      <c r="J539" s="2">
        <v>3.698</v>
      </c>
      <c r="K539" s="2">
        <v>77.658000000000001</v>
      </c>
      <c r="L539" s="143">
        <v>43470</v>
      </c>
      <c r="M539" s="2">
        <v>0.48055555555555557</v>
      </c>
      <c r="N539" s="3" t="s">
        <v>33</v>
      </c>
      <c r="O539" s="2">
        <v>73.959999999999994</v>
      </c>
      <c r="P539" s="4">
        <v>4.7619047620000003</v>
      </c>
      <c r="Q539" s="2">
        <v>3.698</v>
      </c>
      <c r="R539" s="2">
        <v>5</v>
      </c>
      <c r="S539">
        <f t="shared" si="8"/>
        <v>1</v>
      </c>
    </row>
    <row r="540" spans="2:19" x14ac:dyDescent="0.25">
      <c r="B540" s="2" t="s">
        <v>573</v>
      </c>
      <c r="C540" s="2" t="s">
        <v>18</v>
      </c>
      <c r="D540" s="2" t="s">
        <v>19</v>
      </c>
      <c r="E540" s="2" t="s">
        <v>27</v>
      </c>
      <c r="F540" s="2" t="s">
        <v>31</v>
      </c>
      <c r="G540" s="2" t="s">
        <v>32</v>
      </c>
      <c r="H540" s="2">
        <v>97.94</v>
      </c>
      <c r="I540" s="2">
        <v>1</v>
      </c>
      <c r="J540" s="2">
        <v>4.8970000000000002</v>
      </c>
      <c r="K540" s="2">
        <v>102.837</v>
      </c>
      <c r="L540" s="143">
        <v>43531</v>
      </c>
      <c r="M540" s="2">
        <v>0.48888888888888887</v>
      </c>
      <c r="N540" s="3" t="s">
        <v>23</v>
      </c>
      <c r="O540" s="2">
        <v>97.94</v>
      </c>
      <c r="P540" s="4">
        <v>4.7619047620000003</v>
      </c>
      <c r="Q540" s="2">
        <v>4.8970000000000002</v>
      </c>
      <c r="R540" s="2">
        <v>6.9</v>
      </c>
      <c r="S540">
        <f t="shared" si="8"/>
        <v>3</v>
      </c>
    </row>
    <row r="541" spans="2:19" x14ac:dyDescent="0.25">
      <c r="B541" s="2" t="s">
        <v>574</v>
      </c>
      <c r="C541" s="2" t="s">
        <v>18</v>
      </c>
      <c r="D541" s="2" t="s">
        <v>19</v>
      </c>
      <c r="E541" s="2" t="s">
        <v>27</v>
      </c>
      <c r="F541" s="2" t="s">
        <v>21</v>
      </c>
      <c r="G541" s="2" t="s">
        <v>46</v>
      </c>
      <c r="H541" s="2">
        <v>73.05</v>
      </c>
      <c r="I541" s="2">
        <v>4</v>
      </c>
      <c r="J541" s="2">
        <v>14.61</v>
      </c>
      <c r="K541" s="2">
        <v>306.81</v>
      </c>
      <c r="L541" s="143">
        <v>43521</v>
      </c>
      <c r="M541" s="2">
        <v>0.71944444444444444</v>
      </c>
      <c r="N541" s="3" t="s">
        <v>33</v>
      </c>
      <c r="O541" s="2">
        <v>292.2</v>
      </c>
      <c r="P541" s="4">
        <v>4.7619047620000003</v>
      </c>
      <c r="Q541" s="2">
        <v>14.61</v>
      </c>
      <c r="R541" s="2">
        <v>4.9000000000000004</v>
      </c>
      <c r="S541">
        <f t="shared" si="8"/>
        <v>2</v>
      </c>
    </row>
    <row r="542" spans="2:19" x14ac:dyDescent="0.25">
      <c r="B542" s="2" t="s">
        <v>575</v>
      </c>
      <c r="C542" s="2" t="s">
        <v>25</v>
      </c>
      <c r="D542" s="2" t="s">
        <v>26</v>
      </c>
      <c r="E542" s="2" t="s">
        <v>20</v>
      </c>
      <c r="F542" s="2" t="s">
        <v>21</v>
      </c>
      <c r="G542" s="2" t="s">
        <v>44</v>
      </c>
      <c r="H542" s="2">
        <v>87.48</v>
      </c>
      <c r="I542" s="2">
        <v>6</v>
      </c>
      <c r="J542" s="2">
        <v>26.244</v>
      </c>
      <c r="K542" s="2">
        <v>551.12400000000002</v>
      </c>
      <c r="L542" s="143">
        <v>43497</v>
      </c>
      <c r="M542" s="2">
        <v>0.77986111111111112</v>
      </c>
      <c r="N542" s="3" t="s">
        <v>23</v>
      </c>
      <c r="O542" s="2">
        <v>524.88</v>
      </c>
      <c r="P542" s="4">
        <v>4.7619047620000003</v>
      </c>
      <c r="Q542" s="2">
        <v>26.244</v>
      </c>
      <c r="R542" s="2">
        <v>5.0999999999999996</v>
      </c>
      <c r="S542">
        <f t="shared" si="8"/>
        <v>2</v>
      </c>
    </row>
    <row r="543" spans="2:19" x14ac:dyDescent="0.25">
      <c r="B543" s="2" t="s">
        <v>576</v>
      </c>
      <c r="C543" s="2" t="s">
        <v>18</v>
      </c>
      <c r="D543" s="2" t="s">
        <v>19</v>
      </c>
      <c r="E543" s="2" t="s">
        <v>27</v>
      </c>
      <c r="F543" s="2" t="s">
        <v>31</v>
      </c>
      <c r="G543" s="2" t="s">
        <v>32</v>
      </c>
      <c r="H543" s="2">
        <v>30.68</v>
      </c>
      <c r="I543" s="2">
        <v>3</v>
      </c>
      <c r="J543" s="2">
        <v>4.6020000000000003</v>
      </c>
      <c r="K543" s="2">
        <v>96.641999999999996</v>
      </c>
      <c r="L543" s="143">
        <v>43487</v>
      </c>
      <c r="M543" s="2">
        <v>0.45833333333333331</v>
      </c>
      <c r="N543" s="3" t="s">
        <v>23</v>
      </c>
      <c r="O543" s="2">
        <v>92.04</v>
      </c>
      <c r="P543" s="4">
        <v>4.7619047620000003</v>
      </c>
      <c r="Q543" s="2">
        <v>4.6020000000000003</v>
      </c>
      <c r="R543" s="2">
        <v>9.1</v>
      </c>
      <c r="S543">
        <f t="shared" si="8"/>
        <v>1</v>
      </c>
    </row>
    <row r="544" spans="2:19" x14ac:dyDescent="0.25">
      <c r="B544" s="2" t="s">
        <v>577</v>
      </c>
      <c r="C544" s="2" t="s">
        <v>25</v>
      </c>
      <c r="D544" s="2" t="s">
        <v>26</v>
      </c>
      <c r="E544" s="2" t="s">
        <v>20</v>
      </c>
      <c r="F544" s="2" t="s">
        <v>31</v>
      </c>
      <c r="G544" s="2" t="s">
        <v>22</v>
      </c>
      <c r="H544" s="2">
        <v>75.88</v>
      </c>
      <c r="I544" s="2">
        <v>1</v>
      </c>
      <c r="J544" s="2">
        <v>3.794</v>
      </c>
      <c r="K544" s="2">
        <v>79.674000000000007</v>
      </c>
      <c r="L544" s="143">
        <v>43468</v>
      </c>
      <c r="M544" s="2">
        <v>0.4375</v>
      </c>
      <c r="N544" s="3" t="s">
        <v>33</v>
      </c>
      <c r="O544" s="2">
        <v>75.88</v>
      </c>
      <c r="P544" s="4">
        <v>4.7619047620000003</v>
      </c>
      <c r="Q544" s="2">
        <v>3.794</v>
      </c>
      <c r="R544" s="2">
        <v>7.1</v>
      </c>
      <c r="S544">
        <f t="shared" si="8"/>
        <v>1</v>
      </c>
    </row>
    <row r="545" spans="2:19" x14ac:dyDescent="0.25">
      <c r="B545" s="2" t="s">
        <v>578</v>
      </c>
      <c r="C545" s="2" t="s">
        <v>42</v>
      </c>
      <c r="D545" s="2" t="s">
        <v>43</v>
      </c>
      <c r="E545" s="2" t="s">
        <v>20</v>
      </c>
      <c r="F545" s="2" t="s">
        <v>21</v>
      </c>
      <c r="G545" s="2" t="s">
        <v>36</v>
      </c>
      <c r="H545" s="2">
        <v>20.18</v>
      </c>
      <c r="I545" s="2">
        <v>4</v>
      </c>
      <c r="J545" s="2">
        <v>4.0359999999999996</v>
      </c>
      <c r="K545" s="2">
        <v>84.756</v>
      </c>
      <c r="L545" s="143">
        <v>43509</v>
      </c>
      <c r="M545" s="2">
        <v>0.50972222222222219</v>
      </c>
      <c r="N545" s="3" t="s">
        <v>33</v>
      </c>
      <c r="O545" s="2">
        <v>80.72</v>
      </c>
      <c r="P545" s="4">
        <v>4.7619047620000003</v>
      </c>
      <c r="Q545" s="2">
        <v>4.0359999999999996</v>
      </c>
      <c r="R545" s="2">
        <v>5</v>
      </c>
      <c r="S545">
        <f t="shared" si="8"/>
        <v>2</v>
      </c>
    </row>
    <row r="546" spans="2:19" x14ac:dyDescent="0.25">
      <c r="B546" s="2" t="s">
        <v>579</v>
      </c>
      <c r="C546" s="2" t="s">
        <v>25</v>
      </c>
      <c r="D546" s="2" t="s">
        <v>26</v>
      </c>
      <c r="E546" s="2" t="s">
        <v>20</v>
      </c>
      <c r="F546" s="2" t="s">
        <v>31</v>
      </c>
      <c r="G546" s="2" t="s">
        <v>28</v>
      </c>
      <c r="H546" s="2">
        <v>18.77</v>
      </c>
      <c r="I546" s="2">
        <v>6</v>
      </c>
      <c r="J546" s="2">
        <v>5.6310000000000002</v>
      </c>
      <c r="K546" s="2">
        <v>118.251</v>
      </c>
      <c r="L546" s="143">
        <v>43493</v>
      </c>
      <c r="M546" s="2">
        <v>0.69652777777777775</v>
      </c>
      <c r="N546" s="3" t="s">
        <v>33</v>
      </c>
      <c r="O546" s="2">
        <v>112.62</v>
      </c>
      <c r="P546" s="4">
        <v>4.7619047620000003</v>
      </c>
      <c r="Q546" s="2">
        <v>5.6310000000000002</v>
      </c>
      <c r="R546" s="2">
        <v>5.5</v>
      </c>
      <c r="S546">
        <f t="shared" si="8"/>
        <v>1</v>
      </c>
    </row>
    <row r="547" spans="2:19" x14ac:dyDescent="0.25">
      <c r="B547" s="2" t="s">
        <v>580</v>
      </c>
      <c r="C547" s="2" t="s">
        <v>42</v>
      </c>
      <c r="D547" s="2" t="s">
        <v>43</v>
      </c>
      <c r="E547" s="2" t="s">
        <v>27</v>
      </c>
      <c r="F547" s="2" t="s">
        <v>21</v>
      </c>
      <c r="G547" s="2" t="s">
        <v>44</v>
      </c>
      <c r="H547" s="2">
        <v>71.2</v>
      </c>
      <c r="I547" s="2">
        <v>1</v>
      </c>
      <c r="J547" s="2">
        <v>3.56</v>
      </c>
      <c r="K547" s="2">
        <v>74.760000000000005</v>
      </c>
      <c r="L547" s="143">
        <v>43470</v>
      </c>
      <c r="M547" s="2">
        <v>0.86111111111111116</v>
      </c>
      <c r="N547" s="3" t="s">
        <v>33</v>
      </c>
      <c r="O547" s="2">
        <v>71.2</v>
      </c>
      <c r="P547" s="4">
        <v>4.7619047620000003</v>
      </c>
      <c r="Q547" s="2">
        <v>3.56</v>
      </c>
      <c r="R547" s="2">
        <v>9.1999999999999993</v>
      </c>
      <c r="S547">
        <f t="shared" si="8"/>
        <v>1</v>
      </c>
    </row>
    <row r="548" spans="2:19" x14ac:dyDescent="0.25">
      <c r="B548" s="2" t="s">
        <v>581</v>
      </c>
      <c r="C548" s="2" t="s">
        <v>42</v>
      </c>
      <c r="D548" s="2" t="s">
        <v>43</v>
      </c>
      <c r="E548" s="2" t="s">
        <v>20</v>
      </c>
      <c r="F548" s="2" t="s">
        <v>31</v>
      </c>
      <c r="G548" s="2" t="s">
        <v>32</v>
      </c>
      <c r="H548" s="2">
        <v>38.81</v>
      </c>
      <c r="I548" s="2">
        <v>4</v>
      </c>
      <c r="J548" s="2">
        <v>7.7619999999999996</v>
      </c>
      <c r="K548" s="2">
        <v>163.00200000000001</v>
      </c>
      <c r="L548" s="143">
        <v>43543</v>
      </c>
      <c r="M548" s="2">
        <v>0.56944444444444442</v>
      </c>
      <c r="N548" s="3" t="s">
        <v>23</v>
      </c>
      <c r="O548" s="2">
        <v>155.24</v>
      </c>
      <c r="P548" s="4">
        <v>4.7619047620000003</v>
      </c>
      <c r="Q548" s="2">
        <v>7.7619999999999996</v>
      </c>
      <c r="R548" s="2">
        <v>4.9000000000000004</v>
      </c>
      <c r="S548">
        <f t="shared" si="8"/>
        <v>3</v>
      </c>
    </row>
    <row r="549" spans="2:19" x14ac:dyDescent="0.25">
      <c r="B549" s="2" t="s">
        <v>582</v>
      </c>
      <c r="C549" s="2" t="s">
        <v>18</v>
      </c>
      <c r="D549" s="2" t="s">
        <v>19</v>
      </c>
      <c r="E549" s="2" t="s">
        <v>27</v>
      </c>
      <c r="F549" s="2" t="s">
        <v>21</v>
      </c>
      <c r="G549" s="2" t="s">
        <v>46</v>
      </c>
      <c r="H549" s="2">
        <v>29.42</v>
      </c>
      <c r="I549" s="2">
        <v>10</v>
      </c>
      <c r="J549" s="2">
        <v>14.71</v>
      </c>
      <c r="K549" s="2">
        <v>308.91000000000003</v>
      </c>
      <c r="L549" s="143">
        <v>43477</v>
      </c>
      <c r="M549" s="2">
        <v>0.68263888888888891</v>
      </c>
      <c r="N549" s="3" t="s">
        <v>23</v>
      </c>
      <c r="O549" s="2">
        <v>294.2</v>
      </c>
      <c r="P549" s="4">
        <v>4.7619047620000003</v>
      </c>
      <c r="Q549" s="2">
        <v>14.71</v>
      </c>
      <c r="R549" s="2">
        <v>8.9</v>
      </c>
      <c r="S549">
        <f t="shared" si="8"/>
        <v>1</v>
      </c>
    </row>
    <row r="550" spans="2:19" x14ac:dyDescent="0.25">
      <c r="B550" s="2" t="s">
        <v>583</v>
      </c>
      <c r="C550" s="2" t="s">
        <v>18</v>
      </c>
      <c r="D550" s="2" t="s">
        <v>19</v>
      </c>
      <c r="E550" s="2" t="s">
        <v>27</v>
      </c>
      <c r="F550" s="2" t="s">
        <v>31</v>
      </c>
      <c r="G550" s="2" t="s">
        <v>36</v>
      </c>
      <c r="H550" s="2">
        <v>60.95</v>
      </c>
      <c r="I550" s="2">
        <v>9</v>
      </c>
      <c r="J550" s="2">
        <v>27.427499999999998</v>
      </c>
      <c r="K550" s="2">
        <v>575.97749999999996</v>
      </c>
      <c r="L550" s="143">
        <v>43472</v>
      </c>
      <c r="M550" s="2">
        <v>0.50555555555555554</v>
      </c>
      <c r="N550" s="3" t="s">
        <v>33</v>
      </c>
      <c r="O550" s="2">
        <v>548.54999999999995</v>
      </c>
      <c r="P550" s="4">
        <v>4.7619047620000003</v>
      </c>
      <c r="Q550" s="2">
        <v>27.427499999999998</v>
      </c>
      <c r="R550" s="2">
        <v>6</v>
      </c>
      <c r="S550">
        <f t="shared" si="8"/>
        <v>1</v>
      </c>
    </row>
    <row r="551" spans="2:19" x14ac:dyDescent="0.25">
      <c r="B551" s="2" t="s">
        <v>584</v>
      </c>
      <c r="C551" s="2" t="s">
        <v>42</v>
      </c>
      <c r="D551" s="2" t="s">
        <v>43</v>
      </c>
      <c r="E551" s="2" t="s">
        <v>27</v>
      </c>
      <c r="F551" s="2" t="s">
        <v>21</v>
      </c>
      <c r="G551" s="2" t="s">
        <v>36</v>
      </c>
      <c r="H551" s="2">
        <v>51.54</v>
      </c>
      <c r="I551" s="2">
        <v>5</v>
      </c>
      <c r="J551" s="2">
        <v>12.885</v>
      </c>
      <c r="K551" s="2">
        <v>270.58499999999998</v>
      </c>
      <c r="L551" s="143">
        <v>43491</v>
      </c>
      <c r="M551" s="2">
        <v>0.73958333333333337</v>
      </c>
      <c r="N551" s="3" t="s">
        <v>29</v>
      </c>
      <c r="O551" s="2">
        <v>257.7</v>
      </c>
      <c r="P551" s="4">
        <v>4.7619047620000003</v>
      </c>
      <c r="Q551" s="2">
        <v>12.885</v>
      </c>
      <c r="R551" s="2">
        <v>4.2</v>
      </c>
      <c r="S551">
        <f t="shared" si="8"/>
        <v>1</v>
      </c>
    </row>
    <row r="552" spans="2:19" x14ac:dyDescent="0.25">
      <c r="B552" s="2" t="s">
        <v>585</v>
      </c>
      <c r="C552" s="2" t="s">
        <v>18</v>
      </c>
      <c r="D552" s="2" t="s">
        <v>19</v>
      </c>
      <c r="E552" s="2" t="s">
        <v>27</v>
      </c>
      <c r="F552" s="2" t="s">
        <v>21</v>
      </c>
      <c r="G552" s="2" t="s">
        <v>28</v>
      </c>
      <c r="H552" s="2">
        <v>66.06</v>
      </c>
      <c r="I552" s="2">
        <v>6</v>
      </c>
      <c r="J552" s="2">
        <v>19.818000000000001</v>
      </c>
      <c r="K552" s="2">
        <v>416.178</v>
      </c>
      <c r="L552" s="143">
        <v>43488</v>
      </c>
      <c r="M552" s="2">
        <v>0.43611111111111112</v>
      </c>
      <c r="N552" s="3" t="s">
        <v>29</v>
      </c>
      <c r="O552" s="2">
        <v>396.36</v>
      </c>
      <c r="P552" s="4">
        <v>4.7619047620000003</v>
      </c>
      <c r="Q552" s="2">
        <v>19.818000000000001</v>
      </c>
      <c r="R552" s="2">
        <v>7.3</v>
      </c>
      <c r="S552">
        <f t="shared" si="8"/>
        <v>1</v>
      </c>
    </row>
    <row r="553" spans="2:19" x14ac:dyDescent="0.25">
      <c r="B553" s="2" t="s">
        <v>586</v>
      </c>
      <c r="C553" s="2" t="s">
        <v>42</v>
      </c>
      <c r="D553" s="2" t="s">
        <v>43</v>
      </c>
      <c r="E553" s="2" t="s">
        <v>27</v>
      </c>
      <c r="F553" s="2" t="s">
        <v>31</v>
      </c>
      <c r="G553" s="2" t="s">
        <v>46</v>
      </c>
      <c r="H553" s="2">
        <v>57.27</v>
      </c>
      <c r="I553" s="2">
        <v>3</v>
      </c>
      <c r="J553" s="2">
        <v>8.5905000000000005</v>
      </c>
      <c r="K553" s="2">
        <v>180.40049999999999</v>
      </c>
      <c r="L553" s="143">
        <v>43505</v>
      </c>
      <c r="M553" s="2">
        <v>0.85486111111111107</v>
      </c>
      <c r="N553" s="3" t="s">
        <v>23</v>
      </c>
      <c r="O553" s="2">
        <v>171.81</v>
      </c>
      <c r="P553" s="4">
        <v>4.7619047620000003</v>
      </c>
      <c r="Q553" s="2">
        <v>8.5905000000000005</v>
      </c>
      <c r="R553" s="2">
        <v>6.5</v>
      </c>
      <c r="S553">
        <f t="shared" si="8"/>
        <v>2</v>
      </c>
    </row>
    <row r="554" spans="2:19" x14ac:dyDescent="0.25">
      <c r="B554" s="2" t="s">
        <v>587</v>
      </c>
      <c r="C554" s="2" t="s">
        <v>42</v>
      </c>
      <c r="D554" s="2" t="s">
        <v>43</v>
      </c>
      <c r="E554" s="2" t="s">
        <v>27</v>
      </c>
      <c r="F554" s="2" t="s">
        <v>21</v>
      </c>
      <c r="G554" s="2" t="s">
        <v>46</v>
      </c>
      <c r="H554" s="2">
        <v>54.31</v>
      </c>
      <c r="I554" s="2">
        <v>9</v>
      </c>
      <c r="J554" s="2">
        <v>24.439499999999999</v>
      </c>
      <c r="K554" s="2">
        <v>513.22950000000003</v>
      </c>
      <c r="L554" s="143">
        <v>43518</v>
      </c>
      <c r="M554" s="2">
        <v>0.45069444444444445</v>
      </c>
      <c r="N554" s="3" t="s">
        <v>29</v>
      </c>
      <c r="O554" s="2">
        <v>488.79</v>
      </c>
      <c r="P554" s="4">
        <v>4.7619047620000003</v>
      </c>
      <c r="Q554" s="2">
        <v>24.439499999999999</v>
      </c>
      <c r="R554" s="2">
        <v>8.9</v>
      </c>
      <c r="S554">
        <f t="shared" si="8"/>
        <v>2</v>
      </c>
    </row>
    <row r="555" spans="2:19" x14ac:dyDescent="0.25">
      <c r="B555" s="2" t="s">
        <v>588</v>
      </c>
      <c r="C555" s="2" t="s">
        <v>42</v>
      </c>
      <c r="D555" s="2" t="s">
        <v>43</v>
      </c>
      <c r="E555" s="2" t="s">
        <v>27</v>
      </c>
      <c r="F555" s="2" t="s">
        <v>21</v>
      </c>
      <c r="G555" s="2" t="s">
        <v>22</v>
      </c>
      <c r="H555" s="2">
        <v>58.24</v>
      </c>
      <c r="I555" s="2">
        <v>9</v>
      </c>
      <c r="J555" s="2">
        <v>26.207999999999998</v>
      </c>
      <c r="K555" s="2">
        <v>550.36800000000005</v>
      </c>
      <c r="L555" s="143">
        <v>43501</v>
      </c>
      <c r="M555" s="2">
        <v>0.52361111111111114</v>
      </c>
      <c r="N555" s="3" t="s">
        <v>29</v>
      </c>
      <c r="O555" s="2">
        <v>524.16</v>
      </c>
      <c r="P555" s="4">
        <v>4.7619047620000003</v>
      </c>
      <c r="Q555" s="2">
        <v>26.207999999999998</v>
      </c>
      <c r="R555" s="2">
        <v>9.6999999999999993</v>
      </c>
      <c r="S555">
        <f t="shared" si="8"/>
        <v>2</v>
      </c>
    </row>
    <row r="556" spans="2:19" x14ac:dyDescent="0.25">
      <c r="B556" s="2" t="s">
        <v>589</v>
      </c>
      <c r="C556" s="2" t="s">
        <v>25</v>
      </c>
      <c r="D556" s="2" t="s">
        <v>26</v>
      </c>
      <c r="E556" s="2" t="s">
        <v>27</v>
      </c>
      <c r="F556" s="2" t="s">
        <v>31</v>
      </c>
      <c r="G556" s="2" t="s">
        <v>28</v>
      </c>
      <c r="H556" s="2">
        <v>22.21</v>
      </c>
      <c r="I556" s="2">
        <v>6</v>
      </c>
      <c r="J556" s="2">
        <v>6.6630000000000003</v>
      </c>
      <c r="K556" s="2">
        <v>139.923</v>
      </c>
      <c r="L556" s="143">
        <v>43531</v>
      </c>
      <c r="M556" s="2">
        <v>0.43263888888888891</v>
      </c>
      <c r="N556" s="3" t="s">
        <v>33</v>
      </c>
      <c r="O556" s="2">
        <v>133.26</v>
      </c>
      <c r="P556" s="4">
        <v>4.7619047620000003</v>
      </c>
      <c r="Q556" s="2">
        <v>6.6630000000000003</v>
      </c>
      <c r="R556" s="2">
        <v>8.6</v>
      </c>
      <c r="S556">
        <f t="shared" si="8"/>
        <v>3</v>
      </c>
    </row>
    <row r="557" spans="2:19" x14ac:dyDescent="0.25">
      <c r="B557" s="2" t="s">
        <v>590</v>
      </c>
      <c r="C557" s="2" t="s">
        <v>18</v>
      </c>
      <c r="D557" s="2" t="s">
        <v>19</v>
      </c>
      <c r="E557" s="2" t="s">
        <v>20</v>
      </c>
      <c r="F557" s="2" t="s">
        <v>31</v>
      </c>
      <c r="G557" s="2" t="s">
        <v>28</v>
      </c>
      <c r="H557" s="2">
        <v>19.32</v>
      </c>
      <c r="I557" s="2">
        <v>7</v>
      </c>
      <c r="J557" s="2">
        <v>6.7619999999999996</v>
      </c>
      <c r="K557" s="2">
        <v>142.00200000000001</v>
      </c>
      <c r="L557" s="143">
        <v>43549</v>
      </c>
      <c r="M557" s="2">
        <v>0.78541666666666665</v>
      </c>
      <c r="N557" s="3" t="s">
        <v>29</v>
      </c>
      <c r="O557" s="2">
        <v>135.24</v>
      </c>
      <c r="P557" s="4">
        <v>4.7619047620000003</v>
      </c>
      <c r="Q557" s="2">
        <v>6.7619999999999996</v>
      </c>
      <c r="R557" s="2">
        <v>6.9</v>
      </c>
      <c r="S557">
        <f t="shared" si="8"/>
        <v>3</v>
      </c>
    </row>
    <row r="558" spans="2:19" x14ac:dyDescent="0.25">
      <c r="B558" s="2" t="s">
        <v>591</v>
      </c>
      <c r="C558" s="2" t="s">
        <v>42</v>
      </c>
      <c r="D558" s="2" t="s">
        <v>43</v>
      </c>
      <c r="E558" s="2" t="s">
        <v>27</v>
      </c>
      <c r="F558" s="2" t="s">
        <v>31</v>
      </c>
      <c r="G558" s="2" t="s">
        <v>32</v>
      </c>
      <c r="H558" s="2">
        <v>37.479999999999997</v>
      </c>
      <c r="I558" s="2">
        <v>3</v>
      </c>
      <c r="J558" s="2">
        <v>5.6219999999999999</v>
      </c>
      <c r="K558" s="2">
        <v>118.062</v>
      </c>
      <c r="L558" s="143">
        <v>43485</v>
      </c>
      <c r="M558" s="2">
        <v>0.57291666666666663</v>
      </c>
      <c r="N558" s="3" t="s">
        <v>33</v>
      </c>
      <c r="O558" s="2">
        <v>112.44</v>
      </c>
      <c r="P558" s="4">
        <v>4.7619047620000003</v>
      </c>
      <c r="Q558" s="2">
        <v>5.6219999999999999</v>
      </c>
      <c r="R558" s="2">
        <v>7.7</v>
      </c>
      <c r="S558">
        <f t="shared" si="8"/>
        <v>1</v>
      </c>
    </row>
    <row r="559" spans="2:19" x14ac:dyDescent="0.25">
      <c r="B559" s="2" t="s">
        <v>592</v>
      </c>
      <c r="C559" s="2" t="s">
        <v>42</v>
      </c>
      <c r="D559" s="2" t="s">
        <v>43</v>
      </c>
      <c r="E559" s="2" t="s">
        <v>20</v>
      </c>
      <c r="F559" s="2" t="s">
        <v>21</v>
      </c>
      <c r="G559" s="2" t="s">
        <v>46</v>
      </c>
      <c r="H559" s="2">
        <v>72.040000000000006</v>
      </c>
      <c r="I559" s="2">
        <v>2</v>
      </c>
      <c r="J559" s="2">
        <v>7.2039999999999997</v>
      </c>
      <c r="K559" s="2">
        <v>151.28399999999999</v>
      </c>
      <c r="L559" s="143">
        <v>43500</v>
      </c>
      <c r="M559" s="2">
        <v>0.81805555555555554</v>
      </c>
      <c r="N559" s="3" t="s">
        <v>29</v>
      </c>
      <c r="O559" s="2">
        <v>144.08000000000001</v>
      </c>
      <c r="P559" s="4">
        <v>4.7619047620000003</v>
      </c>
      <c r="Q559" s="2">
        <v>7.2039999999999997</v>
      </c>
      <c r="R559" s="2">
        <v>9.5</v>
      </c>
      <c r="S559">
        <f t="shared" si="8"/>
        <v>2</v>
      </c>
    </row>
    <row r="560" spans="2:19" x14ac:dyDescent="0.25">
      <c r="B560" s="2" t="s">
        <v>593</v>
      </c>
      <c r="C560" s="2" t="s">
        <v>25</v>
      </c>
      <c r="D560" s="2" t="s">
        <v>26</v>
      </c>
      <c r="E560" s="2" t="s">
        <v>20</v>
      </c>
      <c r="F560" s="2" t="s">
        <v>21</v>
      </c>
      <c r="G560" s="2" t="s">
        <v>44</v>
      </c>
      <c r="H560" s="2">
        <v>98.52</v>
      </c>
      <c r="I560" s="2">
        <v>10</v>
      </c>
      <c r="J560" s="2">
        <v>49.26</v>
      </c>
      <c r="K560" s="2">
        <v>1034.46</v>
      </c>
      <c r="L560" s="143">
        <v>43495</v>
      </c>
      <c r="M560" s="2">
        <v>0.84930555555555554</v>
      </c>
      <c r="N560" s="3" t="s">
        <v>23</v>
      </c>
      <c r="O560" s="2">
        <v>985.2</v>
      </c>
      <c r="P560" s="4">
        <v>4.7619047620000003</v>
      </c>
      <c r="Q560" s="2">
        <v>49.26</v>
      </c>
      <c r="R560" s="2">
        <v>4.5</v>
      </c>
      <c r="S560">
        <f t="shared" si="8"/>
        <v>1</v>
      </c>
    </row>
    <row r="561" spans="2:19" x14ac:dyDescent="0.25">
      <c r="B561" s="2" t="s">
        <v>594</v>
      </c>
      <c r="C561" s="2" t="s">
        <v>18</v>
      </c>
      <c r="D561" s="2" t="s">
        <v>19</v>
      </c>
      <c r="E561" s="2" t="s">
        <v>20</v>
      </c>
      <c r="F561" s="2" t="s">
        <v>31</v>
      </c>
      <c r="G561" s="2" t="s">
        <v>44</v>
      </c>
      <c r="H561" s="2">
        <v>41.66</v>
      </c>
      <c r="I561" s="2">
        <v>6</v>
      </c>
      <c r="J561" s="2">
        <v>12.497999999999999</v>
      </c>
      <c r="K561" s="2">
        <v>262.45800000000003</v>
      </c>
      <c r="L561" s="143">
        <v>43467</v>
      </c>
      <c r="M561" s="2">
        <v>0.64166666666666672</v>
      </c>
      <c r="N561" s="3" t="s">
        <v>23</v>
      </c>
      <c r="O561" s="2">
        <v>249.96</v>
      </c>
      <c r="P561" s="4">
        <v>4.7619047620000003</v>
      </c>
      <c r="Q561" s="2">
        <v>12.497999999999999</v>
      </c>
      <c r="R561" s="2">
        <v>5.6</v>
      </c>
      <c r="S561">
        <f t="shared" si="8"/>
        <v>1</v>
      </c>
    </row>
    <row r="562" spans="2:19" x14ac:dyDescent="0.25">
      <c r="B562" s="2" t="s">
        <v>595</v>
      </c>
      <c r="C562" s="2" t="s">
        <v>18</v>
      </c>
      <c r="D562" s="2" t="s">
        <v>19</v>
      </c>
      <c r="E562" s="2" t="s">
        <v>20</v>
      </c>
      <c r="F562" s="2" t="s">
        <v>21</v>
      </c>
      <c r="G562" s="2" t="s">
        <v>32</v>
      </c>
      <c r="H562" s="2">
        <v>72.42</v>
      </c>
      <c r="I562" s="2">
        <v>3</v>
      </c>
      <c r="J562" s="2">
        <v>10.863</v>
      </c>
      <c r="K562" s="2">
        <v>228.12299999999999</v>
      </c>
      <c r="L562" s="143">
        <v>43553</v>
      </c>
      <c r="M562" s="2">
        <v>0.70416666666666672</v>
      </c>
      <c r="N562" s="3" t="s">
        <v>23</v>
      </c>
      <c r="O562" s="2">
        <v>217.26</v>
      </c>
      <c r="P562" s="4">
        <v>4.7619047620000003</v>
      </c>
      <c r="Q562" s="2">
        <v>10.863</v>
      </c>
      <c r="R562" s="2">
        <v>8.1999999999999993</v>
      </c>
      <c r="S562">
        <f t="shared" si="8"/>
        <v>3</v>
      </c>
    </row>
    <row r="563" spans="2:19" x14ac:dyDescent="0.25">
      <c r="B563" s="2" t="s">
        <v>596</v>
      </c>
      <c r="C563" s="2" t="s">
        <v>42</v>
      </c>
      <c r="D563" s="2" t="s">
        <v>43</v>
      </c>
      <c r="E563" s="2" t="s">
        <v>27</v>
      </c>
      <c r="F563" s="2" t="s">
        <v>31</v>
      </c>
      <c r="G563" s="2" t="s">
        <v>28</v>
      </c>
      <c r="H563" s="2">
        <v>21.58</v>
      </c>
      <c r="I563" s="2">
        <v>9</v>
      </c>
      <c r="J563" s="2">
        <v>9.7110000000000003</v>
      </c>
      <c r="K563" s="2">
        <v>203.93100000000001</v>
      </c>
      <c r="L563" s="143">
        <v>43538</v>
      </c>
      <c r="M563" s="2">
        <v>0.52222222222222225</v>
      </c>
      <c r="N563" s="3" t="s">
        <v>29</v>
      </c>
      <c r="O563" s="2">
        <v>194.22</v>
      </c>
      <c r="P563" s="4">
        <v>4.7619047620000003</v>
      </c>
      <c r="Q563" s="2">
        <v>9.7110000000000003</v>
      </c>
      <c r="R563" s="2">
        <v>7.3</v>
      </c>
      <c r="S563">
        <f t="shared" si="8"/>
        <v>3</v>
      </c>
    </row>
    <row r="564" spans="2:19" x14ac:dyDescent="0.25">
      <c r="B564" s="2" t="s">
        <v>597</v>
      </c>
      <c r="C564" s="2" t="s">
        <v>25</v>
      </c>
      <c r="D564" s="2" t="s">
        <v>26</v>
      </c>
      <c r="E564" s="2" t="s">
        <v>27</v>
      </c>
      <c r="F564" s="2" t="s">
        <v>31</v>
      </c>
      <c r="G564" s="2" t="s">
        <v>44</v>
      </c>
      <c r="H564" s="2">
        <v>89.2</v>
      </c>
      <c r="I564" s="2">
        <v>10</v>
      </c>
      <c r="J564" s="2">
        <v>44.6</v>
      </c>
      <c r="K564" s="2">
        <v>936.6</v>
      </c>
      <c r="L564" s="143">
        <v>43507</v>
      </c>
      <c r="M564" s="2">
        <v>0.65416666666666667</v>
      </c>
      <c r="N564" s="3" t="s">
        <v>33</v>
      </c>
      <c r="O564" s="2">
        <v>892</v>
      </c>
      <c r="P564" s="4">
        <v>4.7619047620000003</v>
      </c>
      <c r="Q564" s="2">
        <v>44.6</v>
      </c>
      <c r="R564" s="2">
        <v>4.4000000000000004</v>
      </c>
      <c r="S564">
        <f t="shared" si="8"/>
        <v>2</v>
      </c>
    </row>
    <row r="565" spans="2:19" x14ac:dyDescent="0.25">
      <c r="B565" s="2" t="s">
        <v>598</v>
      </c>
      <c r="C565" s="2" t="s">
        <v>42</v>
      </c>
      <c r="D565" s="2" t="s">
        <v>43</v>
      </c>
      <c r="E565" s="2" t="s">
        <v>27</v>
      </c>
      <c r="F565" s="2" t="s">
        <v>21</v>
      </c>
      <c r="G565" s="2" t="s">
        <v>28</v>
      </c>
      <c r="H565" s="2">
        <v>42.42</v>
      </c>
      <c r="I565" s="2">
        <v>8</v>
      </c>
      <c r="J565" s="2">
        <v>16.968</v>
      </c>
      <c r="K565" s="2">
        <v>356.32799999999997</v>
      </c>
      <c r="L565" s="143">
        <v>43495</v>
      </c>
      <c r="M565" s="2">
        <v>0.58194444444444449</v>
      </c>
      <c r="N565" s="3" t="s">
        <v>23</v>
      </c>
      <c r="O565" s="2">
        <v>339.36</v>
      </c>
      <c r="P565" s="4">
        <v>4.7619047620000003</v>
      </c>
      <c r="Q565" s="2">
        <v>16.968</v>
      </c>
      <c r="R565" s="2">
        <v>5.7</v>
      </c>
      <c r="S565">
        <f t="shared" si="8"/>
        <v>1</v>
      </c>
    </row>
    <row r="566" spans="2:19" x14ac:dyDescent="0.25">
      <c r="B566" s="2" t="s">
        <v>599</v>
      </c>
      <c r="C566" s="2" t="s">
        <v>18</v>
      </c>
      <c r="D566" s="2" t="s">
        <v>19</v>
      </c>
      <c r="E566" s="2" t="s">
        <v>20</v>
      </c>
      <c r="F566" s="2" t="s">
        <v>31</v>
      </c>
      <c r="G566" s="2" t="s">
        <v>28</v>
      </c>
      <c r="H566" s="2">
        <v>74.510000000000005</v>
      </c>
      <c r="I566" s="2">
        <v>6</v>
      </c>
      <c r="J566" s="2">
        <v>22.353000000000002</v>
      </c>
      <c r="K566" s="2">
        <v>469.41300000000001</v>
      </c>
      <c r="L566" s="143">
        <v>43544</v>
      </c>
      <c r="M566" s="2">
        <v>0.63055555555555554</v>
      </c>
      <c r="N566" s="3" t="s">
        <v>23</v>
      </c>
      <c r="O566" s="2">
        <v>447.06</v>
      </c>
      <c r="P566" s="4">
        <v>4.7619047620000003</v>
      </c>
      <c r="Q566" s="2">
        <v>22.353000000000002</v>
      </c>
      <c r="R566" s="2">
        <v>5</v>
      </c>
      <c r="S566">
        <f t="shared" si="8"/>
        <v>3</v>
      </c>
    </row>
    <row r="567" spans="2:19" x14ac:dyDescent="0.25">
      <c r="B567" s="2" t="s">
        <v>600</v>
      </c>
      <c r="C567" s="2" t="s">
        <v>42</v>
      </c>
      <c r="D567" s="2" t="s">
        <v>43</v>
      </c>
      <c r="E567" s="2" t="s">
        <v>27</v>
      </c>
      <c r="F567" s="2" t="s">
        <v>31</v>
      </c>
      <c r="G567" s="2" t="s">
        <v>46</v>
      </c>
      <c r="H567" s="2">
        <v>99.25</v>
      </c>
      <c r="I567" s="2">
        <v>2</v>
      </c>
      <c r="J567" s="2">
        <v>9.9250000000000007</v>
      </c>
      <c r="K567" s="2">
        <v>208.42500000000001</v>
      </c>
      <c r="L567" s="143">
        <v>43544</v>
      </c>
      <c r="M567" s="2">
        <v>0.54305555555555551</v>
      </c>
      <c r="N567" s="3" t="s">
        <v>29</v>
      </c>
      <c r="O567" s="2">
        <v>198.5</v>
      </c>
      <c r="P567" s="4">
        <v>4.7619047620000003</v>
      </c>
      <c r="Q567" s="2">
        <v>9.9250000000000007</v>
      </c>
      <c r="R567" s="2">
        <v>9</v>
      </c>
      <c r="S567">
        <f t="shared" si="8"/>
        <v>3</v>
      </c>
    </row>
    <row r="568" spans="2:19" x14ac:dyDescent="0.25">
      <c r="B568" s="2" t="s">
        <v>601</v>
      </c>
      <c r="C568" s="2" t="s">
        <v>18</v>
      </c>
      <c r="D568" s="2" t="s">
        <v>19</v>
      </c>
      <c r="E568" s="2" t="s">
        <v>27</v>
      </c>
      <c r="F568" s="2" t="s">
        <v>21</v>
      </c>
      <c r="G568" s="2" t="s">
        <v>44</v>
      </c>
      <c r="H568" s="2">
        <v>81.209999999999994</v>
      </c>
      <c r="I568" s="2">
        <v>10</v>
      </c>
      <c r="J568" s="2">
        <v>40.604999999999997</v>
      </c>
      <c r="K568" s="2">
        <v>852.70500000000004</v>
      </c>
      <c r="L568" s="143">
        <v>43482</v>
      </c>
      <c r="M568" s="2">
        <v>0.54236111111111107</v>
      </c>
      <c r="N568" s="3" t="s">
        <v>33</v>
      </c>
      <c r="O568" s="2">
        <v>812.1</v>
      </c>
      <c r="P568" s="4">
        <v>4.7619047620000003</v>
      </c>
      <c r="Q568" s="2">
        <v>40.604999999999997</v>
      </c>
      <c r="R568" s="2">
        <v>6.3</v>
      </c>
      <c r="S568">
        <f t="shared" si="8"/>
        <v>1</v>
      </c>
    </row>
    <row r="569" spans="2:19" x14ac:dyDescent="0.25">
      <c r="B569" s="2" t="s">
        <v>602</v>
      </c>
      <c r="C569" s="2" t="s">
        <v>25</v>
      </c>
      <c r="D569" s="2" t="s">
        <v>26</v>
      </c>
      <c r="E569" s="2" t="s">
        <v>27</v>
      </c>
      <c r="F569" s="2" t="s">
        <v>21</v>
      </c>
      <c r="G569" s="2" t="s">
        <v>36</v>
      </c>
      <c r="H569" s="2">
        <v>49.33</v>
      </c>
      <c r="I569" s="2">
        <v>10</v>
      </c>
      <c r="J569" s="2">
        <v>24.664999999999999</v>
      </c>
      <c r="K569" s="2">
        <v>517.96500000000003</v>
      </c>
      <c r="L569" s="143">
        <v>43499</v>
      </c>
      <c r="M569" s="2">
        <v>0.69444444444444442</v>
      </c>
      <c r="N569" s="3" t="s">
        <v>33</v>
      </c>
      <c r="O569" s="2">
        <v>493.3</v>
      </c>
      <c r="P569" s="4">
        <v>4.7619047620000003</v>
      </c>
      <c r="Q569" s="2">
        <v>24.664999999999999</v>
      </c>
      <c r="R569" s="2">
        <v>9.4</v>
      </c>
      <c r="S569">
        <f t="shared" si="8"/>
        <v>2</v>
      </c>
    </row>
    <row r="570" spans="2:19" x14ac:dyDescent="0.25">
      <c r="B570" s="2" t="s">
        <v>603</v>
      </c>
      <c r="C570" s="2" t="s">
        <v>18</v>
      </c>
      <c r="D570" s="2" t="s">
        <v>19</v>
      </c>
      <c r="E570" s="2" t="s">
        <v>27</v>
      </c>
      <c r="F570" s="2" t="s">
        <v>21</v>
      </c>
      <c r="G570" s="2" t="s">
        <v>46</v>
      </c>
      <c r="H570" s="2">
        <v>65.739999999999995</v>
      </c>
      <c r="I570" s="2">
        <v>9</v>
      </c>
      <c r="J570" s="2">
        <v>29.582999999999998</v>
      </c>
      <c r="K570" s="2">
        <v>621.24300000000005</v>
      </c>
      <c r="L570" s="143">
        <v>43466</v>
      </c>
      <c r="M570" s="2">
        <v>0.57986111111111116</v>
      </c>
      <c r="N570" s="3" t="s">
        <v>29</v>
      </c>
      <c r="O570" s="2">
        <v>591.66</v>
      </c>
      <c r="P570" s="4">
        <v>4.7619047620000003</v>
      </c>
      <c r="Q570" s="2">
        <v>29.582999999999998</v>
      </c>
      <c r="R570" s="2">
        <v>7.7</v>
      </c>
      <c r="S570">
        <f t="shared" si="8"/>
        <v>1</v>
      </c>
    </row>
    <row r="571" spans="2:19" x14ac:dyDescent="0.25">
      <c r="B571" s="2" t="s">
        <v>604</v>
      </c>
      <c r="C571" s="2" t="s">
        <v>42</v>
      </c>
      <c r="D571" s="2" t="s">
        <v>43</v>
      </c>
      <c r="E571" s="2" t="s">
        <v>27</v>
      </c>
      <c r="F571" s="2" t="s">
        <v>21</v>
      </c>
      <c r="G571" s="2" t="s">
        <v>46</v>
      </c>
      <c r="H571" s="2">
        <v>79.86</v>
      </c>
      <c r="I571" s="2">
        <v>7</v>
      </c>
      <c r="J571" s="2">
        <v>27.951000000000001</v>
      </c>
      <c r="K571" s="2">
        <v>586.971</v>
      </c>
      <c r="L571" s="143">
        <v>43475</v>
      </c>
      <c r="M571" s="2">
        <v>0.43958333333333333</v>
      </c>
      <c r="N571" s="3" t="s">
        <v>33</v>
      </c>
      <c r="O571" s="2">
        <v>559.02</v>
      </c>
      <c r="P571" s="4">
        <v>4.7619047620000003</v>
      </c>
      <c r="Q571" s="2">
        <v>27.951000000000001</v>
      </c>
      <c r="R571" s="2">
        <v>5.5</v>
      </c>
      <c r="S571">
        <f t="shared" si="8"/>
        <v>1</v>
      </c>
    </row>
    <row r="572" spans="2:19" x14ac:dyDescent="0.25">
      <c r="B572" s="2" t="s">
        <v>605</v>
      </c>
      <c r="C572" s="2" t="s">
        <v>25</v>
      </c>
      <c r="D572" s="2" t="s">
        <v>26</v>
      </c>
      <c r="E572" s="2" t="s">
        <v>27</v>
      </c>
      <c r="F572" s="2" t="s">
        <v>21</v>
      </c>
      <c r="G572" s="2" t="s">
        <v>36</v>
      </c>
      <c r="H572" s="2">
        <v>73.98</v>
      </c>
      <c r="I572" s="2">
        <v>7</v>
      </c>
      <c r="J572" s="2">
        <v>25.893000000000001</v>
      </c>
      <c r="K572" s="2">
        <v>543.75300000000004</v>
      </c>
      <c r="L572" s="143">
        <v>43526</v>
      </c>
      <c r="M572" s="2">
        <v>0.6958333333333333</v>
      </c>
      <c r="N572" s="3" t="s">
        <v>23</v>
      </c>
      <c r="O572" s="2">
        <v>517.86</v>
      </c>
      <c r="P572" s="4">
        <v>4.7619047620000003</v>
      </c>
      <c r="Q572" s="2">
        <v>25.893000000000001</v>
      </c>
      <c r="R572" s="2">
        <v>4.0999999999999996</v>
      </c>
      <c r="S572">
        <f t="shared" si="8"/>
        <v>3</v>
      </c>
    </row>
    <row r="573" spans="2:19" x14ac:dyDescent="0.25">
      <c r="B573" s="2" t="s">
        <v>606</v>
      </c>
      <c r="C573" s="2" t="s">
        <v>42</v>
      </c>
      <c r="D573" s="2" t="s">
        <v>43</v>
      </c>
      <c r="E573" s="2" t="s">
        <v>20</v>
      </c>
      <c r="F573" s="2" t="s">
        <v>21</v>
      </c>
      <c r="G573" s="2" t="s">
        <v>32</v>
      </c>
      <c r="H573" s="2">
        <v>82.04</v>
      </c>
      <c r="I573" s="2">
        <v>5</v>
      </c>
      <c r="J573" s="2">
        <v>20.51</v>
      </c>
      <c r="K573" s="2">
        <v>430.71</v>
      </c>
      <c r="L573" s="143">
        <v>43521</v>
      </c>
      <c r="M573" s="2">
        <v>0.71944444444444444</v>
      </c>
      <c r="N573" s="3" t="s">
        <v>33</v>
      </c>
      <c r="O573" s="2">
        <v>410.2</v>
      </c>
      <c r="P573" s="4">
        <v>4.7619047620000003</v>
      </c>
      <c r="Q573" s="2">
        <v>20.51</v>
      </c>
      <c r="R573" s="2">
        <v>7.6</v>
      </c>
      <c r="S573">
        <f t="shared" si="8"/>
        <v>2</v>
      </c>
    </row>
    <row r="574" spans="2:19" x14ac:dyDescent="0.25">
      <c r="B574" s="2" t="s">
        <v>607</v>
      </c>
      <c r="C574" s="2" t="s">
        <v>42</v>
      </c>
      <c r="D574" s="2" t="s">
        <v>43</v>
      </c>
      <c r="E574" s="2" t="s">
        <v>20</v>
      </c>
      <c r="F574" s="2" t="s">
        <v>31</v>
      </c>
      <c r="G574" s="2" t="s">
        <v>36</v>
      </c>
      <c r="H574" s="2">
        <v>26.67</v>
      </c>
      <c r="I574" s="2">
        <v>10</v>
      </c>
      <c r="J574" s="2">
        <v>13.335000000000001</v>
      </c>
      <c r="K574" s="2">
        <v>280.03500000000003</v>
      </c>
      <c r="L574" s="143">
        <v>43494</v>
      </c>
      <c r="M574" s="2">
        <v>0.49166666666666664</v>
      </c>
      <c r="N574" s="3" t="s">
        <v>29</v>
      </c>
      <c r="O574" s="2">
        <v>266.7</v>
      </c>
      <c r="P574" s="4">
        <v>4.7619047620000003</v>
      </c>
      <c r="Q574" s="2">
        <v>13.335000000000001</v>
      </c>
      <c r="R574" s="2">
        <v>8.6</v>
      </c>
      <c r="S574">
        <f t="shared" si="8"/>
        <v>1</v>
      </c>
    </row>
    <row r="575" spans="2:19" x14ac:dyDescent="0.25">
      <c r="B575" s="2" t="s">
        <v>608</v>
      </c>
      <c r="C575" s="2" t="s">
        <v>18</v>
      </c>
      <c r="D575" s="2" t="s">
        <v>19</v>
      </c>
      <c r="E575" s="2" t="s">
        <v>20</v>
      </c>
      <c r="F575" s="2" t="s">
        <v>31</v>
      </c>
      <c r="G575" s="2" t="s">
        <v>44</v>
      </c>
      <c r="H575" s="2">
        <v>10.130000000000001</v>
      </c>
      <c r="I575" s="2">
        <v>7</v>
      </c>
      <c r="J575" s="2">
        <v>3.5455000000000001</v>
      </c>
      <c r="K575" s="2">
        <v>74.455500000000001</v>
      </c>
      <c r="L575" s="143">
        <v>43534</v>
      </c>
      <c r="M575" s="2">
        <v>0.81597222222222221</v>
      </c>
      <c r="N575" s="3" t="s">
        <v>23</v>
      </c>
      <c r="O575" s="2">
        <v>70.91</v>
      </c>
      <c r="P575" s="4">
        <v>4.7619047620000003</v>
      </c>
      <c r="Q575" s="2">
        <v>3.5455000000000001</v>
      </c>
      <c r="R575" s="2">
        <v>8.3000000000000007</v>
      </c>
      <c r="S575">
        <f t="shared" si="8"/>
        <v>3</v>
      </c>
    </row>
    <row r="576" spans="2:19" x14ac:dyDescent="0.25">
      <c r="B576" s="2" t="s">
        <v>609</v>
      </c>
      <c r="C576" s="2" t="s">
        <v>42</v>
      </c>
      <c r="D576" s="2" t="s">
        <v>43</v>
      </c>
      <c r="E576" s="2" t="s">
        <v>27</v>
      </c>
      <c r="F576" s="2" t="s">
        <v>31</v>
      </c>
      <c r="G576" s="2" t="s">
        <v>44</v>
      </c>
      <c r="H576" s="2">
        <v>72.39</v>
      </c>
      <c r="I576" s="2">
        <v>2</v>
      </c>
      <c r="J576" s="2">
        <v>7.2389999999999999</v>
      </c>
      <c r="K576" s="2">
        <v>152.01900000000001</v>
      </c>
      <c r="L576" s="143">
        <v>43478</v>
      </c>
      <c r="M576" s="2">
        <v>0.82986111111111116</v>
      </c>
      <c r="N576" s="3" t="s">
        <v>33</v>
      </c>
      <c r="O576" s="2">
        <v>144.78</v>
      </c>
      <c r="P576" s="4">
        <v>4.7619047620000003</v>
      </c>
      <c r="Q576" s="2">
        <v>7.2389999999999999</v>
      </c>
      <c r="R576" s="2">
        <v>8.1</v>
      </c>
      <c r="S576">
        <f t="shared" si="8"/>
        <v>1</v>
      </c>
    </row>
    <row r="577" spans="2:19" x14ac:dyDescent="0.25">
      <c r="B577" s="2" t="s">
        <v>610</v>
      </c>
      <c r="C577" s="2" t="s">
        <v>18</v>
      </c>
      <c r="D577" s="2" t="s">
        <v>19</v>
      </c>
      <c r="E577" s="2" t="s">
        <v>27</v>
      </c>
      <c r="F577" s="2" t="s">
        <v>31</v>
      </c>
      <c r="G577" s="2" t="s">
        <v>36</v>
      </c>
      <c r="H577" s="2">
        <v>85.91</v>
      </c>
      <c r="I577" s="2">
        <v>5</v>
      </c>
      <c r="J577" s="2">
        <v>21.477499999999999</v>
      </c>
      <c r="K577" s="2">
        <v>451.02749999999997</v>
      </c>
      <c r="L577" s="143">
        <v>43546</v>
      </c>
      <c r="M577" s="2">
        <v>0.60624999999999996</v>
      </c>
      <c r="N577" s="3" t="s">
        <v>33</v>
      </c>
      <c r="O577" s="2">
        <v>429.55</v>
      </c>
      <c r="P577" s="4">
        <v>4.7619047620000003</v>
      </c>
      <c r="Q577" s="2">
        <v>21.477499999999999</v>
      </c>
      <c r="R577" s="2">
        <v>8.6</v>
      </c>
      <c r="S577">
        <f t="shared" si="8"/>
        <v>3</v>
      </c>
    </row>
    <row r="578" spans="2:19" x14ac:dyDescent="0.25">
      <c r="B578" s="2" t="s">
        <v>611</v>
      </c>
      <c r="C578" s="2" t="s">
        <v>42</v>
      </c>
      <c r="D578" s="2" t="s">
        <v>43</v>
      </c>
      <c r="E578" s="2" t="s">
        <v>20</v>
      </c>
      <c r="F578" s="2" t="s">
        <v>31</v>
      </c>
      <c r="G578" s="2" t="s">
        <v>46</v>
      </c>
      <c r="H578" s="2">
        <v>81.31</v>
      </c>
      <c r="I578" s="2">
        <v>7</v>
      </c>
      <c r="J578" s="2">
        <v>28.458500000000001</v>
      </c>
      <c r="K578" s="2">
        <v>597.62850000000003</v>
      </c>
      <c r="L578" s="143">
        <v>43525</v>
      </c>
      <c r="M578" s="2">
        <v>0.8256944444444444</v>
      </c>
      <c r="N578" s="3" t="s">
        <v>23</v>
      </c>
      <c r="O578" s="2">
        <v>569.16999999999996</v>
      </c>
      <c r="P578" s="4">
        <v>4.7619047620000003</v>
      </c>
      <c r="Q578" s="2">
        <v>28.458500000000001</v>
      </c>
      <c r="R578" s="2">
        <v>6.3</v>
      </c>
      <c r="S578">
        <f t="shared" si="8"/>
        <v>3</v>
      </c>
    </row>
    <row r="579" spans="2:19" x14ac:dyDescent="0.25">
      <c r="B579" s="2" t="s">
        <v>612</v>
      </c>
      <c r="C579" s="2" t="s">
        <v>42</v>
      </c>
      <c r="D579" s="2" t="s">
        <v>43</v>
      </c>
      <c r="E579" s="2" t="s">
        <v>27</v>
      </c>
      <c r="F579" s="2" t="s">
        <v>31</v>
      </c>
      <c r="G579" s="2" t="s">
        <v>44</v>
      </c>
      <c r="H579" s="2">
        <v>60.3</v>
      </c>
      <c r="I579" s="2">
        <v>4</v>
      </c>
      <c r="J579" s="2">
        <v>12.06</v>
      </c>
      <c r="K579" s="2">
        <v>253.26</v>
      </c>
      <c r="L579" s="143">
        <v>43516</v>
      </c>
      <c r="M579" s="2">
        <v>0.77986111111111112</v>
      </c>
      <c r="N579" s="3" t="s">
        <v>29</v>
      </c>
      <c r="O579" s="2">
        <v>241.2</v>
      </c>
      <c r="P579" s="4">
        <v>4.7619047620000003</v>
      </c>
      <c r="Q579" s="2">
        <v>12.06</v>
      </c>
      <c r="R579" s="2">
        <v>5.8</v>
      </c>
      <c r="S579">
        <f t="shared" si="8"/>
        <v>2</v>
      </c>
    </row>
    <row r="580" spans="2:19" x14ac:dyDescent="0.25">
      <c r="B580" s="2" t="s">
        <v>613</v>
      </c>
      <c r="C580" s="2" t="s">
        <v>25</v>
      </c>
      <c r="D580" s="2" t="s">
        <v>26</v>
      </c>
      <c r="E580" s="2" t="s">
        <v>27</v>
      </c>
      <c r="F580" s="2" t="s">
        <v>31</v>
      </c>
      <c r="G580" s="2" t="s">
        <v>44</v>
      </c>
      <c r="H580" s="2">
        <v>31.77</v>
      </c>
      <c r="I580" s="2">
        <v>4</v>
      </c>
      <c r="J580" s="2">
        <v>6.3540000000000001</v>
      </c>
      <c r="K580" s="2">
        <v>133.434</v>
      </c>
      <c r="L580" s="143">
        <v>43479</v>
      </c>
      <c r="M580" s="2">
        <v>0.61319444444444449</v>
      </c>
      <c r="N580" s="3" t="s">
        <v>23</v>
      </c>
      <c r="O580" s="2">
        <v>127.08</v>
      </c>
      <c r="P580" s="4">
        <v>4.7619047620000003</v>
      </c>
      <c r="Q580" s="2">
        <v>6.3540000000000001</v>
      </c>
      <c r="R580" s="2">
        <v>6.2</v>
      </c>
      <c r="S580">
        <f t="shared" ref="S580:S643" si="9">MONTH(L580)</f>
        <v>1</v>
      </c>
    </row>
    <row r="581" spans="2:19" x14ac:dyDescent="0.25">
      <c r="B581" s="2" t="s">
        <v>614</v>
      </c>
      <c r="C581" s="2" t="s">
        <v>18</v>
      </c>
      <c r="D581" s="2" t="s">
        <v>19</v>
      </c>
      <c r="E581" s="2" t="s">
        <v>27</v>
      </c>
      <c r="F581" s="2" t="s">
        <v>21</v>
      </c>
      <c r="G581" s="2" t="s">
        <v>22</v>
      </c>
      <c r="H581" s="2">
        <v>64.27</v>
      </c>
      <c r="I581" s="2">
        <v>4</v>
      </c>
      <c r="J581" s="2">
        <v>12.853999999999999</v>
      </c>
      <c r="K581" s="2">
        <v>269.93400000000003</v>
      </c>
      <c r="L581" s="143">
        <v>43550</v>
      </c>
      <c r="M581" s="2">
        <v>0.57916666666666672</v>
      </c>
      <c r="N581" s="3" t="s">
        <v>29</v>
      </c>
      <c r="O581" s="2">
        <v>257.08</v>
      </c>
      <c r="P581" s="4">
        <v>4.7619047620000003</v>
      </c>
      <c r="Q581" s="2">
        <v>12.853999999999999</v>
      </c>
      <c r="R581" s="2">
        <v>7.7</v>
      </c>
      <c r="S581">
        <f t="shared" si="9"/>
        <v>3</v>
      </c>
    </row>
    <row r="582" spans="2:19" x14ac:dyDescent="0.25">
      <c r="B582" s="2" t="s">
        <v>615</v>
      </c>
      <c r="C582" s="2" t="s">
        <v>42</v>
      </c>
      <c r="D582" s="2" t="s">
        <v>43</v>
      </c>
      <c r="E582" s="2" t="s">
        <v>27</v>
      </c>
      <c r="F582" s="2" t="s">
        <v>31</v>
      </c>
      <c r="G582" s="2" t="s">
        <v>22</v>
      </c>
      <c r="H582" s="2">
        <v>69.510000000000005</v>
      </c>
      <c r="I582" s="2">
        <v>2</v>
      </c>
      <c r="J582" s="2">
        <v>6.9509999999999996</v>
      </c>
      <c r="K582" s="2">
        <v>145.971</v>
      </c>
      <c r="L582" s="143">
        <v>43525</v>
      </c>
      <c r="M582" s="2">
        <v>0.51041666666666663</v>
      </c>
      <c r="N582" s="3" t="s">
        <v>23</v>
      </c>
      <c r="O582" s="2">
        <v>139.02000000000001</v>
      </c>
      <c r="P582" s="4">
        <v>4.7619047620000003</v>
      </c>
      <c r="Q582" s="2">
        <v>6.9509999999999996</v>
      </c>
      <c r="R582" s="2">
        <v>8.1</v>
      </c>
      <c r="S582">
        <f t="shared" si="9"/>
        <v>3</v>
      </c>
    </row>
    <row r="583" spans="2:19" x14ac:dyDescent="0.25">
      <c r="B583" s="2" t="s">
        <v>616</v>
      </c>
      <c r="C583" s="2" t="s">
        <v>25</v>
      </c>
      <c r="D583" s="2" t="s">
        <v>26</v>
      </c>
      <c r="E583" s="2" t="s">
        <v>27</v>
      </c>
      <c r="F583" s="2" t="s">
        <v>31</v>
      </c>
      <c r="G583" s="2" t="s">
        <v>44</v>
      </c>
      <c r="H583" s="2">
        <v>27.22</v>
      </c>
      <c r="I583" s="2">
        <v>3</v>
      </c>
      <c r="J583" s="2">
        <v>4.0830000000000002</v>
      </c>
      <c r="K583" s="2">
        <v>85.742999999999995</v>
      </c>
      <c r="L583" s="143">
        <v>43472</v>
      </c>
      <c r="M583" s="2">
        <v>0.52569444444444446</v>
      </c>
      <c r="N583" s="3" t="s">
        <v>29</v>
      </c>
      <c r="O583" s="2">
        <v>81.66</v>
      </c>
      <c r="P583" s="4">
        <v>4.7619047620000003</v>
      </c>
      <c r="Q583" s="2">
        <v>4.0830000000000002</v>
      </c>
      <c r="R583" s="2">
        <v>7.3</v>
      </c>
      <c r="S583">
        <f t="shared" si="9"/>
        <v>1</v>
      </c>
    </row>
    <row r="584" spans="2:19" x14ac:dyDescent="0.25">
      <c r="B584" s="2" t="s">
        <v>617</v>
      </c>
      <c r="C584" s="2" t="s">
        <v>18</v>
      </c>
      <c r="D584" s="2" t="s">
        <v>19</v>
      </c>
      <c r="E584" s="2" t="s">
        <v>20</v>
      </c>
      <c r="F584" s="2" t="s">
        <v>21</v>
      </c>
      <c r="G584" s="2" t="s">
        <v>22</v>
      </c>
      <c r="H584" s="2">
        <v>77.680000000000007</v>
      </c>
      <c r="I584" s="2">
        <v>4</v>
      </c>
      <c r="J584" s="2">
        <v>15.536</v>
      </c>
      <c r="K584" s="2">
        <v>326.25599999999997</v>
      </c>
      <c r="L584" s="143">
        <v>43497</v>
      </c>
      <c r="M584" s="2">
        <v>0.82916666666666672</v>
      </c>
      <c r="N584" s="3" t="s">
        <v>29</v>
      </c>
      <c r="O584" s="2">
        <v>310.72000000000003</v>
      </c>
      <c r="P584" s="4">
        <v>4.7619047620000003</v>
      </c>
      <c r="Q584" s="2">
        <v>15.536</v>
      </c>
      <c r="R584" s="2">
        <v>8.4</v>
      </c>
      <c r="S584">
        <f t="shared" si="9"/>
        <v>2</v>
      </c>
    </row>
    <row r="585" spans="2:19" x14ac:dyDescent="0.25">
      <c r="B585" s="2" t="s">
        <v>618</v>
      </c>
      <c r="C585" s="2" t="s">
        <v>25</v>
      </c>
      <c r="D585" s="2" t="s">
        <v>26</v>
      </c>
      <c r="E585" s="2" t="s">
        <v>20</v>
      </c>
      <c r="F585" s="2" t="s">
        <v>21</v>
      </c>
      <c r="G585" s="2" t="s">
        <v>46</v>
      </c>
      <c r="H585" s="2">
        <v>92.98</v>
      </c>
      <c r="I585" s="2">
        <v>2</v>
      </c>
      <c r="J585" s="2">
        <v>9.298</v>
      </c>
      <c r="K585" s="2">
        <v>195.25800000000001</v>
      </c>
      <c r="L585" s="143">
        <v>43509</v>
      </c>
      <c r="M585" s="2">
        <v>0.62916666666666665</v>
      </c>
      <c r="N585" s="3" t="s">
        <v>33</v>
      </c>
      <c r="O585" s="2">
        <v>185.96</v>
      </c>
      <c r="P585" s="4">
        <v>4.7619047620000003</v>
      </c>
      <c r="Q585" s="2">
        <v>9.298</v>
      </c>
      <c r="R585" s="2">
        <v>8</v>
      </c>
      <c r="S585">
        <f t="shared" si="9"/>
        <v>2</v>
      </c>
    </row>
    <row r="586" spans="2:19" x14ac:dyDescent="0.25">
      <c r="B586" s="2" t="s">
        <v>619</v>
      </c>
      <c r="C586" s="2" t="s">
        <v>42</v>
      </c>
      <c r="D586" s="2" t="s">
        <v>43</v>
      </c>
      <c r="E586" s="2" t="s">
        <v>20</v>
      </c>
      <c r="F586" s="2" t="s">
        <v>21</v>
      </c>
      <c r="G586" s="2" t="s">
        <v>46</v>
      </c>
      <c r="H586" s="2">
        <v>18.079999999999998</v>
      </c>
      <c r="I586" s="2">
        <v>4</v>
      </c>
      <c r="J586" s="2">
        <v>3.6160000000000001</v>
      </c>
      <c r="K586" s="2">
        <v>75.936000000000007</v>
      </c>
      <c r="L586" s="143">
        <v>43479</v>
      </c>
      <c r="M586" s="2">
        <v>0.75208333333333333</v>
      </c>
      <c r="N586" s="3" t="s">
        <v>33</v>
      </c>
      <c r="O586" s="2">
        <v>72.319999999999993</v>
      </c>
      <c r="P586" s="4">
        <v>4.7619047620000003</v>
      </c>
      <c r="Q586" s="2">
        <v>3.6160000000000001</v>
      </c>
      <c r="R586" s="2">
        <v>9.5</v>
      </c>
      <c r="S586">
        <f t="shared" si="9"/>
        <v>1</v>
      </c>
    </row>
    <row r="587" spans="2:19" x14ac:dyDescent="0.25">
      <c r="B587" s="2" t="s">
        <v>620</v>
      </c>
      <c r="C587" s="2" t="s">
        <v>42</v>
      </c>
      <c r="D587" s="2" t="s">
        <v>43</v>
      </c>
      <c r="E587" s="2" t="s">
        <v>27</v>
      </c>
      <c r="F587" s="2" t="s">
        <v>31</v>
      </c>
      <c r="G587" s="2" t="s">
        <v>36</v>
      </c>
      <c r="H587" s="2">
        <v>63.06</v>
      </c>
      <c r="I587" s="2">
        <v>3</v>
      </c>
      <c r="J587" s="2">
        <v>9.4589999999999996</v>
      </c>
      <c r="K587" s="2">
        <v>198.63900000000001</v>
      </c>
      <c r="L587" s="143">
        <v>43484</v>
      </c>
      <c r="M587" s="2">
        <v>0.66527777777777775</v>
      </c>
      <c r="N587" s="3" t="s">
        <v>23</v>
      </c>
      <c r="O587" s="2">
        <v>189.18</v>
      </c>
      <c r="P587" s="4">
        <v>4.7619047620000003</v>
      </c>
      <c r="Q587" s="2">
        <v>9.4589999999999996</v>
      </c>
      <c r="R587" s="2">
        <v>7</v>
      </c>
      <c r="S587">
        <f t="shared" si="9"/>
        <v>1</v>
      </c>
    </row>
    <row r="588" spans="2:19" x14ac:dyDescent="0.25">
      <c r="B588" s="2" t="s">
        <v>621</v>
      </c>
      <c r="C588" s="2" t="s">
        <v>18</v>
      </c>
      <c r="D588" s="2" t="s">
        <v>19</v>
      </c>
      <c r="E588" s="2" t="s">
        <v>27</v>
      </c>
      <c r="F588" s="2" t="s">
        <v>31</v>
      </c>
      <c r="G588" s="2" t="s">
        <v>22</v>
      </c>
      <c r="H588" s="2">
        <v>51.71</v>
      </c>
      <c r="I588" s="2">
        <v>4</v>
      </c>
      <c r="J588" s="2">
        <v>10.342000000000001</v>
      </c>
      <c r="K588" s="2">
        <v>217.18199999999999</v>
      </c>
      <c r="L588" s="143">
        <v>43533</v>
      </c>
      <c r="M588" s="2">
        <v>0.57847222222222228</v>
      </c>
      <c r="N588" s="3" t="s">
        <v>33</v>
      </c>
      <c r="O588" s="2">
        <v>206.84</v>
      </c>
      <c r="P588" s="4">
        <v>4.7619047620000003</v>
      </c>
      <c r="Q588" s="2">
        <v>10.342000000000001</v>
      </c>
      <c r="R588" s="2">
        <v>9.8000000000000007</v>
      </c>
      <c r="S588">
        <f t="shared" si="9"/>
        <v>3</v>
      </c>
    </row>
    <row r="589" spans="2:19" x14ac:dyDescent="0.25">
      <c r="B589" s="2" t="s">
        <v>622</v>
      </c>
      <c r="C589" s="2" t="s">
        <v>18</v>
      </c>
      <c r="D589" s="2" t="s">
        <v>19</v>
      </c>
      <c r="E589" s="2" t="s">
        <v>27</v>
      </c>
      <c r="F589" s="2" t="s">
        <v>21</v>
      </c>
      <c r="G589" s="2" t="s">
        <v>44</v>
      </c>
      <c r="H589" s="2">
        <v>52.34</v>
      </c>
      <c r="I589" s="2">
        <v>3</v>
      </c>
      <c r="J589" s="2">
        <v>7.851</v>
      </c>
      <c r="K589" s="2">
        <v>164.87100000000001</v>
      </c>
      <c r="L589" s="143">
        <v>43551</v>
      </c>
      <c r="M589" s="2">
        <v>0.5854166666666667</v>
      </c>
      <c r="N589" s="3" t="s">
        <v>29</v>
      </c>
      <c r="O589" s="2">
        <v>157.02000000000001</v>
      </c>
      <c r="P589" s="4">
        <v>4.7619047620000003</v>
      </c>
      <c r="Q589" s="2">
        <v>7.851</v>
      </c>
      <c r="R589" s="2">
        <v>9.1999999999999993</v>
      </c>
      <c r="S589">
        <f t="shared" si="9"/>
        <v>3</v>
      </c>
    </row>
    <row r="590" spans="2:19" x14ac:dyDescent="0.25">
      <c r="B590" s="2" t="s">
        <v>623</v>
      </c>
      <c r="C590" s="2" t="s">
        <v>18</v>
      </c>
      <c r="D590" s="2" t="s">
        <v>19</v>
      </c>
      <c r="E590" s="2" t="s">
        <v>27</v>
      </c>
      <c r="F590" s="2" t="s">
        <v>21</v>
      </c>
      <c r="G590" s="2" t="s">
        <v>36</v>
      </c>
      <c r="H590" s="2">
        <v>43.06</v>
      </c>
      <c r="I590" s="2">
        <v>5</v>
      </c>
      <c r="J590" s="2">
        <v>10.765000000000001</v>
      </c>
      <c r="K590" s="2">
        <v>226.065</v>
      </c>
      <c r="L590" s="143">
        <v>43500</v>
      </c>
      <c r="M590" s="2">
        <v>0.69305555555555554</v>
      </c>
      <c r="N590" s="3" t="s">
        <v>23</v>
      </c>
      <c r="O590" s="2">
        <v>215.3</v>
      </c>
      <c r="P590" s="4">
        <v>4.7619047620000003</v>
      </c>
      <c r="Q590" s="2">
        <v>10.765000000000001</v>
      </c>
      <c r="R590" s="2">
        <v>7.7</v>
      </c>
      <c r="S590">
        <f t="shared" si="9"/>
        <v>2</v>
      </c>
    </row>
    <row r="591" spans="2:19" x14ac:dyDescent="0.25">
      <c r="B591" s="2" t="s">
        <v>624</v>
      </c>
      <c r="C591" s="2" t="s">
        <v>25</v>
      </c>
      <c r="D591" s="2" t="s">
        <v>26</v>
      </c>
      <c r="E591" s="2" t="s">
        <v>27</v>
      </c>
      <c r="F591" s="2" t="s">
        <v>31</v>
      </c>
      <c r="G591" s="2" t="s">
        <v>46</v>
      </c>
      <c r="H591" s="2">
        <v>59.61</v>
      </c>
      <c r="I591" s="2">
        <v>10</v>
      </c>
      <c r="J591" s="2">
        <v>29.805</v>
      </c>
      <c r="K591" s="2">
        <v>625.90499999999997</v>
      </c>
      <c r="L591" s="143">
        <v>43538</v>
      </c>
      <c r="M591" s="2">
        <v>0.46319444444444446</v>
      </c>
      <c r="N591" s="3" t="s">
        <v>29</v>
      </c>
      <c r="O591" s="2">
        <v>596.1</v>
      </c>
      <c r="P591" s="4">
        <v>4.7619047620000003</v>
      </c>
      <c r="Q591" s="2">
        <v>29.805</v>
      </c>
      <c r="R591" s="2">
        <v>5.3</v>
      </c>
      <c r="S591">
        <f t="shared" si="9"/>
        <v>3</v>
      </c>
    </row>
    <row r="592" spans="2:19" x14ac:dyDescent="0.25">
      <c r="B592" s="2" t="s">
        <v>625</v>
      </c>
      <c r="C592" s="2" t="s">
        <v>18</v>
      </c>
      <c r="D592" s="2" t="s">
        <v>19</v>
      </c>
      <c r="E592" s="2" t="s">
        <v>27</v>
      </c>
      <c r="F592" s="2" t="s">
        <v>31</v>
      </c>
      <c r="G592" s="2" t="s">
        <v>22</v>
      </c>
      <c r="H592" s="2">
        <v>14.62</v>
      </c>
      <c r="I592" s="2">
        <v>5</v>
      </c>
      <c r="J592" s="2">
        <v>3.6549999999999998</v>
      </c>
      <c r="K592" s="2">
        <v>76.754999999999995</v>
      </c>
      <c r="L592" s="143">
        <v>43528</v>
      </c>
      <c r="M592" s="2">
        <v>0.51597222222222228</v>
      </c>
      <c r="N592" s="3" t="s">
        <v>29</v>
      </c>
      <c r="O592" s="2">
        <v>73.099999999999994</v>
      </c>
      <c r="P592" s="4">
        <v>4.7619047620000003</v>
      </c>
      <c r="Q592" s="2">
        <v>3.6549999999999998</v>
      </c>
      <c r="R592" s="2">
        <v>4.4000000000000004</v>
      </c>
      <c r="S592">
        <f t="shared" si="9"/>
        <v>3</v>
      </c>
    </row>
    <row r="593" spans="2:19" x14ac:dyDescent="0.25">
      <c r="B593" s="2" t="s">
        <v>626</v>
      </c>
      <c r="C593" s="2" t="s">
        <v>25</v>
      </c>
      <c r="D593" s="2" t="s">
        <v>26</v>
      </c>
      <c r="E593" s="2" t="s">
        <v>20</v>
      </c>
      <c r="F593" s="2" t="s">
        <v>31</v>
      </c>
      <c r="G593" s="2" t="s">
        <v>22</v>
      </c>
      <c r="H593" s="2">
        <v>46.53</v>
      </c>
      <c r="I593" s="2">
        <v>6</v>
      </c>
      <c r="J593" s="2">
        <v>13.959</v>
      </c>
      <c r="K593" s="2">
        <v>293.13900000000001</v>
      </c>
      <c r="L593" s="143">
        <v>43527</v>
      </c>
      <c r="M593" s="2">
        <v>0.45416666666666666</v>
      </c>
      <c r="N593" s="3" t="s">
        <v>33</v>
      </c>
      <c r="O593" s="2">
        <v>279.18</v>
      </c>
      <c r="P593" s="4">
        <v>4.7619047620000003</v>
      </c>
      <c r="Q593" s="2">
        <v>13.959</v>
      </c>
      <c r="R593" s="2">
        <v>4.3</v>
      </c>
      <c r="S593">
        <f t="shared" si="9"/>
        <v>3</v>
      </c>
    </row>
    <row r="594" spans="2:19" x14ac:dyDescent="0.25">
      <c r="B594" s="2" t="s">
        <v>627</v>
      </c>
      <c r="C594" s="2" t="s">
        <v>25</v>
      </c>
      <c r="D594" s="2" t="s">
        <v>26</v>
      </c>
      <c r="E594" s="2" t="s">
        <v>20</v>
      </c>
      <c r="F594" s="2" t="s">
        <v>21</v>
      </c>
      <c r="G594" s="2" t="s">
        <v>32</v>
      </c>
      <c r="H594" s="2">
        <v>24.24</v>
      </c>
      <c r="I594" s="2">
        <v>7</v>
      </c>
      <c r="J594" s="2">
        <v>8.484</v>
      </c>
      <c r="K594" s="2">
        <v>178.16399999999999</v>
      </c>
      <c r="L594" s="143">
        <v>43492</v>
      </c>
      <c r="M594" s="2">
        <v>0.73472222222222228</v>
      </c>
      <c r="N594" s="3" t="s">
        <v>23</v>
      </c>
      <c r="O594" s="2">
        <v>169.68</v>
      </c>
      <c r="P594" s="4">
        <v>4.7619047620000003</v>
      </c>
      <c r="Q594" s="2">
        <v>8.484</v>
      </c>
      <c r="R594" s="2">
        <v>9.4</v>
      </c>
      <c r="S594">
        <f t="shared" si="9"/>
        <v>1</v>
      </c>
    </row>
    <row r="595" spans="2:19" x14ac:dyDescent="0.25">
      <c r="B595" s="2" t="s">
        <v>628</v>
      </c>
      <c r="C595" s="2" t="s">
        <v>18</v>
      </c>
      <c r="D595" s="2" t="s">
        <v>19</v>
      </c>
      <c r="E595" s="2" t="s">
        <v>20</v>
      </c>
      <c r="F595" s="2" t="s">
        <v>21</v>
      </c>
      <c r="G595" s="2" t="s">
        <v>36</v>
      </c>
      <c r="H595" s="2">
        <v>45.58</v>
      </c>
      <c r="I595" s="2">
        <v>1</v>
      </c>
      <c r="J595" s="2">
        <v>2.2789999999999999</v>
      </c>
      <c r="K595" s="2">
        <v>47.859000000000002</v>
      </c>
      <c r="L595" s="143">
        <v>43503</v>
      </c>
      <c r="M595" s="2">
        <v>0.59236111111111112</v>
      </c>
      <c r="N595" s="3" t="s">
        <v>29</v>
      </c>
      <c r="O595" s="2">
        <v>45.58</v>
      </c>
      <c r="P595" s="4">
        <v>4.7619047620000003</v>
      </c>
      <c r="Q595" s="2">
        <v>2.2789999999999999</v>
      </c>
      <c r="R595" s="2">
        <v>9.8000000000000007</v>
      </c>
      <c r="S595">
        <f t="shared" si="9"/>
        <v>2</v>
      </c>
    </row>
    <row r="596" spans="2:19" x14ac:dyDescent="0.25">
      <c r="B596" s="2" t="s">
        <v>629</v>
      </c>
      <c r="C596" s="2" t="s">
        <v>18</v>
      </c>
      <c r="D596" s="2" t="s">
        <v>19</v>
      </c>
      <c r="E596" s="2" t="s">
        <v>20</v>
      </c>
      <c r="F596" s="2" t="s">
        <v>21</v>
      </c>
      <c r="G596" s="2" t="s">
        <v>36</v>
      </c>
      <c r="H596" s="2">
        <v>75.2</v>
      </c>
      <c r="I596" s="2">
        <v>3</v>
      </c>
      <c r="J596" s="2">
        <v>11.28</v>
      </c>
      <c r="K596" s="2">
        <v>236.88</v>
      </c>
      <c r="L596" s="143">
        <v>43501</v>
      </c>
      <c r="M596" s="2">
        <v>0.49375000000000002</v>
      </c>
      <c r="N596" s="3" t="s">
        <v>23</v>
      </c>
      <c r="O596" s="2">
        <v>225.6</v>
      </c>
      <c r="P596" s="4">
        <v>4.7619047620000003</v>
      </c>
      <c r="Q596" s="2">
        <v>11.28</v>
      </c>
      <c r="R596" s="2">
        <v>4.8</v>
      </c>
      <c r="S596">
        <f t="shared" si="9"/>
        <v>2</v>
      </c>
    </row>
    <row r="597" spans="2:19" x14ac:dyDescent="0.25">
      <c r="B597" s="2" t="s">
        <v>630</v>
      </c>
      <c r="C597" s="2" t="s">
        <v>42</v>
      </c>
      <c r="D597" s="2" t="s">
        <v>43</v>
      </c>
      <c r="E597" s="2" t="s">
        <v>20</v>
      </c>
      <c r="F597" s="2" t="s">
        <v>31</v>
      </c>
      <c r="G597" s="2" t="s">
        <v>36</v>
      </c>
      <c r="H597" s="2">
        <v>96.8</v>
      </c>
      <c r="I597" s="2">
        <v>3</v>
      </c>
      <c r="J597" s="2">
        <v>14.52</v>
      </c>
      <c r="K597" s="2">
        <v>304.92</v>
      </c>
      <c r="L597" s="143">
        <v>43539</v>
      </c>
      <c r="M597" s="2">
        <v>0.54513888888888884</v>
      </c>
      <c r="N597" s="3" t="s">
        <v>29</v>
      </c>
      <c r="O597" s="2">
        <v>290.39999999999998</v>
      </c>
      <c r="P597" s="4">
        <v>4.7619047620000003</v>
      </c>
      <c r="Q597" s="2">
        <v>14.52</v>
      </c>
      <c r="R597" s="2">
        <v>5.3</v>
      </c>
      <c r="S597">
        <f t="shared" si="9"/>
        <v>3</v>
      </c>
    </row>
    <row r="598" spans="2:19" x14ac:dyDescent="0.25">
      <c r="B598" s="2" t="s">
        <v>631</v>
      </c>
      <c r="C598" s="2" t="s">
        <v>42</v>
      </c>
      <c r="D598" s="2" t="s">
        <v>43</v>
      </c>
      <c r="E598" s="2" t="s">
        <v>27</v>
      </c>
      <c r="F598" s="2" t="s">
        <v>31</v>
      </c>
      <c r="G598" s="2" t="s">
        <v>22</v>
      </c>
      <c r="H598" s="2">
        <v>14.82</v>
      </c>
      <c r="I598" s="2">
        <v>3</v>
      </c>
      <c r="J598" s="2">
        <v>2.2229999999999999</v>
      </c>
      <c r="K598" s="2">
        <v>46.683</v>
      </c>
      <c r="L598" s="143">
        <v>43525</v>
      </c>
      <c r="M598" s="2">
        <v>0.47916666666666669</v>
      </c>
      <c r="N598" s="3" t="s">
        <v>33</v>
      </c>
      <c r="O598" s="2">
        <v>44.46</v>
      </c>
      <c r="P598" s="4">
        <v>4.7619047620000003</v>
      </c>
      <c r="Q598" s="2">
        <v>2.2229999999999999</v>
      </c>
      <c r="R598" s="2">
        <v>8.6999999999999993</v>
      </c>
      <c r="S598">
        <f t="shared" si="9"/>
        <v>3</v>
      </c>
    </row>
    <row r="599" spans="2:19" x14ac:dyDescent="0.25">
      <c r="B599" s="2" t="s">
        <v>632</v>
      </c>
      <c r="C599" s="2" t="s">
        <v>18</v>
      </c>
      <c r="D599" s="2" t="s">
        <v>19</v>
      </c>
      <c r="E599" s="2" t="s">
        <v>27</v>
      </c>
      <c r="F599" s="2" t="s">
        <v>31</v>
      </c>
      <c r="G599" s="2" t="s">
        <v>44</v>
      </c>
      <c r="H599" s="2">
        <v>52.2</v>
      </c>
      <c r="I599" s="2">
        <v>3</v>
      </c>
      <c r="J599" s="2">
        <v>7.83</v>
      </c>
      <c r="K599" s="2">
        <v>164.43</v>
      </c>
      <c r="L599" s="143">
        <v>43511</v>
      </c>
      <c r="M599" s="2">
        <v>0.5625</v>
      </c>
      <c r="N599" s="3" t="s">
        <v>33</v>
      </c>
      <c r="O599" s="2">
        <v>156.6</v>
      </c>
      <c r="P599" s="4">
        <v>4.7619047620000003</v>
      </c>
      <c r="Q599" s="2">
        <v>7.83</v>
      </c>
      <c r="R599" s="2">
        <v>9.5</v>
      </c>
      <c r="S599">
        <f t="shared" si="9"/>
        <v>2</v>
      </c>
    </row>
    <row r="600" spans="2:19" x14ac:dyDescent="0.25">
      <c r="B600" s="2" t="s">
        <v>633</v>
      </c>
      <c r="C600" s="2" t="s">
        <v>25</v>
      </c>
      <c r="D600" s="2" t="s">
        <v>26</v>
      </c>
      <c r="E600" s="2" t="s">
        <v>27</v>
      </c>
      <c r="F600" s="2" t="s">
        <v>21</v>
      </c>
      <c r="G600" s="2" t="s">
        <v>36</v>
      </c>
      <c r="H600" s="2">
        <v>46.66</v>
      </c>
      <c r="I600" s="2">
        <v>9</v>
      </c>
      <c r="J600" s="2">
        <v>20.997</v>
      </c>
      <c r="K600" s="2">
        <v>440.93700000000001</v>
      </c>
      <c r="L600" s="143">
        <v>43513</v>
      </c>
      <c r="M600" s="2">
        <v>0.7993055555555556</v>
      </c>
      <c r="N600" s="3" t="s">
        <v>23</v>
      </c>
      <c r="O600" s="2">
        <v>419.94</v>
      </c>
      <c r="P600" s="4">
        <v>4.7619047620000003</v>
      </c>
      <c r="Q600" s="2">
        <v>20.997</v>
      </c>
      <c r="R600" s="2">
        <v>5.3</v>
      </c>
      <c r="S600">
        <f t="shared" si="9"/>
        <v>2</v>
      </c>
    </row>
    <row r="601" spans="2:19" x14ac:dyDescent="0.25">
      <c r="B601" s="2" t="s">
        <v>634</v>
      </c>
      <c r="C601" s="2" t="s">
        <v>25</v>
      </c>
      <c r="D601" s="2" t="s">
        <v>26</v>
      </c>
      <c r="E601" s="2" t="s">
        <v>27</v>
      </c>
      <c r="F601" s="2" t="s">
        <v>21</v>
      </c>
      <c r="G601" s="2" t="s">
        <v>46</v>
      </c>
      <c r="H601" s="2">
        <v>36.85</v>
      </c>
      <c r="I601" s="2">
        <v>5</v>
      </c>
      <c r="J601" s="2">
        <v>9.2125000000000004</v>
      </c>
      <c r="K601" s="2">
        <v>193.46250000000001</v>
      </c>
      <c r="L601" s="143">
        <v>43491</v>
      </c>
      <c r="M601" s="2">
        <v>0.78680555555555554</v>
      </c>
      <c r="N601" s="3" t="s">
        <v>29</v>
      </c>
      <c r="O601" s="2">
        <v>184.25</v>
      </c>
      <c r="P601" s="4">
        <v>4.7619047620000003</v>
      </c>
      <c r="Q601" s="2">
        <v>9.2125000000000004</v>
      </c>
      <c r="R601" s="2">
        <v>9.1999999999999993</v>
      </c>
      <c r="S601">
        <f t="shared" si="9"/>
        <v>1</v>
      </c>
    </row>
    <row r="602" spans="2:19" x14ac:dyDescent="0.25">
      <c r="B602" s="2" t="s">
        <v>635</v>
      </c>
      <c r="C602" s="2" t="s">
        <v>18</v>
      </c>
      <c r="D602" s="2" t="s">
        <v>19</v>
      </c>
      <c r="E602" s="2" t="s">
        <v>20</v>
      </c>
      <c r="F602" s="2" t="s">
        <v>21</v>
      </c>
      <c r="G602" s="2" t="s">
        <v>32</v>
      </c>
      <c r="H602" s="2">
        <v>70.319999999999993</v>
      </c>
      <c r="I602" s="2">
        <v>2</v>
      </c>
      <c r="J602" s="2">
        <v>7.032</v>
      </c>
      <c r="K602" s="2">
        <v>147.672</v>
      </c>
      <c r="L602" s="143">
        <v>43548</v>
      </c>
      <c r="M602" s="2">
        <v>0.59861111111111109</v>
      </c>
      <c r="N602" s="3" t="s">
        <v>23</v>
      </c>
      <c r="O602" s="2">
        <v>140.63999999999999</v>
      </c>
      <c r="P602" s="4">
        <v>4.7619047620000003</v>
      </c>
      <c r="Q602" s="2">
        <v>7.032</v>
      </c>
      <c r="R602" s="2">
        <v>9.6</v>
      </c>
      <c r="S602">
        <f t="shared" si="9"/>
        <v>3</v>
      </c>
    </row>
    <row r="603" spans="2:19" x14ac:dyDescent="0.25">
      <c r="B603" s="2" t="s">
        <v>636</v>
      </c>
      <c r="C603" s="2" t="s">
        <v>25</v>
      </c>
      <c r="D603" s="2" t="s">
        <v>26</v>
      </c>
      <c r="E603" s="2" t="s">
        <v>27</v>
      </c>
      <c r="F603" s="2" t="s">
        <v>31</v>
      </c>
      <c r="G603" s="2" t="s">
        <v>28</v>
      </c>
      <c r="H603" s="2">
        <v>83.08</v>
      </c>
      <c r="I603" s="2">
        <v>1</v>
      </c>
      <c r="J603" s="2">
        <v>4.1539999999999999</v>
      </c>
      <c r="K603" s="2">
        <v>87.233999999999995</v>
      </c>
      <c r="L603" s="143">
        <v>43488</v>
      </c>
      <c r="M603" s="2">
        <v>0.71944444444444444</v>
      </c>
      <c r="N603" s="3" t="s">
        <v>23</v>
      </c>
      <c r="O603" s="2">
        <v>83.08</v>
      </c>
      <c r="P603" s="4">
        <v>4.7619047620000003</v>
      </c>
      <c r="Q603" s="2">
        <v>4.1539999999999999</v>
      </c>
      <c r="R603" s="2">
        <v>6.4</v>
      </c>
      <c r="S603">
        <f t="shared" si="9"/>
        <v>1</v>
      </c>
    </row>
    <row r="604" spans="2:19" x14ac:dyDescent="0.25">
      <c r="B604" s="2" t="s">
        <v>637</v>
      </c>
      <c r="C604" s="2" t="s">
        <v>25</v>
      </c>
      <c r="D604" s="2" t="s">
        <v>26</v>
      </c>
      <c r="E604" s="2" t="s">
        <v>27</v>
      </c>
      <c r="F604" s="2" t="s">
        <v>21</v>
      </c>
      <c r="G604" s="2" t="s">
        <v>46</v>
      </c>
      <c r="H604" s="2">
        <v>64.989999999999995</v>
      </c>
      <c r="I604" s="2">
        <v>1</v>
      </c>
      <c r="J604" s="2">
        <v>3.2494999999999998</v>
      </c>
      <c r="K604" s="2">
        <v>68.239500000000007</v>
      </c>
      <c r="L604" s="143">
        <v>43491</v>
      </c>
      <c r="M604" s="2">
        <v>0.42083333333333334</v>
      </c>
      <c r="N604" s="3" t="s">
        <v>33</v>
      </c>
      <c r="O604" s="2">
        <v>64.989999999999995</v>
      </c>
      <c r="P604" s="4">
        <v>4.7619047620000003</v>
      </c>
      <c r="Q604" s="2">
        <v>3.2494999999999998</v>
      </c>
      <c r="R604" s="2">
        <v>4.5</v>
      </c>
      <c r="S604">
        <f t="shared" si="9"/>
        <v>1</v>
      </c>
    </row>
    <row r="605" spans="2:19" x14ac:dyDescent="0.25">
      <c r="B605" s="2" t="s">
        <v>638</v>
      </c>
      <c r="C605" s="2" t="s">
        <v>25</v>
      </c>
      <c r="D605" s="2" t="s">
        <v>26</v>
      </c>
      <c r="E605" s="2" t="s">
        <v>27</v>
      </c>
      <c r="F605" s="2" t="s">
        <v>31</v>
      </c>
      <c r="G605" s="2" t="s">
        <v>44</v>
      </c>
      <c r="H605" s="2">
        <v>77.56</v>
      </c>
      <c r="I605" s="2">
        <v>10</v>
      </c>
      <c r="J605" s="2">
        <v>38.78</v>
      </c>
      <c r="K605" s="2">
        <v>814.38</v>
      </c>
      <c r="L605" s="143">
        <v>43538</v>
      </c>
      <c r="M605" s="2">
        <v>0.85763888888888884</v>
      </c>
      <c r="N605" s="3" t="s">
        <v>23</v>
      </c>
      <c r="O605" s="2">
        <v>775.6</v>
      </c>
      <c r="P605" s="4">
        <v>4.7619047620000003</v>
      </c>
      <c r="Q605" s="2">
        <v>38.78</v>
      </c>
      <c r="R605" s="2">
        <v>6.9</v>
      </c>
      <c r="S605">
        <f t="shared" si="9"/>
        <v>3</v>
      </c>
    </row>
    <row r="606" spans="2:19" x14ac:dyDescent="0.25">
      <c r="B606" s="2" t="s">
        <v>639</v>
      </c>
      <c r="C606" s="2" t="s">
        <v>42</v>
      </c>
      <c r="D606" s="2" t="s">
        <v>43</v>
      </c>
      <c r="E606" s="2" t="s">
        <v>27</v>
      </c>
      <c r="F606" s="2" t="s">
        <v>21</v>
      </c>
      <c r="G606" s="2" t="s">
        <v>36</v>
      </c>
      <c r="H606" s="2">
        <v>54.51</v>
      </c>
      <c r="I606" s="2">
        <v>6</v>
      </c>
      <c r="J606" s="2">
        <v>16.353000000000002</v>
      </c>
      <c r="K606" s="2">
        <v>343.41300000000001</v>
      </c>
      <c r="L606" s="143">
        <v>43541</v>
      </c>
      <c r="M606" s="2">
        <v>0.57916666666666672</v>
      </c>
      <c r="N606" s="3" t="s">
        <v>23</v>
      </c>
      <c r="O606" s="2">
        <v>327.06</v>
      </c>
      <c r="P606" s="4">
        <v>4.7619047620000003</v>
      </c>
      <c r="Q606" s="2">
        <v>16.353000000000002</v>
      </c>
      <c r="R606" s="2">
        <v>7.8</v>
      </c>
      <c r="S606">
        <f t="shared" si="9"/>
        <v>3</v>
      </c>
    </row>
    <row r="607" spans="2:19" x14ac:dyDescent="0.25">
      <c r="B607" s="2" t="s">
        <v>640</v>
      </c>
      <c r="C607" s="2" t="s">
        <v>25</v>
      </c>
      <c r="D607" s="2" t="s">
        <v>26</v>
      </c>
      <c r="E607" s="2" t="s">
        <v>20</v>
      </c>
      <c r="F607" s="2" t="s">
        <v>21</v>
      </c>
      <c r="G607" s="2" t="s">
        <v>46</v>
      </c>
      <c r="H607" s="2">
        <v>51.89</v>
      </c>
      <c r="I607" s="2">
        <v>7</v>
      </c>
      <c r="J607" s="2">
        <v>18.1615</v>
      </c>
      <c r="K607" s="2">
        <v>381.39150000000001</v>
      </c>
      <c r="L607" s="143">
        <v>43473</v>
      </c>
      <c r="M607" s="2">
        <v>0.83888888888888891</v>
      </c>
      <c r="N607" s="3" t="s">
        <v>29</v>
      </c>
      <c r="O607" s="2">
        <v>363.23</v>
      </c>
      <c r="P607" s="4">
        <v>4.7619047620000003</v>
      </c>
      <c r="Q607" s="2">
        <v>18.1615</v>
      </c>
      <c r="R607" s="2">
        <v>4.5</v>
      </c>
      <c r="S607">
        <f t="shared" si="9"/>
        <v>1</v>
      </c>
    </row>
    <row r="608" spans="2:19" x14ac:dyDescent="0.25">
      <c r="B608" s="2" t="s">
        <v>641</v>
      </c>
      <c r="C608" s="2" t="s">
        <v>42</v>
      </c>
      <c r="D608" s="2" t="s">
        <v>43</v>
      </c>
      <c r="E608" s="2" t="s">
        <v>27</v>
      </c>
      <c r="F608" s="2" t="s">
        <v>31</v>
      </c>
      <c r="G608" s="2" t="s">
        <v>32</v>
      </c>
      <c r="H608" s="2">
        <v>31.75</v>
      </c>
      <c r="I608" s="2">
        <v>4</v>
      </c>
      <c r="J608" s="2">
        <v>6.35</v>
      </c>
      <c r="K608" s="2">
        <v>133.35</v>
      </c>
      <c r="L608" s="143">
        <v>43504</v>
      </c>
      <c r="M608" s="2">
        <v>0.6430555555555556</v>
      </c>
      <c r="N608" s="3" t="s">
        <v>29</v>
      </c>
      <c r="O608" s="2">
        <v>127</v>
      </c>
      <c r="P608" s="4">
        <v>4.7619047620000003</v>
      </c>
      <c r="Q608" s="2">
        <v>6.35</v>
      </c>
      <c r="R608" s="2">
        <v>8.6</v>
      </c>
      <c r="S608">
        <f t="shared" si="9"/>
        <v>2</v>
      </c>
    </row>
    <row r="609" spans="2:19" x14ac:dyDescent="0.25">
      <c r="B609" s="2" t="s">
        <v>642</v>
      </c>
      <c r="C609" s="2" t="s">
        <v>18</v>
      </c>
      <c r="D609" s="2" t="s">
        <v>19</v>
      </c>
      <c r="E609" s="2" t="s">
        <v>20</v>
      </c>
      <c r="F609" s="2" t="s">
        <v>21</v>
      </c>
      <c r="G609" s="2" t="s">
        <v>46</v>
      </c>
      <c r="H609" s="2">
        <v>53.65</v>
      </c>
      <c r="I609" s="2">
        <v>7</v>
      </c>
      <c r="J609" s="2">
        <v>18.7775</v>
      </c>
      <c r="K609" s="2">
        <v>394.32749999999999</v>
      </c>
      <c r="L609" s="143">
        <v>43506</v>
      </c>
      <c r="M609" s="2">
        <v>0.53888888888888886</v>
      </c>
      <c r="N609" s="3" t="s">
        <v>23</v>
      </c>
      <c r="O609" s="2">
        <v>375.55</v>
      </c>
      <c r="P609" s="4">
        <v>4.7619047620000003</v>
      </c>
      <c r="Q609" s="2">
        <v>18.7775</v>
      </c>
      <c r="R609" s="2">
        <v>5.2</v>
      </c>
      <c r="S609">
        <f t="shared" si="9"/>
        <v>2</v>
      </c>
    </row>
    <row r="610" spans="2:19" x14ac:dyDescent="0.25">
      <c r="B610" s="2" t="s">
        <v>643</v>
      </c>
      <c r="C610" s="2" t="s">
        <v>25</v>
      </c>
      <c r="D610" s="2" t="s">
        <v>26</v>
      </c>
      <c r="E610" s="2" t="s">
        <v>20</v>
      </c>
      <c r="F610" s="2" t="s">
        <v>21</v>
      </c>
      <c r="G610" s="2" t="s">
        <v>44</v>
      </c>
      <c r="H610" s="2">
        <v>49.79</v>
      </c>
      <c r="I610" s="2">
        <v>4</v>
      </c>
      <c r="J610" s="2">
        <v>9.9580000000000002</v>
      </c>
      <c r="K610" s="2">
        <v>209.11799999999999</v>
      </c>
      <c r="L610" s="143">
        <v>43552</v>
      </c>
      <c r="M610" s="2">
        <v>0.80277777777777781</v>
      </c>
      <c r="N610" s="3" t="s">
        <v>33</v>
      </c>
      <c r="O610" s="2">
        <v>199.16</v>
      </c>
      <c r="P610" s="4">
        <v>4.7619047620000003</v>
      </c>
      <c r="Q610" s="2">
        <v>9.9580000000000002</v>
      </c>
      <c r="R610" s="2">
        <v>6.4</v>
      </c>
      <c r="S610">
        <f t="shared" si="9"/>
        <v>3</v>
      </c>
    </row>
    <row r="611" spans="2:19" x14ac:dyDescent="0.25">
      <c r="B611" s="2" t="s">
        <v>644</v>
      </c>
      <c r="C611" s="2" t="s">
        <v>18</v>
      </c>
      <c r="D611" s="2" t="s">
        <v>19</v>
      </c>
      <c r="E611" s="2" t="s">
        <v>27</v>
      </c>
      <c r="F611" s="2" t="s">
        <v>31</v>
      </c>
      <c r="G611" s="2" t="s">
        <v>46</v>
      </c>
      <c r="H611" s="2">
        <v>30.61</v>
      </c>
      <c r="I611" s="2">
        <v>1</v>
      </c>
      <c r="J611" s="2">
        <v>1.5305</v>
      </c>
      <c r="K611" s="2">
        <v>32.140500000000003</v>
      </c>
      <c r="L611" s="143">
        <v>43488</v>
      </c>
      <c r="M611" s="2">
        <v>0.51388888888888884</v>
      </c>
      <c r="N611" s="3" t="s">
        <v>23</v>
      </c>
      <c r="O611" s="2">
        <v>30.61</v>
      </c>
      <c r="P611" s="4">
        <v>4.7619047620000003</v>
      </c>
      <c r="Q611" s="2">
        <v>1.5305</v>
      </c>
      <c r="R611" s="2">
        <v>5.2</v>
      </c>
      <c r="S611">
        <f t="shared" si="9"/>
        <v>1</v>
      </c>
    </row>
    <row r="612" spans="2:19" x14ac:dyDescent="0.25">
      <c r="B612" s="2" t="s">
        <v>645</v>
      </c>
      <c r="C612" s="2" t="s">
        <v>42</v>
      </c>
      <c r="D612" s="2" t="s">
        <v>43</v>
      </c>
      <c r="E612" s="2" t="s">
        <v>20</v>
      </c>
      <c r="F612" s="2" t="s">
        <v>31</v>
      </c>
      <c r="G612" s="2" t="s">
        <v>44</v>
      </c>
      <c r="H612" s="2">
        <v>57.89</v>
      </c>
      <c r="I612" s="2">
        <v>2</v>
      </c>
      <c r="J612" s="2">
        <v>5.7889999999999997</v>
      </c>
      <c r="K612" s="2">
        <v>121.569</v>
      </c>
      <c r="L612" s="143">
        <v>43482</v>
      </c>
      <c r="M612" s="2">
        <v>0.44236111111111109</v>
      </c>
      <c r="N612" s="3" t="s">
        <v>23</v>
      </c>
      <c r="O612" s="2">
        <v>115.78</v>
      </c>
      <c r="P612" s="4">
        <v>4.7619047620000003</v>
      </c>
      <c r="Q612" s="2">
        <v>5.7889999999999997</v>
      </c>
      <c r="R612" s="2">
        <v>8.9</v>
      </c>
      <c r="S612">
        <f t="shared" si="9"/>
        <v>1</v>
      </c>
    </row>
    <row r="613" spans="2:19" x14ac:dyDescent="0.25">
      <c r="B613" s="2" t="s">
        <v>646</v>
      </c>
      <c r="C613" s="2" t="s">
        <v>18</v>
      </c>
      <c r="D613" s="2" t="s">
        <v>19</v>
      </c>
      <c r="E613" s="2" t="s">
        <v>27</v>
      </c>
      <c r="F613" s="2" t="s">
        <v>21</v>
      </c>
      <c r="G613" s="2" t="s">
        <v>28</v>
      </c>
      <c r="H613" s="2">
        <v>28.96</v>
      </c>
      <c r="I613" s="2">
        <v>1</v>
      </c>
      <c r="J613" s="2">
        <v>1.448</v>
      </c>
      <c r="K613" s="2">
        <v>30.408000000000001</v>
      </c>
      <c r="L613" s="143">
        <v>43503</v>
      </c>
      <c r="M613" s="2">
        <v>0.42916666666666664</v>
      </c>
      <c r="N613" s="3" t="s">
        <v>33</v>
      </c>
      <c r="O613" s="2">
        <v>28.96</v>
      </c>
      <c r="P613" s="4">
        <v>4.7619047620000003</v>
      </c>
      <c r="Q613" s="2">
        <v>1.448</v>
      </c>
      <c r="R613" s="2">
        <v>6.2</v>
      </c>
      <c r="S613">
        <f t="shared" si="9"/>
        <v>2</v>
      </c>
    </row>
    <row r="614" spans="2:19" x14ac:dyDescent="0.25">
      <c r="B614" s="2" t="s">
        <v>647</v>
      </c>
      <c r="C614" s="2" t="s">
        <v>25</v>
      </c>
      <c r="D614" s="2" t="s">
        <v>26</v>
      </c>
      <c r="E614" s="2" t="s">
        <v>20</v>
      </c>
      <c r="F614" s="2" t="s">
        <v>21</v>
      </c>
      <c r="G614" s="2" t="s">
        <v>44</v>
      </c>
      <c r="H614" s="2">
        <v>98.97</v>
      </c>
      <c r="I614" s="2">
        <v>9</v>
      </c>
      <c r="J614" s="2">
        <v>44.536499999999997</v>
      </c>
      <c r="K614" s="2">
        <v>935.26649999999995</v>
      </c>
      <c r="L614" s="143">
        <v>43533</v>
      </c>
      <c r="M614" s="2">
        <v>0.47430555555555554</v>
      </c>
      <c r="N614" s="3" t="s">
        <v>29</v>
      </c>
      <c r="O614" s="2">
        <v>890.73</v>
      </c>
      <c r="P614" s="4">
        <v>4.7619047620000003</v>
      </c>
      <c r="Q614" s="2">
        <v>44.536499999999997</v>
      </c>
      <c r="R614" s="2">
        <v>6.7</v>
      </c>
      <c r="S614">
        <f t="shared" si="9"/>
        <v>3</v>
      </c>
    </row>
    <row r="615" spans="2:19" x14ac:dyDescent="0.25">
      <c r="B615" s="2" t="s">
        <v>648</v>
      </c>
      <c r="C615" s="2" t="s">
        <v>42</v>
      </c>
      <c r="D615" s="2" t="s">
        <v>43</v>
      </c>
      <c r="E615" s="2" t="s">
        <v>20</v>
      </c>
      <c r="F615" s="2" t="s">
        <v>31</v>
      </c>
      <c r="G615" s="2" t="s">
        <v>46</v>
      </c>
      <c r="H615" s="2">
        <v>93.22</v>
      </c>
      <c r="I615" s="2">
        <v>3</v>
      </c>
      <c r="J615" s="2">
        <v>13.983000000000001</v>
      </c>
      <c r="K615" s="2">
        <v>293.64299999999997</v>
      </c>
      <c r="L615" s="143">
        <v>43489</v>
      </c>
      <c r="M615" s="2">
        <v>0.48958333333333331</v>
      </c>
      <c r="N615" s="3" t="s">
        <v>29</v>
      </c>
      <c r="O615" s="2">
        <v>279.66000000000003</v>
      </c>
      <c r="P615" s="4">
        <v>4.7619047620000003</v>
      </c>
      <c r="Q615" s="2">
        <v>13.983000000000001</v>
      </c>
      <c r="R615" s="2">
        <v>7.2</v>
      </c>
      <c r="S615">
        <f t="shared" si="9"/>
        <v>1</v>
      </c>
    </row>
    <row r="616" spans="2:19" x14ac:dyDescent="0.25">
      <c r="B616" s="2" t="s">
        <v>649</v>
      </c>
      <c r="C616" s="2" t="s">
        <v>25</v>
      </c>
      <c r="D616" s="2" t="s">
        <v>26</v>
      </c>
      <c r="E616" s="2" t="s">
        <v>20</v>
      </c>
      <c r="F616" s="2" t="s">
        <v>31</v>
      </c>
      <c r="G616" s="2" t="s">
        <v>36</v>
      </c>
      <c r="H616" s="2">
        <v>80.930000000000007</v>
      </c>
      <c r="I616" s="2">
        <v>1</v>
      </c>
      <c r="J616" s="2">
        <v>4.0465</v>
      </c>
      <c r="K616" s="2">
        <v>84.976500000000001</v>
      </c>
      <c r="L616" s="143">
        <v>43484</v>
      </c>
      <c r="M616" s="2">
        <v>0.67222222222222228</v>
      </c>
      <c r="N616" s="3" t="s">
        <v>33</v>
      </c>
      <c r="O616" s="2">
        <v>80.930000000000007</v>
      </c>
      <c r="P616" s="4">
        <v>4.7619047620000003</v>
      </c>
      <c r="Q616" s="2">
        <v>4.0465</v>
      </c>
      <c r="R616" s="2">
        <v>9</v>
      </c>
      <c r="S616">
        <f t="shared" si="9"/>
        <v>1</v>
      </c>
    </row>
    <row r="617" spans="2:19" x14ac:dyDescent="0.25">
      <c r="B617" s="2" t="s">
        <v>650</v>
      </c>
      <c r="C617" s="2" t="s">
        <v>18</v>
      </c>
      <c r="D617" s="2" t="s">
        <v>19</v>
      </c>
      <c r="E617" s="2" t="s">
        <v>20</v>
      </c>
      <c r="F617" s="2" t="s">
        <v>31</v>
      </c>
      <c r="G617" s="2" t="s">
        <v>44</v>
      </c>
      <c r="H617" s="2">
        <v>67.45</v>
      </c>
      <c r="I617" s="2">
        <v>10</v>
      </c>
      <c r="J617" s="2">
        <v>33.725000000000001</v>
      </c>
      <c r="K617" s="2">
        <v>708.22500000000002</v>
      </c>
      <c r="L617" s="143">
        <v>43499</v>
      </c>
      <c r="M617" s="2">
        <v>0.47569444444444442</v>
      </c>
      <c r="N617" s="3" t="s">
        <v>23</v>
      </c>
      <c r="O617" s="2">
        <v>674.5</v>
      </c>
      <c r="P617" s="4">
        <v>4.7619047620000003</v>
      </c>
      <c r="Q617" s="2">
        <v>33.725000000000001</v>
      </c>
      <c r="R617" s="2">
        <v>4.2</v>
      </c>
      <c r="S617">
        <f t="shared" si="9"/>
        <v>2</v>
      </c>
    </row>
    <row r="618" spans="2:19" x14ac:dyDescent="0.25">
      <c r="B618" s="2" t="s">
        <v>651</v>
      </c>
      <c r="C618" s="2" t="s">
        <v>18</v>
      </c>
      <c r="D618" s="2" t="s">
        <v>19</v>
      </c>
      <c r="E618" s="2" t="s">
        <v>20</v>
      </c>
      <c r="F618" s="2" t="s">
        <v>21</v>
      </c>
      <c r="G618" s="2" t="s">
        <v>36</v>
      </c>
      <c r="H618" s="2">
        <v>38.72</v>
      </c>
      <c r="I618" s="2">
        <v>9</v>
      </c>
      <c r="J618" s="2">
        <v>17.423999999999999</v>
      </c>
      <c r="K618" s="2">
        <v>365.904</v>
      </c>
      <c r="L618" s="143">
        <v>43544</v>
      </c>
      <c r="M618" s="2">
        <v>0.51666666666666672</v>
      </c>
      <c r="N618" s="3" t="s">
        <v>23</v>
      </c>
      <c r="O618" s="2">
        <v>348.48</v>
      </c>
      <c r="P618" s="4">
        <v>4.7619047620000003</v>
      </c>
      <c r="Q618" s="2">
        <v>17.423999999999999</v>
      </c>
      <c r="R618" s="2">
        <v>4.2</v>
      </c>
      <c r="S618">
        <f t="shared" si="9"/>
        <v>3</v>
      </c>
    </row>
    <row r="619" spans="2:19" x14ac:dyDescent="0.25">
      <c r="B619" s="2" t="s">
        <v>652</v>
      </c>
      <c r="C619" s="2" t="s">
        <v>42</v>
      </c>
      <c r="D619" s="2" t="s">
        <v>43</v>
      </c>
      <c r="E619" s="2" t="s">
        <v>20</v>
      </c>
      <c r="F619" s="2" t="s">
        <v>31</v>
      </c>
      <c r="G619" s="2" t="s">
        <v>36</v>
      </c>
      <c r="H619" s="2">
        <v>72.599999999999994</v>
      </c>
      <c r="I619" s="2">
        <v>6</v>
      </c>
      <c r="J619" s="2">
        <v>21.78</v>
      </c>
      <c r="K619" s="2">
        <v>457.38</v>
      </c>
      <c r="L619" s="143">
        <v>43478</v>
      </c>
      <c r="M619" s="2">
        <v>0.82708333333333328</v>
      </c>
      <c r="N619" s="3" t="s">
        <v>29</v>
      </c>
      <c r="O619" s="2">
        <v>435.6</v>
      </c>
      <c r="P619" s="4">
        <v>4.7619047620000003</v>
      </c>
      <c r="Q619" s="2">
        <v>21.78</v>
      </c>
      <c r="R619" s="2">
        <v>6.9</v>
      </c>
      <c r="S619">
        <f t="shared" si="9"/>
        <v>1</v>
      </c>
    </row>
    <row r="620" spans="2:19" x14ac:dyDescent="0.25">
      <c r="B620" s="2" t="s">
        <v>653</v>
      </c>
      <c r="C620" s="2" t="s">
        <v>25</v>
      </c>
      <c r="D620" s="2" t="s">
        <v>26</v>
      </c>
      <c r="E620" s="2" t="s">
        <v>20</v>
      </c>
      <c r="F620" s="2" t="s">
        <v>31</v>
      </c>
      <c r="G620" s="2" t="s">
        <v>28</v>
      </c>
      <c r="H620" s="2">
        <v>87.91</v>
      </c>
      <c r="I620" s="2">
        <v>5</v>
      </c>
      <c r="J620" s="2">
        <v>21.977499999999999</v>
      </c>
      <c r="K620" s="2">
        <v>461.52749999999997</v>
      </c>
      <c r="L620" s="143">
        <v>43538</v>
      </c>
      <c r="M620" s="2">
        <v>0.75694444444444442</v>
      </c>
      <c r="N620" s="3" t="s">
        <v>23</v>
      </c>
      <c r="O620" s="2">
        <v>439.55</v>
      </c>
      <c r="P620" s="4">
        <v>4.7619047620000003</v>
      </c>
      <c r="Q620" s="2">
        <v>21.977499999999999</v>
      </c>
      <c r="R620" s="2">
        <v>4.4000000000000004</v>
      </c>
      <c r="S620">
        <f t="shared" si="9"/>
        <v>3</v>
      </c>
    </row>
    <row r="621" spans="2:19" x14ac:dyDescent="0.25">
      <c r="B621" s="2" t="s">
        <v>654</v>
      </c>
      <c r="C621" s="2" t="s">
        <v>18</v>
      </c>
      <c r="D621" s="2" t="s">
        <v>19</v>
      </c>
      <c r="E621" s="2" t="s">
        <v>20</v>
      </c>
      <c r="F621" s="2" t="s">
        <v>31</v>
      </c>
      <c r="G621" s="2" t="s">
        <v>44</v>
      </c>
      <c r="H621" s="2">
        <v>98.53</v>
      </c>
      <c r="I621" s="2">
        <v>6</v>
      </c>
      <c r="J621" s="2">
        <v>29.559000000000001</v>
      </c>
      <c r="K621" s="2">
        <v>620.73900000000003</v>
      </c>
      <c r="L621" s="143">
        <v>43488</v>
      </c>
      <c r="M621" s="2">
        <v>0.47361111111111109</v>
      </c>
      <c r="N621" s="3" t="s">
        <v>33</v>
      </c>
      <c r="O621" s="2">
        <v>591.17999999999995</v>
      </c>
      <c r="P621" s="4">
        <v>4.7619047620000003</v>
      </c>
      <c r="Q621" s="2">
        <v>29.559000000000001</v>
      </c>
      <c r="R621" s="2">
        <v>4</v>
      </c>
      <c r="S621">
        <f t="shared" si="9"/>
        <v>1</v>
      </c>
    </row>
    <row r="622" spans="2:19" x14ac:dyDescent="0.25">
      <c r="B622" s="2" t="s">
        <v>655</v>
      </c>
      <c r="C622" s="2" t="s">
        <v>25</v>
      </c>
      <c r="D622" s="2" t="s">
        <v>26</v>
      </c>
      <c r="E622" s="2" t="s">
        <v>20</v>
      </c>
      <c r="F622" s="2" t="s">
        <v>21</v>
      </c>
      <c r="G622" s="2" t="s">
        <v>46</v>
      </c>
      <c r="H622" s="2">
        <v>43.46</v>
      </c>
      <c r="I622" s="2">
        <v>6</v>
      </c>
      <c r="J622" s="2">
        <v>13.038</v>
      </c>
      <c r="K622" s="2">
        <v>273.798</v>
      </c>
      <c r="L622" s="143">
        <v>43503</v>
      </c>
      <c r="M622" s="2">
        <v>0.74652777777777779</v>
      </c>
      <c r="N622" s="3" t="s">
        <v>23</v>
      </c>
      <c r="O622" s="2">
        <v>260.76</v>
      </c>
      <c r="P622" s="4">
        <v>4.7619047620000003</v>
      </c>
      <c r="Q622" s="2">
        <v>13.038</v>
      </c>
      <c r="R622" s="2">
        <v>8.5</v>
      </c>
      <c r="S622">
        <f t="shared" si="9"/>
        <v>2</v>
      </c>
    </row>
    <row r="623" spans="2:19" x14ac:dyDescent="0.25">
      <c r="B623" s="2" t="s">
        <v>656</v>
      </c>
      <c r="C623" s="2" t="s">
        <v>18</v>
      </c>
      <c r="D623" s="2" t="s">
        <v>19</v>
      </c>
      <c r="E623" s="2" t="s">
        <v>27</v>
      </c>
      <c r="F623" s="2" t="s">
        <v>21</v>
      </c>
      <c r="G623" s="2" t="s">
        <v>44</v>
      </c>
      <c r="H623" s="2">
        <v>71.680000000000007</v>
      </c>
      <c r="I623" s="2">
        <v>3</v>
      </c>
      <c r="J623" s="2">
        <v>10.752000000000001</v>
      </c>
      <c r="K623" s="2">
        <v>225.792</v>
      </c>
      <c r="L623" s="143">
        <v>43552</v>
      </c>
      <c r="M623" s="2">
        <v>0.64583333333333337</v>
      </c>
      <c r="N623" s="3" t="s">
        <v>33</v>
      </c>
      <c r="O623" s="2">
        <v>215.04</v>
      </c>
      <c r="P623" s="4">
        <v>4.7619047620000003</v>
      </c>
      <c r="Q623" s="2">
        <v>10.752000000000001</v>
      </c>
      <c r="R623" s="2">
        <v>9.1999999999999993</v>
      </c>
      <c r="S623">
        <f t="shared" si="9"/>
        <v>3</v>
      </c>
    </row>
    <row r="624" spans="2:19" x14ac:dyDescent="0.25">
      <c r="B624" s="2" t="s">
        <v>657</v>
      </c>
      <c r="C624" s="2" t="s">
        <v>18</v>
      </c>
      <c r="D624" s="2" t="s">
        <v>19</v>
      </c>
      <c r="E624" s="2" t="s">
        <v>20</v>
      </c>
      <c r="F624" s="2" t="s">
        <v>21</v>
      </c>
      <c r="G624" s="2" t="s">
        <v>44</v>
      </c>
      <c r="H624" s="2">
        <v>91.61</v>
      </c>
      <c r="I624" s="2">
        <v>1</v>
      </c>
      <c r="J624" s="2">
        <v>4.5804999999999998</v>
      </c>
      <c r="K624" s="2">
        <v>96.1905</v>
      </c>
      <c r="L624" s="143">
        <v>43544</v>
      </c>
      <c r="M624" s="2">
        <v>0.82222222222222219</v>
      </c>
      <c r="N624" s="3" t="s">
        <v>29</v>
      </c>
      <c r="O624" s="2">
        <v>91.61</v>
      </c>
      <c r="P624" s="4">
        <v>4.7619047620000003</v>
      </c>
      <c r="Q624" s="2">
        <v>4.5804999999999998</v>
      </c>
      <c r="R624" s="2">
        <v>9.8000000000000007</v>
      </c>
      <c r="S624">
        <f t="shared" si="9"/>
        <v>3</v>
      </c>
    </row>
    <row r="625" spans="2:19" x14ac:dyDescent="0.25">
      <c r="B625" s="2" t="s">
        <v>658</v>
      </c>
      <c r="C625" s="2" t="s">
        <v>42</v>
      </c>
      <c r="D625" s="2" t="s">
        <v>43</v>
      </c>
      <c r="E625" s="2" t="s">
        <v>20</v>
      </c>
      <c r="F625" s="2" t="s">
        <v>21</v>
      </c>
      <c r="G625" s="2" t="s">
        <v>32</v>
      </c>
      <c r="H625" s="2">
        <v>94.59</v>
      </c>
      <c r="I625" s="2">
        <v>7</v>
      </c>
      <c r="J625" s="2">
        <v>33.106499999999997</v>
      </c>
      <c r="K625" s="2">
        <v>695.23649999999998</v>
      </c>
      <c r="L625" s="143">
        <v>43482</v>
      </c>
      <c r="M625" s="2">
        <v>0.64375000000000004</v>
      </c>
      <c r="N625" s="3" t="s">
        <v>33</v>
      </c>
      <c r="O625" s="2">
        <v>662.13</v>
      </c>
      <c r="P625" s="4">
        <v>4.7619047620000003</v>
      </c>
      <c r="Q625" s="2">
        <v>33.106499999999997</v>
      </c>
      <c r="R625" s="2">
        <v>4.9000000000000004</v>
      </c>
      <c r="S625">
        <f t="shared" si="9"/>
        <v>1</v>
      </c>
    </row>
    <row r="626" spans="2:19" x14ac:dyDescent="0.25">
      <c r="B626" s="2" t="s">
        <v>659</v>
      </c>
      <c r="C626" s="2" t="s">
        <v>42</v>
      </c>
      <c r="D626" s="2" t="s">
        <v>43</v>
      </c>
      <c r="E626" s="2" t="s">
        <v>27</v>
      </c>
      <c r="F626" s="2" t="s">
        <v>21</v>
      </c>
      <c r="G626" s="2" t="s">
        <v>46</v>
      </c>
      <c r="H626" s="2">
        <v>83.25</v>
      </c>
      <c r="I626" s="2">
        <v>10</v>
      </c>
      <c r="J626" s="2">
        <v>41.625</v>
      </c>
      <c r="K626" s="2">
        <v>874.125</v>
      </c>
      <c r="L626" s="143">
        <v>43477</v>
      </c>
      <c r="M626" s="2">
        <v>0.47569444444444442</v>
      </c>
      <c r="N626" s="3" t="s">
        <v>33</v>
      </c>
      <c r="O626" s="2">
        <v>832.5</v>
      </c>
      <c r="P626" s="4">
        <v>4.7619047620000003</v>
      </c>
      <c r="Q626" s="2">
        <v>41.625</v>
      </c>
      <c r="R626" s="2">
        <v>4.4000000000000004</v>
      </c>
      <c r="S626">
        <f t="shared" si="9"/>
        <v>1</v>
      </c>
    </row>
    <row r="627" spans="2:19" x14ac:dyDescent="0.25">
      <c r="B627" s="2" t="s">
        <v>660</v>
      </c>
      <c r="C627" s="2" t="s">
        <v>42</v>
      </c>
      <c r="D627" s="2" t="s">
        <v>43</v>
      </c>
      <c r="E627" s="2" t="s">
        <v>20</v>
      </c>
      <c r="F627" s="2" t="s">
        <v>31</v>
      </c>
      <c r="G627" s="2" t="s">
        <v>46</v>
      </c>
      <c r="H627" s="2">
        <v>91.35</v>
      </c>
      <c r="I627" s="2">
        <v>1</v>
      </c>
      <c r="J627" s="2">
        <v>4.5674999999999999</v>
      </c>
      <c r="K627" s="2">
        <v>95.917500000000004</v>
      </c>
      <c r="L627" s="143">
        <v>43512</v>
      </c>
      <c r="M627" s="2">
        <v>0.65416666666666667</v>
      </c>
      <c r="N627" s="3" t="s">
        <v>29</v>
      </c>
      <c r="O627" s="2">
        <v>91.35</v>
      </c>
      <c r="P627" s="4">
        <v>4.7619047620000003</v>
      </c>
      <c r="Q627" s="2">
        <v>4.5674999999999999</v>
      </c>
      <c r="R627" s="2">
        <v>6.8</v>
      </c>
      <c r="S627">
        <f t="shared" si="9"/>
        <v>2</v>
      </c>
    </row>
    <row r="628" spans="2:19" x14ac:dyDescent="0.25">
      <c r="B628" s="2" t="s">
        <v>661</v>
      </c>
      <c r="C628" s="2" t="s">
        <v>42</v>
      </c>
      <c r="D628" s="2" t="s">
        <v>43</v>
      </c>
      <c r="E628" s="2" t="s">
        <v>20</v>
      </c>
      <c r="F628" s="2" t="s">
        <v>21</v>
      </c>
      <c r="G628" s="2" t="s">
        <v>44</v>
      </c>
      <c r="H628" s="2">
        <v>78.88</v>
      </c>
      <c r="I628" s="2">
        <v>2</v>
      </c>
      <c r="J628" s="2">
        <v>7.8879999999999999</v>
      </c>
      <c r="K628" s="2">
        <v>165.648</v>
      </c>
      <c r="L628" s="143">
        <v>43491</v>
      </c>
      <c r="M628" s="2">
        <v>0.6694444444444444</v>
      </c>
      <c r="N628" s="3" t="s">
        <v>29</v>
      </c>
      <c r="O628" s="2">
        <v>157.76</v>
      </c>
      <c r="P628" s="4">
        <v>4.7619047620000003</v>
      </c>
      <c r="Q628" s="2">
        <v>7.8879999999999999</v>
      </c>
      <c r="R628" s="2">
        <v>9.1</v>
      </c>
      <c r="S628">
        <f t="shared" si="9"/>
        <v>1</v>
      </c>
    </row>
    <row r="629" spans="2:19" x14ac:dyDescent="0.25">
      <c r="B629" s="2" t="s">
        <v>662</v>
      </c>
      <c r="C629" s="2" t="s">
        <v>18</v>
      </c>
      <c r="D629" s="2" t="s">
        <v>19</v>
      </c>
      <c r="E629" s="2" t="s">
        <v>27</v>
      </c>
      <c r="F629" s="2" t="s">
        <v>31</v>
      </c>
      <c r="G629" s="2" t="s">
        <v>36</v>
      </c>
      <c r="H629" s="2">
        <v>60.87</v>
      </c>
      <c r="I629" s="2">
        <v>2</v>
      </c>
      <c r="J629" s="2">
        <v>6.0869999999999997</v>
      </c>
      <c r="K629" s="2">
        <v>127.827</v>
      </c>
      <c r="L629" s="143">
        <v>43533</v>
      </c>
      <c r="M629" s="2">
        <v>0.52569444444444446</v>
      </c>
      <c r="N629" s="3" t="s">
        <v>23</v>
      </c>
      <c r="O629" s="2">
        <v>121.74</v>
      </c>
      <c r="P629" s="4">
        <v>4.7619047620000003</v>
      </c>
      <c r="Q629" s="2">
        <v>6.0869999999999997</v>
      </c>
      <c r="R629" s="2">
        <v>8.6999999999999993</v>
      </c>
      <c r="S629">
        <f t="shared" si="9"/>
        <v>3</v>
      </c>
    </row>
    <row r="630" spans="2:19" x14ac:dyDescent="0.25">
      <c r="B630" s="2" t="s">
        <v>663</v>
      </c>
      <c r="C630" s="2" t="s">
        <v>42</v>
      </c>
      <c r="D630" s="2" t="s">
        <v>43</v>
      </c>
      <c r="E630" s="2" t="s">
        <v>20</v>
      </c>
      <c r="F630" s="2" t="s">
        <v>31</v>
      </c>
      <c r="G630" s="2" t="s">
        <v>22</v>
      </c>
      <c r="H630" s="2">
        <v>82.58</v>
      </c>
      <c r="I630" s="2">
        <v>10</v>
      </c>
      <c r="J630" s="2">
        <v>41.29</v>
      </c>
      <c r="K630" s="2">
        <v>867.09</v>
      </c>
      <c r="L630" s="143">
        <v>43538</v>
      </c>
      <c r="M630" s="2">
        <v>0.6118055555555556</v>
      </c>
      <c r="N630" s="3" t="s">
        <v>29</v>
      </c>
      <c r="O630" s="2">
        <v>825.8</v>
      </c>
      <c r="P630" s="4">
        <v>4.7619047620000003</v>
      </c>
      <c r="Q630" s="2">
        <v>41.29</v>
      </c>
      <c r="R630" s="2">
        <v>5</v>
      </c>
      <c r="S630">
        <f t="shared" si="9"/>
        <v>3</v>
      </c>
    </row>
    <row r="631" spans="2:19" x14ac:dyDescent="0.25">
      <c r="B631" s="2" t="s">
        <v>664</v>
      </c>
      <c r="C631" s="2" t="s">
        <v>18</v>
      </c>
      <c r="D631" s="2" t="s">
        <v>19</v>
      </c>
      <c r="E631" s="2" t="s">
        <v>20</v>
      </c>
      <c r="F631" s="2" t="s">
        <v>31</v>
      </c>
      <c r="G631" s="2" t="s">
        <v>32</v>
      </c>
      <c r="H631" s="2">
        <v>53.3</v>
      </c>
      <c r="I631" s="2">
        <v>3</v>
      </c>
      <c r="J631" s="2">
        <v>7.9950000000000001</v>
      </c>
      <c r="K631" s="2">
        <v>167.89500000000001</v>
      </c>
      <c r="L631" s="143">
        <v>43490</v>
      </c>
      <c r="M631" s="2">
        <v>0.59652777777777777</v>
      </c>
      <c r="N631" s="3" t="s">
        <v>23</v>
      </c>
      <c r="O631" s="2">
        <v>159.9</v>
      </c>
      <c r="P631" s="4">
        <v>4.7619047620000003</v>
      </c>
      <c r="Q631" s="2">
        <v>7.9950000000000001</v>
      </c>
      <c r="R631" s="2">
        <v>7.5</v>
      </c>
      <c r="S631">
        <f t="shared" si="9"/>
        <v>1</v>
      </c>
    </row>
    <row r="632" spans="2:19" x14ac:dyDescent="0.25">
      <c r="B632" s="2" t="s">
        <v>665</v>
      </c>
      <c r="C632" s="2" t="s">
        <v>18</v>
      </c>
      <c r="D632" s="2" t="s">
        <v>19</v>
      </c>
      <c r="E632" s="2" t="s">
        <v>27</v>
      </c>
      <c r="F632" s="2" t="s">
        <v>21</v>
      </c>
      <c r="G632" s="2" t="s">
        <v>46</v>
      </c>
      <c r="H632" s="2">
        <v>12.09</v>
      </c>
      <c r="I632" s="2">
        <v>1</v>
      </c>
      <c r="J632" s="2">
        <v>0.60450000000000004</v>
      </c>
      <c r="K632" s="2">
        <v>12.6945</v>
      </c>
      <c r="L632" s="143">
        <v>43491</v>
      </c>
      <c r="M632" s="2">
        <v>0.7631944444444444</v>
      </c>
      <c r="N632" s="3" t="s">
        <v>33</v>
      </c>
      <c r="O632" s="2">
        <v>12.09</v>
      </c>
      <c r="P632" s="4">
        <v>4.7619047620000003</v>
      </c>
      <c r="Q632" s="2">
        <v>0.60450000000000004</v>
      </c>
      <c r="R632" s="2">
        <v>8.1999999999999993</v>
      </c>
      <c r="S632">
        <f t="shared" si="9"/>
        <v>1</v>
      </c>
    </row>
    <row r="633" spans="2:19" x14ac:dyDescent="0.25">
      <c r="B633" s="2" t="s">
        <v>666</v>
      </c>
      <c r="C633" s="2" t="s">
        <v>18</v>
      </c>
      <c r="D633" s="2" t="s">
        <v>19</v>
      </c>
      <c r="E633" s="2" t="s">
        <v>27</v>
      </c>
      <c r="F633" s="2" t="s">
        <v>31</v>
      </c>
      <c r="G633" s="2" t="s">
        <v>36</v>
      </c>
      <c r="H633" s="2">
        <v>64.19</v>
      </c>
      <c r="I633" s="2">
        <v>10</v>
      </c>
      <c r="J633" s="2">
        <v>32.094999999999999</v>
      </c>
      <c r="K633" s="2">
        <v>673.995</v>
      </c>
      <c r="L633" s="143">
        <v>43484</v>
      </c>
      <c r="M633" s="2">
        <v>0.58888888888888891</v>
      </c>
      <c r="N633" s="3" t="s">
        <v>33</v>
      </c>
      <c r="O633" s="2">
        <v>641.9</v>
      </c>
      <c r="P633" s="4">
        <v>4.7619047620000003</v>
      </c>
      <c r="Q633" s="2">
        <v>32.094999999999999</v>
      </c>
      <c r="R633" s="2">
        <v>6.7</v>
      </c>
      <c r="S633">
        <f t="shared" si="9"/>
        <v>1</v>
      </c>
    </row>
    <row r="634" spans="2:19" x14ac:dyDescent="0.25">
      <c r="B634" s="2" t="s">
        <v>667</v>
      </c>
      <c r="C634" s="2" t="s">
        <v>18</v>
      </c>
      <c r="D634" s="2" t="s">
        <v>19</v>
      </c>
      <c r="E634" s="2" t="s">
        <v>27</v>
      </c>
      <c r="F634" s="2" t="s">
        <v>31</v>
      </c>
      <c r="G634" s="2" t="s">
        <v>28</v>
      </c>
      <c r="H634" s="2">
        <v>78.31</v>
      </c>
      <c r="I634" s="2">
        <v>3</v>
      </c>
      <c r="J634" s="2">
        <v>11.746499999999999</v>
      </c>
      <c r="K634" s="2">
        <v>246.6765</v>
      </c>
      <c r="L634" s="143">
        <v>43529</v>
      </c>
      <c r="M634" s="2">
        <v>0.69305555555555554</v>
      </c>
      <c r="N634" s="3" t="s">
        <v>23</v>
      </c>
      <c r="O634" s="2">
        <v>234.93</v>
      </c>
      <c r="P634" s="4">
        <v>4.7619047620000003</v>
      </c>
      <c r="Q634" s="2">
        <v>11.746499999999999</v>
      </c>
      <c r="R634" s="2">
        <v>5.4</v>
      </c>
      <c r="S634">
        <f t="shared" si="9"/>
        <v>3</v>
      </c>
    </row>
    <row r="635" spans="2:19" x14ac:dyDescent="0.25">
      <c r="B635" s="2" t="s">
        <v>668</v>
      </c>
      <c r="C635" s="2" t="s">
        <v>18</v>
      </c>
      <c r="D635" s="2" t="s">
        <v>19</v>
      </c>
      <c r="E635" s="2" t="s">
        <v>20</v>
      </c>
      <c r="F635" s="2" t="s">
        <v>31</v>
      </c>
      <c r="G635" s="2" t="s">
        <v>44</v>
      </c>
      <c r="H635" s="2">
        <v>83.77</v>
      </c>
      <c r="I635" s="2">
        <v>2</v>
      </c>
      <c r="J635" s="2">
        <v>8.3770000000000007</v>
      </c>
      <c r="K635" s="2">
        <v>175.917</v>
      </c>
      <c r="L635" s="143">
        <v>43480</v>
      </c>
      <c r="M635" s="2">
        <v>0.45416666666666666</v>
      </c>
      <c r="N635" s="3" t="s">
        <v>33</v>
      </c>
      <c r="O635" s="2">
        <v>167.54</v>
      </c>
      <c r="P635" s="4">
        <v>4.7619047620000003</v>
      </c>
      <c r="Q635" s="2">
        <v>8.3770000000000007</v>
      </c>
      <c r="R635" s="2">
        <v>7</v>
      </c>
      <c r="S635">
        <f t="shared" si="9"/>
        <v>1</v>
      </c>
    </row>
    <row r="636" spans="2:19" x14ac:dyDescent="0.25">
      <c r="B636" s="2" t="s">
        <v>669</v>
      </c>
      <c r="C636" s="2" t="s">
        <v>42</v>
      </c>
      <c r="D636" s="2" t="s">
        <v>43</v>
      </c>
      <c r="E636" s="2" t="s">
        <v>27</v>
      </c>
      <c r="F636" s="2" t="s">
        <v>31</v>
      </c>
      <c r="G636" s="2" t="s">
        <v>32</v>
      </c>
      <c r="H636" s="2">
        <v>99.7</v>
      </c>
      <c r="I636" s="2">
        <v>3</v>
      </c>
      <c r="J636" s="2">
        <v>14.955</v>
      </c>
      <c r="K636" s="2">
        <v>314.05500000000001</v>
      </c>
      <c r="L636" s="143">
        <v>43542</v>
      </c>
      <c r="M636" s="2">
        <v>0.47847222222222224</v>
      </c>
      <c r="N636" s="3" t="s">
        <v>23</v>
      </c>
      <c r="O636" s="2">
        <v>299.10000000000002</v>
      </c>
      <c r="P636" s="4">
        <v>4.7619047620000003</v>
      </c>
      <c r="Q636" s="2">
        <v>14.955</v>
      </c>
      <c r="R636" s="2">
        <v>4.7</v>
      </c>
      <c r="S636">
        <f t="shared" si="9"/>
        <v>3</v>
      </c>
    </row>
    <row r="637" spans="2:19" x14ac:dyDescent="0.25">
      <c r="B637" s="2" t="s">
        <v>670</v>
      </c>
      <c r="C637" s="2" t="s">
        <v>42</v>
      </c>
      <c r="D637" s="2" t="s">
        <v>43</v>
      </c>
      <c r="E637" s="2" t="s">
        <v>20</v>
      </c>
      <c r="F637" s="2" t="s">
        <v>31</v>
      </c>
      <c r="G637" s="2" t="s">
        <v>44</v>
      </c>
      <c r="H637" s="2">
        <v>79.91</v>
      </c>
      <c r="I637" s="2">
        <v>3</v>
      </c>
      <c r="J637" s="2">
        <v>11.986499999999999</v>
      </c>
      <c r="K637" s="2">
        <v>251.7165</v>
      </c>
      <c r="L637" s="143">
        <v>43544</v>
      </c>
      <c r="M637" s="2">
        <v>0.81111111111111112</v>
      </c>
      <c r="N637" s="3" t="s">
        <v>33</v>
      </c>
      <c r="O637" s="2">
        <v>239.73</v>
      </c>
      <c r="P637" s="4">
        <v>4.7619047620000003</v>
      </c>
      <c r="Q637" s="2">
        <v>11.986499999999999</v>
      </c>
      <c r="R637" s="2">
        <v>5</v>
      </c>
      <c r="S637">
        <f t="shared" si="9"/>
        <v>3</v>
      </c>
    </row>
    <row r="638" spans="2:19" x14ac:dyDescent="0.25">
      <c r="B638" s="2" t="s">
        <v>671</v>
      </c>
      <c r="C638" s="2" t="s">
        <v>42</v>
      </c>
      <c r="D638" s="2" t="s">
        <v>43</v>
      </c>
      <c r="E638" s="2" t="s">
        <v>20</v>
      </c>
      <c r="F638" s="2" t="s">
        <v>31</v>
      </c>
      <c r="G638" s="2" t="s">
        <v>22</v>
      </c>
      <c r="H638" s="2">
        <v>66.47</v>
      </c>
      <c r="I638" s="2">
        <v>10</v>
      </c>
      <c r="J638" s="2">
        <v>33.234999999999999</v>
      </c>
      <c r="K638" s="2">
        <v>697.93499999999995</v>
      </c>
      <c r="L638" s="143">
        <v>43480</v>
      </c>
      <c r="M638" s="2">
        <v>0.62569444444444444</v>
      </c>
      <c r="N638" s="3" t="s">
        <v>33</v>
      </c>
      <c r="O638" s="2">
        <v>664.7</v>
      </c>
      <c r="P638" s="4">
        <v>4.7619047620000003</v>
      </c>
      <c r="Q638" s="2">
        <v>33.234999999999999</v>
      </c>
      <c r="R638" s="2">
        <v>5</v>
      </c>
      <c r="S638">
        <f t="shared" si="9"/>
        <v>1</v>
      </c>
    </row>
    <row r="639" spans="2:19" x14ac:dyDescent="0.25">
      <c r="B639" s="2" t="s">
        <v>672</v>
      </c>
      <c r="C639" s="2" t="s">
        <v>18</v>
      </c>
      <c r="D639" s="2" t="s">
        <v>19</v>
      </c>
      <c r="E639" s="2" t="s">
        <v>27</v>
      </c>
      <c r="F639" s="2" t="s">
        <v>31</v>
      </c>
      <c r="G639" s="2" t="s">
        <v>22</v>
      </c>
      <c r="H639" s="2">
        <v>28.95</v>
      </c>
      <c r="I639" s="2">
        <v>7</v>
      </c>
      <c r="J639" s="2">
        <v>10.1325</v>
      </c>
      <c r="K639" s="2">
        <v>212.7825</v>
      </c>
      <c r="L639" s="143">
        <v>43527</v>
      </c>
      <c r="M639" s="2">
        <v>0.85486111111111107</v>
      </c>
      <c r="N639" s="3" t="s">
        <v>33</v>
      </c>
      <c r="O639" s="2">
        <v>202.65</v>
      </c>
      <c r="P639" s="4">
        <v>4.7619047620000003</v>
      </c>
      <c r="Q639" s="2">
        <v>10.1325</v>
      </c>
      <c r="R639" s="2">
        <v>6</v>
      </c>
      <c r="S639">
        <f t="shared" si="9"/>
        <v>3</v>
      </c>
    </row>
    <row r="640" spans="2:19" x14ac:dyDescent="0.25">
      <c r="B640" s="2" t="s">
        <v>673</v>
      </c>
      <c r="C640" s="2" t="s">
        <v>25</v>
      </c>
      <c r="D640" s="2" t="s">
        <v>26</v>
      </c>
      <c r="E640" s="2" t="s">
        <v>27</v>
      </c>
      <c r="F640" s="2" t="s">
        <v>21</v>
      </c>
      <c r="G640" s="2" t="s">
        <v>28</v>
      </c>
      <c r="H640" s="2">
        <v>46.2</v>
      </c>
      <c r="I640" s="2">
        <v>1</v>
      </c>
      <c r="J640" s="2">
        <v>2.31</v>
      </c>
      <c r="K640" s="2">
        <v>48.51</v>
      </c>
      <c r="L640" s="143">
        <v>43543</v>
      </c>
      <c r="M640" s="2">
        <v>0.51111111111111107</v>
      </c>
      <c r="N640" s="3" t="s">
        <v>29</v>
      </c>
      <c r="O640" s="2">
        <v>46.2</v>
      </c>
      <c r="P640" s="4">
        <v>4.7619047620000003</v>
      </c>
      <c r="Q640" s="2">
        <v>2.31</v>
      </c>
      <c r="R640" s="2">
        <v>6.3</v>
      </c>
      <c r="S640">
        <f t="shared" si="9"/>
        <v>3</v>
      </c>
    </row>
    <row r="641" spans="2:19" x14ac:dyDescent="0.25">
      <c r="B641" s="2" t="s">
        <v>674</v>
      </c>
      <c r="C641" s="2" t="s">
        <v>42</v>
      </c>
      <c r="D641" s="2" t="s">
        <v>43</v>
      </c>
      <c r="E641" s="2" t="s">
        <v>20</v>
      </c>
      <c r="F641" s="2" t="s">
        <v>21</v>
      </c>
      <c r="G641" s="2" t="s">
        <v>44</v>
      </c>
      <c r="H641" s="2">
        <v>17.63</v>
      </c>
      <c r="I641" s="2">
        <v>5</v>
      </c>
      <c r="J641" s="2">
        <v>4.4074999999999998</v>
      </c>
      <c r="K641" s="2">
        <v>92.557500000000005</v>
      </c>
      <c r="L641" s="143">
        <v>43532</v>
      </c>
      <c r="M641" s="2">
        <v>0.64375000000000004</v>
      </c>
      <c r="N641" s="3" t="s">
        <v>29</v>
      </c>
      <c r="O641" s="2">
        <v>88.15</v>
      </c>
      <c r="P641" s="4">
        <v>4.7619047620000003</v>
      </c>
      <c r="Q641" s="2">
        <v>4.4074999999999998</v>
      </c>
      <c r="R641" s="2">
        <v>8.5</v>
      </c>
      <c r="S641">
        <f t="shared" si="9"/>
        <v>3</v>
      </c>
    </row>
    <row r="642" spans="2:19" x14ac:dyDescent="0.25">
      <c r="B642" s="2" t="s">
        <v>675</v>
      </c>
      <c r="C642" s="2" t="s">
        <v>42</v>
      </c>
      <c r="D642" s="2" t="s">
        <v>43</v>
      </c>
      <c r="E642" s="2" t="s">
        <v>27</v>
      </c>
      <c r="F642" s="2" t="s">
        <v>31</v>
      </c>
      <c r="G642" s="2" t="s">
        <v>46</v>
      </c>
      <c r="H642" s="2">
        <v>52.42</v>
      </c>
      <c r="I642" s="2">
        <v>3</v>
      </c>
      <c r="J642" s="2">
        <v>7.8630000000000004</v>
      </c>
      <c r="K642" s="2">
        <v>165.12299999999999</v>
      </c>
      <c r="L642" s="143">
        <v>43523</v>
      </c>
      <c r="M642" s="2">
        <v>0.73333333333333328</v>
      </c>
      <c r="N642" s="3" t="s">
        <v>23</v>
      </c>
      <c r="O642" s="2">
        <v>157.26</v>
      </c>
      <c r="P642" s="4">
        <v>4.7619047620000003</v>
      </c>
      <c r="Q642" s="2">
        <v>7.8630000000000004</v>
      </c>
      <c r="R642" s="2">
        <v>7.5</v>
      </c>
      <c r="S642">
        <f t="shared" si="9"/>
        <v>2</v>
      </c>
    </row>
    <row r="643" spans="2:19" x14ac:dyDescent="0.25">
      <c r="B643" s="2" t="s">
        <v>676</v>
      </c>
      <c r="C643" s="2" t="s">
        <v>42</v>
      </c>
      <c r="D643" s="2" t="s">
        <v>43</v>
      </c>
      <c r="E643" s="2" t="s">
        <v>20</v>
      </c>
      <c r="F643" s="2" t="s">
        <v>21</v>
      </c>
      <c r="G643" s="2" t="s">
        <v>44</v>
      </c>
      <c r="H643" s="2">
        <v>98.79</v>
      </c>
      <c r="I643" s="2">
        <v>3</v>
      </c>
      <c r="J643" s="2">
        <v>14.8185</v>
      </c>
      <c r="K643" s="2">
        <v>311.18849999999998</v>
      </c>
      <c r="L643" s="143">
        <v>43519</v>
      </c>
      <c r="M643" s="2">
        <v>0.83333333333333337</v>
      </c>
      <c r="N643" s="3" t="s">
        <v>23</v>
      </c>
      <c r="O643" s="2">
        <v>296.37</v>
      </c>
      <c r="P643" s="4">
        <v>4.7619047620000003</v>
      </c>
      <c r="Q643" s="2">
        <v>14.8185</v>
      </c>
      <c r="R643" s="2">
        <v>6.4</v>
      </c>
      <c r="S643">
        <f t="shared" si="9"/>
        <v>2</v>
      </c>
    </row>
    <row r="644" spans="2:19" x14ac:dyDescent="0.25">
      <c r="B644" s="2" t="s">
        <v>677</v>
      </c>
      <c r="C644" s="2" t="s">
        <v>25</v>
      </c>
      <c r="D644" s="2" t="s">
        <v>26</v>
      </c>
      <c r="E644" s="2" t="s">
        <v>20</v>
      </c>
      <c r="F644" s="2" t="s">
        <v>21</v>
      </c>
      <c r="G644" s="2" t="s">
        <v>28</v>
      </c>
      <c r="H644" s="2">
        <v>88.55</v>
      </c>
      <c r="I644" s="2">
        <v>8</v>
      </c>
      <c r="J644" s="2">
        <v>35.42</v>
      </c>
      <c r="K644" s="2">
        <v>743.82</v>
      </c>
      <c r="L644" s="143">
        <v>43543</v>
      </c>
      <c r="M644" s="2">
        <v>0.64513888888888893</v>
      </c>
      <c r="N644" s="3" t="s">
        <v>23</v>
      </c>
      <c r="O644" s="2">
        <v>708.4</v>
      </c>
      <c r="P644" s="4">
        <v>4.7619047620000003</v>
      </c>
      <c r="Q644" s="2">
        <v>35.42</v>
      </c>
      <c r="R644" s="2">
        <v>4.7</v>
      </c>
      <c r="S644">
        <f t="shared" ref="S644:S707" si="10">MONTH(L644)</f>
        <v>3</v>
      </c>
    </row>
    <row r="645" spans="2:19" x14ac:dyDescent="0.25">
      <c r="B645" s="2" t="s">
        <v>678</v>
      </c>
      <c r="C645" s="2" t="s">
        <v>42</v>
      </c>
      <c r="D645" s="2" t="s">
        <v>43</v>
      </c>
      <c r="E645" s="2" t="s">
        <v>20</v>
      </c>
      <c r="F645" s="2" t="s">
        <v>31</v>
      </c>
      <c r="G645" s="2" t="s">
        <v>28</v>
      </c>
      <c r="H645" s="2">
        <v>55.67</v>
      </c>
      <c r="I645" s="2">
        <v>2</v>
      </c>
      <c r="J645" s="2">
        <v>5.5670000000000002</v>
      </c>
      <c r="K645" s="2">
        <v>116.907</v>
      </c>
      <c r="L645" s="143">
        <v>43551</v>
      </c>
      <c r="M645" s="2">
        <v>0.63055555555555554</v>
      </c>
      <c r="N645" s="3" t="s">
        <v>23</v>
      </c>
      <c r="O645" s="2">
        <v>111.34</v>
      </c>
      <c r="P645" s="4">
        <v>4.7619047620000003</v>
      </c>
      <c r="Q645" s="2">
        <v>5.5670000000000002</v>
      </c>
      <c r="R645" s="2">
        <v>6</v>
      </c>
      <c r="S645">
        <f t="shared" si="10"/>
        <v>3</v>
      </c>
    </row>
    <row r="646" spans="2:19" x14ac:dyDescent="0.25">
      <c r="B646" s="2" t="s">
        <v>679</v>
      </c>
      <c r="C646" s="2" t="s">
        <v>25</v>
      </c>
      <c r="D646" s="2" t="s">
        <v>26</v>
      </c>
      <c r="E646" s="2" t="s">
        <v>20</v>
      </c>
      <c r="F646" s="2" t="s">
        <v>21</v>
      </c>
      <c r="G646" s="2" t="s">
        <v>44</v>
      </c>
      <c r="H646" s="2">
        <v>72.52</v>
      </c>
      <c r="I646" s="2">
        <v>8</v>
      </c>
      <c r="J646" s="2">
        <v>29.007999999999999</v>
      </c>
      <c r="K646" s="2">
        <v>609.16800000000001</v>
      </c>
      <c r="L646" s="143">
        <v>43554</v>
      </c>
      <c r="M646" s="2">
        <v>0.80972222222222223</v>
      </c>
      <c r="N646" s="3" t="s">
        <v>33</v>
      </c>
      <c r="O646" s="2">
        <v>580.16</v>
      </c>
      <c r="P646" s="4">
        <v>4.7619047620000003</v>
      </c>
      <c r="Q646" s="2">
        <v>29.007999999999999</v>
      </c>
      <c r="R646" s="2">
        <v>4</v>
      </c>
      <c r="S646">
        <f t="shared" si="10"/>
        <v>3</v>
      </c>
    </row>
    <row r="647" spans="2:19" x14ac:dyDescent="0.25">
      <c r="B647" s="2" t="s">
        <v>680</v>
      </c>
      <c r="C647" s="2" t="s">
        <v>25</v>
      </c>
      <c r="D647" s="2" t="s">
        <v>26</v>
      </c>
      <c r="E647" s="2" t="s">
        <v>20</v>
      </c>
      <c r="F647" s="2" t="s">
        <v>31</v>
      </c>
      <c r="G647" s="2" t="s">
        <v>28</v>
      </c>
      <c r="H647" s="2">
        <v>12.05</v>
      </c>
      <c r="I647" s="2">
        <v>5</v>
      </c>
      <c r="J647" s="2">
        <v>3.0125000000000002</v>
      </c>
      <c r="K647" s="2">
        <v>63.262500000000003</v>
      </c>
      <c r="L647" s="143">
        <v>43512</v>
      </c>
      <c r="M647" s="2">
        <v>0.66180555555555554</v>
      </c>
      <c r="N647" s="3" t="s">
        <v>23</v>
      </c>
      <c r="O647" s="2">
        <v>60.25</v>
      </c>
      <c r="P647" s="4">
        <v>4.7619047620000003</v>
      </c>
      <c r="Q647" s="2">
        <v>3.0125000000000002</v>
      </c>
      <c r="R647" s="2">
        <v>5.5</v>
      </c>
      <c r="S647">
        <f t="shared" si="10"/>
        <v>2</v>
      </c>
    </row>
    <row r="648" spans="2:19" x14ac:dyDescent="0.25">
      <c r="B648" s="2" t="s">
        <v>681</v>
      </c>
      <c r="C648" s="2" t="s">
        <v>18</v>
      </c>
      <c r="D648" s="2" t="s">
        <v>19</v>
      </c>
      <c r="E648" s="2" t="s">
        <v>20</v>
      </c>
      <c r="F648" s="2" t="s">
        <v>31</v>
      </c>
      <c r="G648" s="2" t="s">
        <v>32</v>
      </c>
      <c r="H648" s="2">
        <v>19.36</v>
      </c>
      <c r="I648" s="2">
        <v>9</v>
      </c>
      <c r="J648" s="2">
        <v>8.7119999999999997</v>
      </c>
      <c r="K648" s="2">
        <v>182.952</v>
      </c>
      <c r="L648" s="143">
        <v>43483</v>
      </c>
      <c r="M648" s="2">
        <v>0.77986111111111112</v>
      </c>
      <c r="N648" s="3" t="s">
        <v>23</v>
      </c>
      <c r="O648" s="2">
        <v>174.24</v>
      </c>
      <c r="P648" s="4">
        <v>4.7619047620000003</v>
      </c>
      <c r="Q648" s="2">
        <v>8.7119999999999997</v>
      </c>
      <c r="R648" s="2">
        <v>8.6999999999999993</v>
      </c>
      <c r="S648">
        <f t="shared" si="10"/>
        <v>1</v>
      </c>
    </row>
    <row r="649" spans="2:19" x14ac:dyDescent="0.25">
      <c r="B649" s="2" t="s">
        <v>682</v>
      </c>
      <c r="C649" s="2" t="s">
        <v>25</v>
      </c>
      <c r="D649" s="2" t="s">
        <v>26</v>
      </c>
      <c r="E649" s="2" t="s">
        <v>27</v>
      </c>
      <c r="F649" s="2" t="s">
        <v>31</v>
      </c>
      <c r="G649" s="2" t="s">
        <v>22</v>
      </c>
      <c r="H649" s="2">
        <v>70.209999999999994</v>
      </c>
      <c r="I649" s="2">
        <v>6</v>
      </c>
      <c r="J649" s="2">
        <v>21.062999999999999</v>
      </c>
      <c r="K649" s="2">
        <v>442.32299999999998</v>
      </c>
      <c r="L649" s="143">
        <v>43554</v>
      </c>
      <c r="M649" s="2">
        <v>0.62361111111111112</v>
      </c>
      <c r="N649" s="3" t="s">
        <v>29</v>
      </c>
      <c r="O649" s="2">
        <v>421.26</v>
      </c>
      <c r="P649" s="4">
        <v>4.7619047620000003</v>
      </c>
      <c r="Q649" s="2">
        <v>21.062999999999999</v>
      </c>
      <c r="R649" s="2">
        <v>7.4</v>
      </c>
      <c r="S649">
        <f t="shared" si="10"/>
        <v>3</v>
      </c>
    </row>
    <row r="650" spans="2:19" x14ac:dyDescent="0.25">
      <c r="B650" s="2" t="s">
        <v>683</v>
      </c>
      <c r="C650" s="2" t="s">
        <v>42</v>
      </c>
      <c r="D650" s="2" t="s">
        <v>43</v>
      </c>
      <c r="E650" s="2" t="s">
        <v>20</v>
      </c>
      <c r="F650" s="2" t="s">
        <v>31</v>
      </c>
      <c r="G650" s="2" t="s">
        <v>46</v>
      </c>
      <c r="H650" s="2">
        <v>33.630000000000003</v>
      </c>
      <c r="I650" s="2">
        <v>1</v>
      </c>
      <c r="J650" s="2">
        <v>1.6815</v>
      </c>
      <c r="K650" s="2">
        <v>35.311500000000002</v>
      </c>
      <c r="L650" s="143">
        <v>43544</v>
      </c>
      <c r="M650" s="2">
        <v>0.82986111111111116</v>
      </c>
      <c r="N650" s="3" t="s">
        <v>29</v>
      </c>
      <c r="O650" s="2">
        <v>33.630000000000003</v>
      </c>
      <c r="P650" s="4">
        <v>4.7619047620000003</v>
      </c>
      <c r="Q650" s="2">
        <v>1.6815</v>
      </c>
      <c r="R650" s="2">
        <v>5.6</v>
      </c>
      <c r="S650">
        <f t="shared" si="10"/>
        <v>3</v>
      </c>
    </row>
    <row r="651" spans="2:19" x14ac:dyDescent="0.25">
      <c r="B651" s="2" t="s">
        <v>684</v>
      </c>
      <c r="C651" s="2" t="s">
        <v>25</v>
      </c>
      <c r="D651" s="2" t="s">
        <v>26</v>
      </c>
      <c r="E651" s="2" t="s">
        <v>20</v>
      </c>
      <c r="F651" s="2" t="s">
        <v>21</v>
      </c>
      <c r="G651" s="2" t="s">
        <v>36</v>
      </c>
      <c r="H651" s="2">
        <v>15.49</v>
      </c>
      <c r="I651" s="2">
        <v>2</v>
      </c>
      <c r="J651" s="2">
        <v>1.5489999999999999</v>
      </c>
      <c r="K651" s="2">
        <v>32.529000000000003</v>
      </c>
      <c r="L651" s="143">
        <v>43481</v>
      </c>
      <c r="M651" s="2">
        <v>0.63194444444444442</v>
      </c>
      <c r="N651" s="3" t="s">
        <v>29</v>
      </c>
      <c r="O651" s="2">
        <v>30.98</v>
      </c>
      <c r="P651" s="4">
        <v>4.7619047620000003</v>
      </c>
      <c r="Q651" s="2">
        <v>1.5489999999999999</v>
      </c>
      <c r="R651" s="2">
        <v>6.3</v>
      </c>
      <c r="S651">
        <f t="shared" si="10"/>
        <v>1</v>
      </c>
    </row>
    <row r="652" spans="2:19" x14ac:dyDescent="0.25">
      <c r="B652" s="2" t="s">
        <v>685</v>
      </c>
      <c r="C652" s="2" t="s">
        <v>25</v>
      </c>
      <c r="D652" s="2" t="s">
        <v>26</v>
      </c>
      <c r="E652" s="2" t="s">
        <v>27</v>
      </c>
      <c r="F652" s="2" t="s">
        <v>31</v>
      </c>
      <c r="G652" s="2" t="s">
        <v>28</v>
      </c>
      <c r="H652" s="2">
        <v>24.74</v>
      </c>
      <c r="I652" s="2">
        <v>10</v>
      </c>
      <c r="J652" s="2">
        <v>12.37</v>
      </c>
      <c r="K652" s="2">
        <v>259.77</v>
      </c>
      <c r="L652" s="143">
        <v>43520</v>
      </c>
      <c r="M652" s="2">
        <v>0.69722222222222219</v>
      </c>
      <c r="N652" s="3" t="s">
        <v>29</v>
      </c>
      <c r="O652" s="2">
        <v>247.4</v>
      </c>
      <c r="P652" s="4">
        <v>4.7619047620000003</v>
      </c>
      <c r="Q652" s="2">
        <v>12.37</v>
      </c>
      <c r="R652" s="2">
        <v>7.1</v>
      </c>
      <c r="S652">
        <f t="shared" si="10"/>
        <v>2</v>
      </c>
    </row>
    <row r="653" spans="2:19" x14ac:dyDescent="0.25">
      <c r="B653" s="2" t="s">
        <v>686</v>
      </c>
      <c r="C653" s="2" t="s">
        <v>42</v>
      </c>
      <c r="D653" s="2" t="s">
        <v>43</v>
      </c>
      <c r="E653" s="2" t="s">
        <v>27</v>
      </c>
      <c r="F653" s="2" t="s">
        <v>31</v>
      </c>
      <c r="G653" s="2" t="s">
        <v>28</v>
      </c>
      <c r="H653" s="2">
        <v>75.66</v>
      </c>
      <c r="I653" s="2">
        <v>5</v>
      </c>
      <c r="J653" s="2">
        <v>18.914999999999999</v>
      </c>
      <c r="K653" s="2">
        <v>397.21499999999997</v>
      </c>
      <c r="L653" s="143">
        <v>43480</v>
      </c>
      <c r="M653" s="2">
        <v>0.76527777777777772</v>
      </c>
      <c r="N653" s="3" t="s">
        <v>23</v>
      </c>
      <c r="O653" s="2">
        <v>378.3</v>
      </c>
      <c r="P653" s="4">
        <v>4.7619047620000003</v>
      </c>
      <c r="Q653" s="2">
        <v>18.914999999999999</v>
      </c>
      <c r="R653" s="2">
        <v>7.8</v>
      </c>
      <c r="S653">
        <f t="shared" si="10"/>
        <v>1</v>
      </c>
    </row>
    <row r="654" spans="2:19" x14ac:dyDescent="0.25">
      <c r="B654" s="2" t="s">
        <v>687</v>
      </c>
      <c r="C654" s="2" t="s">
        <v>42</v>
      </c>
      <c r="D654" s="2" t="s">
        <v>43</v>
      </c>
      <c r="E654" s="2" t="s">
        <v>27</v>
      </c>
      <c r="F654" s="2" t="s">
        <v>21</v>
      </c>
      <c r="G654" s="2" t="s">
        <v>22</v>
      </c>
      <c r="H654" s="2">
        <v>55.81</v>
      </c>
      <c r="I654" s="2">
        <v>6</v>
      </c>
      <c r="J654" s="2">
        <v>16.742999999999999</v>
      </c>
      <c r="K654" s="2">
        <v>351.60300000000001</v>
      </c>
      <c r="L654" s="143">
        <v>43487</v>
      </c>
      <c r="M654" s="2">
        <v>0.49444444444444446</v>
      </c>
      <c r="N654" s="3" t="s">
        <v>29</v>
      </c>
      <c r="O654" s="2">
        <v>334.86</v>
      </c>
      <c r="P654" s="4">
        <v>4.7619047620000003</v>
      </c>
      <c r="Q654" s="2">
        <v>16.742999999999999</v>
      </c>
      <c r="R654" s="2">
        <v>9.9</v>
      </c>
      <c r="S654">
        <f t="shared" si="10"/>
        <v>1</v>
      </c>
    </row>
    <row r="655" spans="2:19" x14ac:dyDescent="0.25">
      <c r="B655" s="2" t="s">
        <v>688</v>
      </c>
      <c r="C655" s="2" t="s">
        <v>18</v>
      </c>
      <c r="D655" s="2" t="s">
        <v>19</v>
      </c>
      <c r="E655" s="2" t="s">
        <v>20</v>
      </c>
      <c r="F655" s="2" t="s">
        <v>31</v>
      </c>
      <c r="G655" s="2" t="s">
        <v>32</v>
      </c>
      <c r="H655" s="2">
        <v>72.78</v>
      </c>
      <c r="I655" s="2">
        <v>10</v>
      </c>
      <c r="J655" s="2">
        <v>36.39</v>
      </c>
      <c r="K655" s="2">
        <v>764.19</v>
      </c>
      <c r="L655" s="143">
        <v>43499</v>
      </c>
      <c r="M655" s="2">
        <v>0.72499999999999998</v>
      </c>
      <c r="N655" s="3" t="s">
        <v>29</v>
      </c>
      <c r="O655" s="2">
        <v>727.8</v>
      </c>
      <c r="P655" s="4">
        <v>4.7619047620000003</v>
      </c>
      <c r="Q655" s="2">
        <v>36.39</v>
      </c>
      <c r="R655" s="2">
        <v>7.3</v>
      </c>
      <c r="S655">
        <f t="shared" si="10"/>
        <v>2</v>
      </c>
    </row>
    <row r="656" spans="2:19" x14ac:dyDescent="0.25">
      <c r="B656" s="2" t="s">
        <v>689</v>
      </c>
      <c r="C656" s="2" t="s">
        <v>42</v>
      </c>
      <c r="D656" s="2" t="s">
        <v>43</v>
      </c>
      <c r="E656" s="2" t="s">
        <v>20</v>
      </c>
      <c r="F656" s="2" t="s">
        <v>31</v>
      </c>
      <c r="G656" s="2" t="s">
        <v>36</v>
      </c>
      <c r="H656" s="2">
        <v>37.32</v>
      </c>
      <c r="I656" s="2">
        <v>9</v>
      </c>
      <c r="J656" s="2">
        <v>16.794</v>
      </c>
      <c r="K656" s="2">
        <v>352.67399999999998</v>
      </c>
      <c r="L656" s="143">
        <v>43530</v>
      </c>
      <c r="M656" s="2">
        <v>0.64652777777777781</v>
      </c>
      <c r="N656" s="3" t="s">
        <v>23</v>
      </c>
      <c r="O656" s="2">
        <v>335.88</v>
      </c>
      <c r="P656" s="4">
        <v>4.7619047620000003</v>
      </c>
      <c r="Q656" s="2">
        <v>16.794</v>
      </c>
      <c r="R656" s="2">
        <v>5.0999999999999996</v>
      </c>
      <c r="S656">
        <f t="shared" si="10"/>
        <v>3</v>
      </c>
    </row>
    <row r="657" spans="2:19" x14ac:dyDescent="0.25">
      <c r="B657" s="2" t="s">
        <v>690</v>
      </c>
      <c r="C657" s="2" t="s">
        <v>42</v>
      </c>
      <c r="D657" s="2" t="s">
        <v>43</v>
      </c>
      <c r="E657" s="2" t="s">
        <v>20</v>
      </c>
      <c r="F657" s="2" t="s">
        <v>31</v>
      </c>
      <c r="G657" s="2" t="s">
        <v>46</v>
      </c>
      <c r="H657" s="2">
        <v>60.18</v>
      </c>
      <c r="I657" s="2">
        <v>4</v>
      </c>
      <c r="J657" s="2">
        <v>12.036</v>
      </c>
      <c r="K657" s="2">
        <v>252.756</v>
      </c>
      <c r="L657" s="143">
        <v>43512</v>
      </c>
      <c r="M657" s="2">
        <v>0.75277777777777777</v>
      </c>
      <c r="N657" s="3" t="s">
        <v>33</v>
      </c>
      <c r="O657" s="2">
        <v>240.72</v>
      </c>
      <c r="P657" s="4">
        <v>4.7619047620000003</v>
      </c>
      <c r="Q657" s="2">
        <v>12.036</v>
      </c>
      <c r="R657" s="2">
        <v>9.4</v>
      </c>
      <c r="S657">
        <f t="shared" si="10"/>
        <v>2</v>
      </c>
    </row>
    <row r="658" spans="2:19" x14ac:dyDescent="0.25">
      <c r="B658" s="2" t="s">
        <v>691</v>
      </c>
      <c r="C658" s="2" t="s">
        <v>18</v>
      </c>
      <c r="D658" s="2" t="s">
        <v>19</v>
      </c>
      <c r="E658" s="2" t="s">
        <v>27</v>
      </c>
      <c r="F658" s="2" t="s">
        <v>21</v>
      </c>
      <c r="G658" s="2" t="s">
        <v>28</v>
      </c>
      <c r="H658" s="2">
        <v>15.69</v>
      </c>
      <c r="I658" s="2">
        <v>3</v>
      </c>
      <c r="J658" s="2">
        <v>2.3534999999999999</v>
      </c>
      <c r="K658" s="2">
        <v>49.423499999999997</v>
      </c>
      <c r="L658" s="143">
        <v>43538</v>
      </c>
      <c r="M658" s="2">
        <v>0.59236111111111112</v>
      </c>
      <c r="N658" s="3" t="s">
        <v>33</v>
      </c>
      <c r="O658" s="2">
        <v>47.07</v>
      </c>
      <c r="P658" s="4">
        <v>4.7619047620000003</v>
      </c>
      <c r="Q658" s="2">
        <v>2.3534999999999999</v>
      </c>
      <c r="R658" s="2">
        <v>5.8</v>
      </c>
      <c r="S658">
        <f t="shared" si="10"/>
        <v>3</v>
      </c>
    </row>
    <row r="659" spans="2:19" x14ac:dyDescent="0.25">
      <c r="B659" s="2" t="s">
        <v>692</v>
      </c>
      <c r="C659" s="2" t="s">
        <v>25</v>
      </c>
      <c r="D659" s="2" t="s">
        <v>26</v>
      </c>
      <c r="E659" s="2" t="s">
        <v>27</v>
      </c>
      <c r="F659" s="2" t="s">
        <v>21</v>
      </c>
      <c r="G659" s="2" t="s">
        <v>28</v>
      </c>
      <c r="H659" s="2">
        <v>99.69</v>
      </c>
      <c r="I659" s="2">
        <v>1</v>
      </c>
      <c r="J659" s="2">
        <v>4.9844999999999997</v>
      </c>
      <c r="K659" s="2">
        <v>104.67449999999999</v>
      </c>
      <c r="L659" s="143">
        <v>43523</v>
      </c>
      <c r="M659" s="2">
        <v>0.43263888888888891</v>
      </c>
      <c r="N659" s="3" t="s">
        <v>33</v>
      </c>
      <c r="O659" s="2">
        <v>99.69</v>
      </c>
      <c r="P659" s="4">
        <v>4.7619047620000003</v>
      </c>
      <c r="Q659" s="2">
        <v>4.9844999999999997</v>
      </c>
      <c r="R659" s="2">
        <v>8</v>
      </c>
      <c r="S659">
        <f t="shared" si="10"/>
        <v>2</v>
      </c>
    </row>
    <row r="660" spans="2:19" x14ac:dyDescent="0.25">
      <c r="B660" s="2" t="s">
        <v>693</v>
      </c>
      <c r="C660" s="2" t="s">
        <v>18</v>
      </c>
      <c r="D660" s="2" t="s">
        <v>19</v>
      </c>
      <c r="E660" s="2" t="s">
        <v>20</v>
      </c>
      <c r="F660" s="2" t="s">
        <v>21</v>
      </c>
      <c r="G660" s="2" t="s">
        <v>46</v>
      </c>
      <c r="H660" s="2">
        <v>88.15</v>
      </c>
      <c r="I660" s="2">
        <v>3</v>
      </c>
      <c r="J660" s="2">
        <v>13.2225</v>
      </c>
      <c r="K660" s="2">
        <v>277.67250000000001</v>
      </c>
      <c r="L660" s="143">
        <v>43483</v>
      </c>
      <c r="M660" s="2">
        <v>0.42430555555555555</v>
      </c>
      <c r="N660" s="3" t="s">
        <v>23</v>
      </c>
      <c r="O660" s="2">
        <v>264.45</v>
      </c>
      <c r="P660" s="4">
        <v>4.7619047620000003</v>
      </c>
      <c r="Q660" s="2">
        <v>13.2225</v>
      </c>
      <c r="R660" s="2">
        <v>7.9</v>
      </c>
      <c r="S660">
        <f t="shared" si="10"/>
        <v>1</v>
      </c>
    </row>
    <row r="661" spans="2:19" x14ac:dyDescent="0.25">
      <c r="B661" s="2" t="s">
        <v>694</v>
      </c>
      <c r="C661" s="2" t="s">
        <v>18</v>
      </c>
      <c r="D661" s="2" t="s">
        <v>19</v>
      </c>
      <c r="E661" s="2" t="s">
        <v>20</v>
      </c>
      <c r="F661" s="2" t="s">
        <v>21</v>
      </c>
      <c r="G661" s="2" t="s">
        <v>36</v>
      </c>
      <c r="H661" s="2">
        <v>27.93</v>
      </c>
      <c r="I661" s="2">
        <v>5</v>
      </c>
      <c r="J661" s="2">
        <v>6.9824999999999999</v>
      </c>
      <c r="K661" s="2">
        <v>146.63249999999999</v>
      </c>
      <c r="L661" s="143">
        <v>43494</v>
      </c>
      <c r="M661" s="2">
        <v>0.65833333333333333</v>
      </c>
      <c r="N661" s="3" t="s">
        <v>29</v>
      </c>
      <c r="O661" s="2">
        <v>139.65</v>
      </c>
      <c r="P661" s="4">
        <v>4.7619047620000003</v>
      </c>
      <c r="Q661" s="2">
        <v>6.9824999999999999</v>
      </c>
      <c r="R661" s="2">
        <v>5.9</v>
      </c>
      <c r="S661">
        <f t="shared" si="10"/>
        <v>1</v>
      </c>
    </row>
    <row r="662" spans="2:19" x14ac:dyDescent="0.25">
      <c r="B662" s="2" t="s">
        <v>695</v>
      </c>
      <c r="C662" s="2" t="s">
        <v>18</v>
      </c>
      <c r="D662" s="2" t="s">
        <v>19</v>
      </c>
      <c r="E662" s="2" t="s">
        <v>20</v>
      </c>
      <c r="F662" s="2" t="s">
        <v>31</v>
      </c>
      <c r="G662" s="2" t="s">
        <v>46</v>
      </c>
      <c r="H662" s="2">
        <v>55.45</v>
      </c>
      <c r="I662" s="2">
        <v>1</v>
      </c>
      <c r="J662" s="2">
        <v>2.7725</v>
      </c>
      <c r="K662" s="2">
        <v>58.222499999999997</v>
      </c>
      <c r="L662" s="143">
        <v>43522</v>
      </c>
      <c r="M662" s="2">
        <v>0.74027777777777781</v>
      </c>
      <c r="N662" s="3" t="s">
        <v>33</v>
      </c>
      <c r="O662" s="2">
        <v>55.45</v>
      </c>
      <c r="P662" s="4">
        <v>4.7619047620000003</v>
      </c>
      <c r="Q662" s="2">
        <v>2.7725</v>
      </c>
      <c r="R662" s="2">
        <v>4.9000000000000004</v>
      </c>
      <c r="S662">
        <f t="shared" si="10"/>
        <v>2</v>
      </c>
    </row>
    <row r="663" spans="2:19" x14ac:dyDescent="0.25">
      <c r="B663" s="2" t="s">
        <v>696</v>
      </c>
      <c r="C663" s="2" t="s">
        <v>42</v>
      </c>
      <c r="D663" s="2" t="s">
        <v>43</v>
      </c>
      <c r="E663" s="2" t="s">
        <v>27</v>
      </c>
      <c r="F663" s="2" t="s">
        <v>21</v>
      </c>
      <c r="G663" s="2" t="s">
        <v>36</v>
      </c>
      <c r="H663" s="2">
        <v>42.97</v>
      </c>
      <c r="I663" s="2">
        <v>3</v>
      </c>
      <c r="J663" s="2">
        <v>6.4455</v>
      </c>
      <c r="K663" s="2">
        <v>135.35550000000001</v>
      </c>
      <c r="L663" s="143">
        <v>43499</v>
      </c>
      <c r="M663" s="2">
        <v>0.49027777777777776</v>
      </c>
      <c r="N663" s="3" t="s">
        <v>29</v>
      </c>
      <c r="O663" s="2">
        <v>128.91</v>
      </c>
      <c r="P663" s="4">
        <v>4.7619047620000003</v>
      </c>
      <c r="Q663" s="2">
        <v>6.4455</v>
      </c>
      <c r="R663" s="2">
        <v>9.3000000000000007</v>
      </c>
      <c r="S663">
        <f t="shared" si="10"/>
        <v>2</v>
      </c>
    </row>
    <row r="664" spans="2:19" x14ac:dyDescent="0.25">
      <c r="B664" s="2" t="s">
        <v>697</v>
      </c>
      <c r="C664" s="2" t="s">
        <v>25</v>
      </c>
      <c r="D664" s="2" t="s">
        <v>26</v>
      </c>
      <c r="E664" s="2" t="s">
        <v>20</v>
      </c>
      <c r="F664" s="2" t="s">
        <v>31</v>
      </c>
      <c r="G664" s="2" t="s">
        <v>36</v>
      </c>
      <c r="H664" s="2">
        <v>17.14</v>
      </c>
      <c r="I664" s="2">
        <v>7</v>
      </c>
      <c r="J664" s="2">
        <v>5.9989999999999997</v>
      </c>
      <c r="K664" s="2">
        <v>125.979</v>
      </c>
      <c r="L664" s="143">
        <v>43481</v>
      </c>
      <c r="M664" s="2">
        <v>0.50486111111111109</v>
      </c>
      <c r="N664" s="3" t="s">
        <v>33</v>
      </c>
      <c r="O664" s="2">
        <v>119.98</v>
      </c>
      <c r="P664" s="4">
        <v>4.7619047620000003</v>
      </c>
      <c r="Q664" s="2">
        <v>5.9989999999999997</v>
      </c>
      <c r="R664" s="2">
        <v>7.9</v>
      </c>
      <c r="S664">
        <f t="shared" si="10"/>
        <v>1</v>
      </c>
    </row>
    <row r="665" spans="2:19" x14ac:dyDescent="0.25">
      <c r="B665" s="2" t="s">
        <v>698</v>
      </c>
      <c r="C665" s="2" t="s">
        <v>42</v>
      </c>
      <c r="D665" s="2" t="s">
        <v>43</v>
      </c>
      <c r="E665" s="2" t="s">
        <v>20</v>
      </c>
      <c r="F665" s="2" t="s">
        <v>21</v>
      </c>
      <c r="G665" s="2" t="s">
        <v>46</v>
      </c>
      <c r="H665" s="2">
        <v>58.75</v>
      </c>
      <c r="I665" s="2">
        <v>6</v>
      </c>
      <c r="J665" s="2">
        <v>17.625</v>
      </c>
      <c r="K665" s="2">
        <v>370.125</v>
      </c>
      <c r="L665" s="143">
        <v>43548</v>
      </c>
      <c r="M665" s="2">
        <v>0.75972222222222219</v>
      </c>
      <c r="N665" s="3" t="s">
        <v>33</v>
      </c>
      <c r="O665" s="2">
        <v>352.5</v>
      </c>
      <c r="P665" s="4">
        <v>4.7619047620000003</v>
      </c>
      <c r="Q665" s="2">
        <v>17.625</v>
      </c>
      <c r="R665" s="2">
        <v>5.9</v>
      </c>
      <c r="S665">
        <f t="shared" si="10"/>
        <v>3</v>
      </c>
    </row>
    <row r="666" spans="2:19" x14ac:dyDescent="0.25">
      <c r="B666" s="2" t="s">
        <v>699</v>
      </c>
      <c r="C666" s="2" t="s">
        <v>25</v>
      </c>
      <c r="D666" s="2" t="s">
        <v>26</v>
      </c>
      <c r="E666" s="2" t="s">
        <v>20</v>
      </c>
      <c r="F666" s="2" t="s">
        <v>21</v>
      </c>
      <c r="G666" s="2" t="s">
        <v>44</v>
      </c>
      <c r="H666" s="2">
        <v>87.1</v>
      </c>
      <c r="I666" s="2">
        <v>10</v>
      </c>
      <c r="J666" s="2">
        <v>43.55</v>
      </c>
      <c r="K666" s="2">
        <v>914.55</v>
      </c>
      <c r="L666" s="143">
        <v>43508</v>
      </c>
      <c r="M666" s="2">
        <v>0.61458333333333337</v>
      </c>
      <c r="N666" s="3" t="s">
        <v>33</v>
      </c>
      <c r="O666" s="2">
        <v>871</v>
      </c>
      <c r="P666" s="4">
        <v>4.7619047620000003</v>
      </c>
      <c r="Q666" s="2">
        <v>43.55</v>
      </c>
      <c r="R666" s="2">
        <v>9.9</v>
      </c>
      <c r="S666">
        <f t="shared" si="10"/>
        <v>2</v>
      </c>
    </row>
    <row r="667" spans="2:19" x14ac:dyDescent="0.25">
      <c r="B667" s="2" t="s">
        <v>700</v>
      </c>
      <c r="C667" s="2" t="s">
        <v>25</v>
      </c>
      <c r="D667" s="2" t="s">
        <v>26</v>
      </c>
      <c r="E667" s="2" t="s">
        <v>27</v>
      </c>
      <c r="F667" s="2" t="s">
        <v>21</v>
      </c>
      <c r="G667" s="2" t="s">
        <v>36</v>
      </c>
      <c r="H667" s="2">
        <v>98.8</v>
      </c>
      <c r="I667" s="2">
        <v>2</v>
      </c>
      <c r="J667" s="2">
        <v>9.8800000000000008</v>
      </c>
      <c r="K667" s="2">
        <v>207.48</v>
      </c>
      <c r="L667" s="143">
        <v>43517</v>
      </c>
      <c r="M667" s="2">
        <v>0.48541666666666666</v>
      </c>
      <c r="N667" s="3" t="s">
        <v>29</v>
      </c>
      <c r="O667" s="2">
        <v>197.6</v>
      </c>
      <c r="P667" s="4">
        <v>4.7619047620000003</v>
      </c>
      <c r="Q667" s="2">
        <v>9.8800000000000008</v>
      </c>
      <c r="R667" s="2">
        <v>7.7</v>
      </c>
      <c r="S667">
        <f t="shared" si="10"/>
        <v>2</v>
      </c>
    </row>
    <row r="668" spans="2:19" x14ac:dyDescent="0.25">
      <c r="B668" s="2" t="s">
        <v>701</v>
      </c>
      <c r="C668" s="2" t="s">
        <v>18</v>
      </c>
      <c r="D668" s="2" t="s">
        <v>19</v>
      </c>
      <c r="E668" s="2" t="s">
        <v>27</v>
      </c>
      <c r="F668" s="2" t="s">
        <v>21</v>
      </c>
      <c r="G668" s="2" t="s">
        <v>46</v>
      </c>
      <c r="H668" s="2">
        <v>48.63</v>
      </c>
      <c r="I668" s="2">
        <v>4</v>
      </c>
      <c r="J668" s="2">
        <v>9.7260000000000009</v>
      </c>
      <c r="K668" s="2">
        <v>204.24600000000001</v>
      </c>
      <c r="L668" s="143">
        <v>43500</v>
      </c>
      <c r="M668" s="2">
        <v>0.65555555555555556</v>
      </c>
      <c r="N668" s="3" t="s">
        <v>23</v>
      </c>
      <c r="O668" s="2">
        <v>194.52</v>
      </c>
      <c r="P668" s="4">
        <v>4.7619047620000003</v>
      </c>
      <c r="Q668" s="2">
        <v>9.7260000000000009</v>
      </c>
      <c r="R668" s="2">
        <v>7.6</v>
      </c>
      <c r="S668">
        <f t="shared" si="10"/>
        <v>2</v>
      </c>
    </row>
    <row r="669" spans="2:19" x14ac:dyDescent="0.25">
      <c r="B669" s="2" t="s">
        <v>702</v>
      </c>
      <c r="C669" s="2" t="s">
        <v>42</v>
      </c>
      <c r="D669" s="2" t="s">
        <v>43</v>
      </c>
      <c r="E669" s="2" t="s">
        <v>20</v>
      </c>
      <c r="F669" s="2" t="s">
        <v>31</v>
      </c>
      <c r="G669" s="2" t="s">
        <v>44</v>
      </c>
      <c r="H669" s="2">
        <v>57.74</v>
      </c>
      <c r="I669" s="2">
        <v>3</v>
      </c>
      <c r="J669" s="2">
        <v>8.6609999999999996</v>
      </c>
      <c r="K669" s="2">
        <v>181.881</v>
      </c>
      <c r="L669" s="143">
        <v>43516</v>
      </c>
      <c r="M669" s="2">
        <v>0.54583333333333328</v>
      </c>
      <c r="N669" s="3" t="s">
        <v>23</v>
      </c>
      <c r="O669" s="2">
        <v>173.22</v>
      </c>
      <c r="P669" s="4">
        <v>4.7619047620000003</v>
      </c>
      <c r="Q669" s="2">
        <v>8.6609999999999996</v>
      </c>
      <c r="R669" s="2">
        <v>7.7</v>
      </c>
      <c r="S669">
        <f t="shared" si="10"/>
        <v>2</v>
      </c>
    </row>
    <row r="670" spans="2:19" x14ac:dyDescent="0.25">
      <c r="B670" s="2" t="s">
        <v>703</v>
      </c>
      <c r="C670" s="2" t="s">
        <v>42</v>
      </c>
      <c r="D670" s="2" t="s">
        <v>43</v>
      </c>
      <c r="E670" s="2" t="s">
        <v>27</v>
      </c>
      <c r="F670" s="2" t="s">
        <v>21</v>
      </c>
      <c r="G670" s="2" t="s">
        <v>22</v>
      </c>
      <c r="H670" s="2">
        <v>17.97</v>
      </c>
      <c r="I670" s="2">
        <v>4</v>
      </c>
      <c r="J670" s="2">
        <v>3.5939999999999999</v>
      </c>
      <c r="K670" s="2">
        <v>75.474000000000004</v>
      </c>
      <c r="L670" s="143">
        <v>43519</v>
      </c>
      <c r="M670" s="2">
        <v>0.86319444444444449</v>
      </c>
      <c r="N670" s="3" t="s">
        <v>23</v>
      </c>
      <c r="O670" s="2">
        <v>71.88</v>
      </c>
      <c r="P670" s="4">
        <v>4.7619047620000003</v>
      </c>
      <c r="Q670" s="2">
        <v>3.5939999999999999</v>
      </c>
      <c r="R670" s="2">
        <v>6.4</v>
      </c>
      <c r="S670">
        <f t="shared" si="10"/>
        <v>2</v>
      </c>
    </row>
    <row r="671" spans="2:19" x14ac:dyDescent="0.25">
      <c r="B671" s="2" t="s">
        <v>704</v>
      </c>
      <c r="C671" s="2" t="s">
        <v>25</v>
      </c>
      <c r="D671" s="2" t="s">
        <v>26</v>
      </c>
      <c r="E671" s="2" t="s">
        <v>20</v>
      </c>
      <c r="F671" s="2" t="s">
        <v>21</v>
      </c>
      <c r="G671" s="2" t="s">
        <v>22</v>
      </c>
      <c r="H671" s="2">
        <v>47.71</v>
      </c>
      <c r="I671" s="2">
        <v>6</v>
      </c>
      <c r="J671" s="2">
        <v>14.313000000000001</v>
      </c>
      <c r="K671" s="2">
        <v>300.57299999999998</v>
      </c>
      <c r="L671" s="143">
        <v>43512</v>
      </c>
      <c r="M671" s="2">
        <v>0.59652777777777777</v>
      </c>
      <c r="N671" s="3" t="s">
        <v>23</v>
      </c>
      <c r="O671" s="2">
        <v>286.26</v>
      </c>
      <c r="P671" s="4">
        <v>4.7619047620000003</v>
      </c>
      <c r="Q671" s="2">
        <v>14.313000000000001</v>
      </c>
      <c r="R671" s="2">
        <v>4.4000000000000004</v>
      </c>
      <c r="S671">
        <f t="shared" si="10"/>
        <v>2</v>
      </c>
    </row>
    <row r="672" spans="2:19" x14ac:dyDescent="0.25">
      <c r="B672" s="2" t="s">
        <v>705</v>
      </c>
      <c r="C672" s="2" t="s">
        <v>42</v>
      </c>
      <c r="D672" s="2" t="s">
        <v>43</v>
      </c>
      <c r="E672" s="2" t="s">
        <v>27</v>
      </c>
      <c r="F672" s="2" t="s">
        <v>21</v>
      </c>
      <c r="G672" s="2" t="s">
        <v>36</v>
      </c>
      <c r="H672" s="2">
        <v>40.619999999999997</v>
      </c>
      <c r="I672" s="2">
        <v>2</v>
      </c>
      <c r="J672" s="2">
        <v>4.0620000000000003</v>
      </c>
      <c r="K672" s="2">
        <v>85.302000000000007</v>
      </c>
      <c r="L672" s="143">
        <v>43482</v>
      </c>
      <c r="M672" s="2">
        <v>0.41736111111111113</v>
      </c>
      <c r="N672" s="3" t="s">
        <v>33</v>
      </c>
      <c r="O672" s="2">
        <v>81.239999999999995</v>
      </c>
      <c r="P672" s="4">
        <v>4.7619047620000003</v>
      </c>
      <c r="Q672" s="2">
        <v>4.0620000000000003</v>
      </c>
      <c r="R672" s="2">
        <v>4.0999999999999996</v>
      </c>
      <c r="S672">
        <f t="shared" si="10"/>
        <v>1</v>
      </c>
    </row>
    <row r="673" spans="2:19" x14ac:dyDescent="0.25">
      <c r="B673" s="2" t="s">
        <v>706</v>
      </c>
      <c r="C673" s="2" t="s">
        <v>18</v>
      </c>
      <c r="D673" s="2" t="s">
        <v>19</v>
      </c>
      <c r="E673" s="2" t="s">
        <v>20</v>
      </c>
      <c r="F673" s="2" t="s">
        <v>31</v>
      </c>
      <c r="G673" s="2" t="s">
        <v>46</v>
      </c>
      <c r="H673" s="2">
        <v>56.04</v>
      </c>
      <c r="I673" s="2">
        <v>10</v>
      </c>
      <c r="J673" s="2">
        <v>28.02</v>
      </c>
      <c r="K673" s="2">
        <v>588.41999999999996</v>
      </c>
      <c r="L673" s="143">
        <v>43479</v>
      </c>
      <c r="M673" s="2">
        <v>0.8125</v>
      </c>
      <c r="N673" s="3" t="s">
        <v>23</v>
      </c>
      <c r="O673" s="2">
        <v>560.4</v>
      </c>
      <c r="P673" s="4">
        <v>4.7619047620000003</v>
      </c>
      <c r="Q673" s="2">
        <v>28.02</v>
      </c>
      <c r="R673" s="2">
        <v>4.4000000000000004</v>
      </c>
      <c r="S673">
        <f t="shared" si="10"/>
        <v>1</v>
      </c>
    </row>
    <row r="674" spans="2:19" x14ac:dyDescent="0.25">
      <c r="B674" s="2" t="s">
        <v>707</v>
      </c>
      <c r="C674" s="2" t="s">
        <v>42</v>
      </c>
      <c r="D674" s="2" t="s">
        <v>43</v>
      </c>
      <c r="E674" s="2" t="s">
        <v>20</v>
      </c>
      <c r="F674" s="2" t="s">
        <v>31</v>
      </c>
      <c r="G674" s="2" t="s">
        <v>44</v>
      </c>
      <c r="H674" s="2">
        <v>93.4</v>
      </c>
      <c r="I674" s="2">
        <v>2</v>
      </c>
      <c r="J674" s="2">
        <v>9.34</v>
      </c>
      <c r="K674" s="2">
        <v>196.14</v>
      </c>
      <c r="L674" s="143">
        <v>43554</v>
      </c>
      <c r="M674" s="2">
        <v>0.69027777777777777</v>
      </c>
      <c r="N674" s="3" t="s">
        <v>29</v>
      </c>
      <c r="O674" s="2">
        <v>186.8</v>
      </c>
      <c r="P674" s="4">
        <v>4.7619047620000003</v>
      </c>
      <c r="Q674" s="2">
        <v>9.34</v>
      </c>
      <c r="R674" s="2">
        <v>5.5</v>
      </c>
      <c r="S674">
        <f t="shared" si="10"/>
        <v>3</v>
      </c>
    </row>
    <row r="675" spans="2:19" x14ac:dyDescent="0.25">
      <c r="B675" s="2" t="s">
        <v>708</v>
      </c>
      <c r="C675" s="2" t="s">
        <v>42</v>
      </c>
      <c r="D675" s="2" t="s">
        <v>43</v>
      </c>
      <c r="E675" s="2" t="s">
        <v>27</v>
      </c>
      <c r="F675" s="2" t="s">
        <v>21</v>
      </c>
      <c r="G675" s="2" t="s">
        <v>22</v>
      </c>
      <c r="H675" s="2">
        <v>73.41</v>
      </c>
      <c r="I675" s="2">
        <v>3</v>
      </c>
      <c r="J675" s="2">
        <v>11.0115</v>
      </c>
      <c r="K675" s="2">
        <v>231.2415</v>
      </c>
      <c r="L675" s="143">
        <v>43526</v>
      </c>
      <c r="M675" s="2">
        <v>0.54861111111111116</v>
      </c>
      <c r="N675" s="3" t="s">
        <v>23</v>
      </c>
      <c r="O675" s="2">
        <v>220.23</v>
      </c>
      <c r="P675" s="4">
        <v>4.7619047620000003</v>
      </c>
      <c r="Q675" s="2">
        <v>11.0115</v>
      </c>
      <c r="R675" s="2">
        <v>4</v>
      </c>
      <c r="S675">
        <f t="shared" si="10"/>
        <v>3</v>
      </c>
    </row>
    <row r="676" spans="2:19" x14ac:dyDescent="0.25">
      <c r="B676" s="2" t="s">
        <v>709</v>
      </c>
      <c r="C676" s="2" t="s">
        <v>25</v>
      </c>
      <c r="D676" s="2" t="s">
        <v>26</v>
      </c>
      <c r="E676" s="2" t="s">
        <v>27</v>
      </c>
      <c r="F676" s="2" t="s">
        <v>31</v>
      </c>
      <c r="G676" s="2" t="s">
        <v>22</v>
      </c>
      <c r="H676" s="2">
        <v>33.64</v>
      </c>
      <c r="I676" s="2">
        <v>8</v>
      </c>
      <c r="J676" s="2">
        <v>13.456</v>
      </c>
      <c r="K676" s="2">
        <v>282.57600000000002</v>
      </c>
      <c r="L676" s="143">
        <v>43511</v>
      </c>
      <c r="M676" s="2">
        <v>0.71527777777777779</v>
      </c>
      <c r="N676" s="3" t="s">
        <v>33</v>
      </c>
      <c r="O676" s="2">
        <v>269.12</v>
      </c>
      <c r="P676" s="4">
        <v>4.7619047620000003</v>
      </c>
      <c r="Q676" s="2">
        <v>13.456</v>
      </c>
      <c r="R676" s="2">
        <v>9.3000000000000007</v>
      </c>
      <c r="S676">
        <f t="shared" si="10"/>
        <v>2</v>
      </c>
    </row>
    <row r="677" spans="2:19" x14ac:dyDescent="0.25">
      <c r="B677" s="2" t="s">
        <v>710</v>
      </c>
      <c r="C677" s="2" t="s">
        <v>18</v>
      </c>
      <c r="D677" s="2" t="s">
        <v>19</v>
      </c>
      <c r="E677" s="2" t="s">
        <v>27</v>
      </c>
      <c r="F677" s="2" t="s">
        <v>21</v>
      </c>
      <c r="G677" s="2" t="s">
        <v>28</v>
      </c>
      <c r="H677" s="2">
        <v>45.48</v>
      </c>
      <c r="I677" s="2">
        <v>10</v>
      </c>
      <c r="J677" s="2">
        <v>22.74</v>
      </c>
      <c r="K677" s="2">
        <v>477.54</v>
      </c>
      <c r="L677" s="143">
        <v>43525</v>
      </c>
      <c r="M677" s="2">
        <v>0.43194444444444446</v>
      </c>
      <c r="N677" s="3" t="s">
        <v>33</v>
      </c>
      <c r="O677" s="2">
        <v>454.8</v>
      </c>
      <c r="P677" s="4">
        <v>4.7619047620000003</v>
      </c>
      <c r="Q677" s="2">
        <v>22.74</v>
      </c>
      <c r="R677" s="2">
        <v>4.8</v>
      </c>
      <c r="S677">
        <f t="shared" si="10"/>
        <v>3</v>
      </c>
    </row>
    <row r="678" spans="2:19" x14ac:dyDescent="0.25">
      <c r="B678" s="2" t="s">
        <v>711</v>
      </c>
      <c r="C678" s="2" t="s">
        <v>42</v>
      </c>
      <c r="D678" s="2" t="s">
        <v>43</v>
      </c>
      <c r="E678" s="2" t="s">
        <v>20</v>
      </c>
      <c r="F678" s="2" t="s">
        <v>31</v>
      </c>
      <c r="G678" s="2" t="s">
        <v>46</v>
      </c>
      <c r="H678" s="2">
        <v>83.77</v>
      </c>
      <c r="I678" s="2">
        <v>2</v>
      </c>
      <c r="J678" s="2">
        <v>8.3770000000000007</v>
      </c>
      <c r="K678" s="2">
        <v>175.917</v>
      </c>
      <c r="L678" s="143">
        <v>43520</v>
      </c>
      <c r="M678" s="2">
        <v>0.83125000000000004</v>
      </c>
      <c r="N678" s="3" t="s">
        <v>29</v>
      </c>
      <c r="O678" s="2">
        <v>167.54</v>
      </c>
      <c r="P678" s="4">
        <v>4.7619047620000003</v>
      </c>
      <c r="Q678" s="2">
        <v>8.3770000000000007</v>
      </c>
      <c r="R678" s="2">
        <v>4.5999999999999996</v>
      </c>
      <c r="S678">
        <f t="shared" si="10"/>
        <v>2</v>
      </c>
    </row>
    <row r="679" spans="2:19" x14ac:dyDescent="0.25">
      <c r="B679" s="2" t="s">
        <v>712</v>
      </c>
      <c r="C679" s="2" t="s">
        <v>42</v>
      </c>
      <c r="D679" s="2" t="s">
        <v>43</v>
      </c>
      <c r="E679" s="2" t="s">
        <v>20</v>
      </c>
      <c r="F679" s="2" t="s">
        <v>21</v>
      </c>
      <c r="G679" s="2" t="s">
        <v>36</v>
      </c>
      <c r="H679" s="2">
        <v>64.08</v>
      </c>
      <c r="I679" s="2">
        <v>7</v>
      </c>
      <c r="J679" s="2">
        <v>22.428000000000001</v>
      </c>
      <c r="K679" s="2">
        <v>470.988</v>
      </c>
      <c r="L679" s="143">
        <v>43515</v>
      </c>
      <c r="M679" s="2">
        <v>0.81180555555555556</v>
      </c>
      <c r="N679" s="3" t="s">
        <v>33</v>
      </c>
      <c r="O679" s="2">
        <v>448.56</v>
      </c>
      <c r="P679" s="4">
        <v>4.7619047620000003</v>
      </c>
      <c r="Q679" s="2">
        <v>22.428000000000001</v>
      </c>
      <c r="R679" s="2">
        <v>7.3</v>
      </c>
      <c r="S679">
        <f t="shared" si="10"/>
        <v>2</v>
      </c>
    </row>
    <row r="680" spans="2:19" x14ac:dyDescent="0.25">
      <c r="B680" s="2" t="s">
        <v>713</v>
      </c>
      <c r="C680" s="2" t="s">
        <v>18</v>
      </c>
      <c r="D680" s="2" t="s">
        <v>19</v>
      </c>
      <c r="E680" s="2" t="s">
        <v>20</v>
      </c>
      <c r="F680" s="2" t="s">
        <v>21</v>
      </c>
      <c r="G680" s="2" t="s">
        <v>44</v>
      </c>
      <c r="H680" s="2">
        <v>73.47</v>
      </c>
      <c r="I680" s="2">
        <v>4</v>
      </c>
      <c r="J680" s="2">
        <v>14.694000000000001</v>
      </c>
      <c r="K680" s="2">
        <v>308.57400000000001</v>
      </c>
      <c r="L680" s="143">
        <v>43519</v>
      </c>
      <c r="M680" s="2">
        <v>0.77083333333333337</v>
      </c>
      <c r="N680" s="3" t="s">
        <v>29</v>
      </c>
      <c r="O680" s="2">
        <v>293.88</v>
      </c>
      <c r="P680" s="4">
        <v>4.7619047620000003</v>
      </c>
      <c r="Q680" s="2">
        <v>14.694000000000001</v>
      </c>
      <c r="R680" s="2">
        <v>6</v>
      </c>
      <c r="S680">
        <f t="shared" si="10"/>
        <v>2</v>
      </c>
    </row>
    <row r="681" spans="2:19" x14ac:dyDescent="0.25">
      <c r="B681" s="2" t="s">
        <v>714</v>
      </c>
      <c r="C681" s="2" t="s">
        <v>25</v>
      </c>
      <c r="D681" s="2" t="s">
        <v>26</v>
      </c>
      <c r="E681" s="2" t="s">
        <v>27</v>
      </c>
      <c r="F681" s="2" t="s">
        <v>31</v>
      </c>
      <c r="G681" s="2" t="s">
        <v>22</v>
      </c>
      <c r="H681" s="2">
        <v>58.95</v>
      </c>
      <c r="I681" s="2">
        <v>10</v>
      </c>
      <c r="J681" s="2">
        <v>29.475000000000001</v>
      </c>
      <c r="K681" s="2">
        <v>618.97500000000002</v>
      </c>
      <c r="L681" s="143">
        <v>43503</v>
      </c>
      <c r="M681" s="2">
        <v>0.6020833333333333</v>
      </c>
      <c r="N681" s="3" t="s">
        <v>23</v>
      </c>
      <c r="O681" s="2">
        <v>589.5</v>
      </c>
      <c r="P681" s="4">
        <v>4.7619047620000003</v>
      </c>
      <c r="Q681" s="2">
        <v>29.475000000000001</v>
      </c>
      <c r="R681" s="2">
        <v>8.1</v>
      </c>
      <c r="S681">
        <f t="shared" si="10"/>
        <v>2</v>
      </c>
    </row>
    <row r="682" spans="2:19" x14ac:dyDescent="0.25">
      <c r="B682" s="2" t="s">
        <v>715</v>
      </c>
      <c r="C682" s="2" t="s">
        <v>18</v>
      </c>
      <c r="D682" s="2" t="s">
        <v>19</v>
      </c>
      <c r="E682" s="2" t="s">
        <v>20</v>
      </c>
      <c r="F682" s="2" t="s">
        <v>31</v>
      </c>
      <c r="G682" s="2" t="s">
        <v>44</v>
      </c>
      <c r="H682" s="2">
        <v>48.5</v>
      </c>
      <c r="I682" s="2">
        <v>6</v>
      </c>
      <c r="J682" s="2">
        <v>14.55</v>
      </c>
      <c r="K682" s="2">
        <v>305.55</v>
      </c>
      <c r="L682" s="143">
        <v>43476</v>
      </c>
      <c r="M682" s="2">
        <v>0.58125000000000004</v>
      </c>
      <c r="N682" s="3" t="s">
        <v>23</v>
      </c>
      <c r="O682" s="2">
        <v>291</v>
      </c>
      <c r="P682" s="4">
        <v>4.7619047620000003</v>
      </c>
      <c r="Q682" s="2">
        <v>14.55</v>
      </c>
      <c r="R682" s="2">
        <v>9.4</v>
      </c>
      <c r="S682">
        <f t="shared" si="10"/>
        <v>1</v>
      </c>
    </row>
    <row r="683" spans="2:19" x14ac:dyDescent="0.25">
      <c r="B683" s="2" t="s">
        <v>716</v>
      </c>
      <c r="C683" s="2" t="s">
        <v>42</v>
      </c>
      <c r="D683" s="2" t="s">
        <v>43</v>
      </c>
      <c r="E683" s="2" t="s">
        <v>20</v>
      </c>
      <c r="F683" s="2" t="s">
        <v>21</v>
      </c>
      <c r="G683" s="2" t="s">
        <v>28</v>
      </c>
      <c r="H683" s="2">
        <v>39.479999999999997</v>
      </c>
      <c r="I683" s="2">
        <v>1</v>
      </c>
      <c r="J683" s="2">
        <v>1.974</v>
      </c>
      <c r="K683" s="2">
        <v>41.454000000000001</v>
      </c>
      <c r="L683" s="143">
        <v>43508</v>
      </c>
      <c r="M683" s="2">
        <v>0.82152777777777775</v>
      </c>
      <c r="N683" s="3" t="s">
        <v>29</v>
      </c>
      <c r="O683" s="2">
        <v>39.479999999999997</v>
      </c>
      <c r="P683" s="4">
        <v>4.7619047620000003</v>
      </c>
      <c r="Q683" s="2">
        <v>1.974</v>
      </c>
      <c r="R683" s="2">
        <v>6.5</v>
      </c>
      <c r="S683">
        <f t="shared" si="10"/>
        <v>2</v>
      </c>
    </row>
    <row r="684" spans="2:19" x14ac:dyDescent="0.25">
      <c r="B684" s="2" t="s">
        <v>717</v>
      </c>
      <c r="C684" s="2" t="s">
        <v>42</v>
      </c>
      <c r="D684" s="2" t="s">
        <v>43</v>
      </c>
      <c r="E684" s="2" t="s">
        <v>27</v>
      </c>
      <c r="F684" s="2" t="s">
        <v>21</v>
      </c>
      <c r="G684" s="2" t="s">
        <v>36</v>
      </c>
      <c r="H684" s="2">
        <v>34.81</v>
      </c>
      <c r="I684" s="2">
        <v>1</v>
      </c>
      <c r="J684" s="2">
        <v>1.7404999999999999</v>
      </c>
      <c r="K684" s="2">
        <v>36.5505</v>
      </c>
      <c r="L684" s="143">
        <v>43479</v>
      </c>
      <c r="M684" s="2">
        <v>0.42430555555555555</v>
      </c>
      <c r="N684" s="3" t="s">
        <v>33</v>
      </c>
      <c r="O684" s="2">
        <v>34.81</v>
      </c>
      <c r="P684" s="4">
        <v>4.7619047620000003</v>
      </c>
      <c r="Q684" s="2">
        <v>1.7404999999999999</v>
      </c>
      <c r="R684" s="2">
        <v>7</v>
      </c>
      <c r="S684">
        <f t="shared" si="10"/>
        <v>1</v>
      </c>
    </row>
    <row r="685" spans="2:19" x14ac:dyDescent="0.25">
      <c r="B685" s="2" t="s">
        <v>718</v>
      </c>
      <c r="C685" s="2" t="s">
        <v>25</v>
      </c>
      <c r="D685" s="2" t="s">
        <v>26</v>
      </c>
      <c r="E685" s="2" t="s">
        <v>27</v>
      </c>
      <c r="F685" s="2" t="s">
        <v>21</v>
      </c>
      <c r="G685" s="2" t="s">
        <v>46</v>
      </c>
      <c r="H685" s="2">
        <v>49.32</v>
      </c>
      <c r="I685" s="2">
        <v>6</v>
      </c>
      <c r="J685" s="2">
        <v>14.795999999999999</v>
      </c>
      <c r="K685" s="2">
        <v>310.71600000000001</v>
      </c>
      <c r="L685" s="143">
        <v>43474</v>
      </c>
      <c r="M685" s="2">
        <v>0.57361111111111107</v>
      </c>
      <c r="N685" s="3" t="s">
        <v>23</v>
      </c>
      <c r="O685" s="2">
        <v>295.92</v>
      </c>
      <c r="P685" s="4">
        <v>4.7619047620000003</v>
      </c>
      <c r="Q685" s="2">
        <v>14.795999999999999</v>
      </c>
      <c r="R685" s="2">
        <v>7.1</v>
      </c>
      <c r="S685">
        <f t="shared" si="10"/>
        <v>1</v>
      </c>
    </row>
    <row r="686" spans="2:19" x14ac:dyDescent="0.25">
      <c r="B686" s="2" t="s">
        <v>719</v>
      </c>
      <c r="C686" s="2" t="s">
        <v>18</v>
      </c>
      <c r="D686" s="2" t="s">
        <v>19</v>
      </c>
      <c r="E686" s="2" t="s">
        <v>20</v>
      </c>
      <c r="F686" s="2" t="s">
        <v>31</v>
      </c>
      <c r="G686" s="2" t="s">
        <v>46</v>
      </c>
      <c r="H686" s="2">
        <v>21.48</v>
      </c>
      <c r="I686" s="2">
        <v>2</v>
      </c>
      <c r="J686" s="2">
        <v>2.1480000000000001</v>
      </c>
      <c r="K686" s="2">
        <v>45.107999999999997</v>
      </c>
      <c r="L686" s="143">
        <v>43523</v>
      </c>
      <c r="M686" s="2">
        <v>0.51527777777777772</v>
      </c>
      <c r="N686" s="3" t="s">
        <v>23</v>
      </c>
      <c r="O686" s="2">
        <v>42.96</v>
      </c>
      <c r="P686" s="4">
        <v>4.7619047620000003</v>
      </c>
      <c r="Q686" s="2">
        <v>2.1480000000000001</v>
      </c>
      <c r="R686" s="2">
        <v>6.6</v>
      </c>
      <c r="S686">
        <f t="shared" si="10"/>
        <v>2</v>
      </c>
    </row>
    <row r="687" spans="2:19" x14ac:dyDescent="0.25">
      <c r="B687" s="2" t="s">
        <v>720</v>
      </c>
      <c r="C687" s="2" t="s">
        <v>42</v>
      </c>
      <c r="D687" s="2" t="s">
        <v>43</v>
      </c>
      <c r="E687" s="2" t="s">
        <v>20</v>
      </c>
      <c r="F687" s="2" t="s">
        <v>21</v>
      </c>
      <c r="G687" s="2" t="s">
        <v>36</v>
      </c>
      <c r="H687" s="2">
        <v>23.08</v>
      </c>
      <c r="I687" s="2">
        <v>6</v>
      </c>
      <c r="J687" s="2">
        <v>6.9240000000000004</v>
      </c>
      <c r="K687" s="2">
        <v>145.404</v>
      </c>
      <c r="L687" s="143">
        <v>43489</v>
      </c>
      <c r="M687" s="2">
        <v>0.80555555555555558</v>
      </c>
      <c r="N687" s="3" t="s">
        <v>23</v>
      </c>
      <c r="O687" s="2">
        <v>138.47999999999999</v>
      </c>
      <c r="P687" s="4">
        <v>4.7619047620000003</v>
      </c>
      <c r="Q687" s="2">
        <v>6.9240000000000004</v>
      </c>
      <c r="R687" s="2">
        <v>4.9000000000000004</v>
      </c>
      <c r="S687">
        <f t="shared" si="10"/>
        <v>1</v>
      </c>
    </row>
    <row r="688" spans="2:19" x14ac:dyDescent="0.25">
      <c r="B688" s="2" t="s">
        <v>721</v>
      </c>
      <c r="C688" s="2" t="s">
        <v>42</v>
      </c>
      <c r="D688" s="2" t="s">
        <v>43</v>
      </c>
      <c r="E688" s="2" t="s">
        <v>20</v>
      </c>
      <c r="F688" s="2" t="s">
        <v>21</v>
      </c>
      <c r="G688" s="2" t="s">
        <v>32</v>
      </c>
      <c r="H688" s="2">
        <v>49.1</v>
      </c>
      <c r="I688" s="2">
        <v>2</v>
      </c>
      <c r="J688" s="2">
        <v>4.91</v>
      </c>
      <c r="K688" s="2">
        <v>103.11</v>
      </c>
      <c r="L688" s="143">
        <v>43473</v>
      </c>
      <c r="M688" s="2">
        <v>0.54027777777777775</v>
      </c>
      <c r="N688" s="3" t="s">
        <v>33</v>
      </c>
      <c r="O688" s="2">
        <v>98.2</v>
      </c>
      <c r="P688" s="4">
        <v>4.7619047620000003</v>
      </c>
      <c r="Q688" s="2">
        <v>4.91</v>
      </c>
      <c r="R688" s="2">
        <v>6.4</v>
      </c>
      <c r="S688">
        <f t="shared" si="10"/>
        <v>1</v>
      </c>
    </row>
    <row r="689" spans="2:19" x14ac:dyDescent="0.25">
      <c r="B689" s="2" t="s">
        <v>722</v>
      </c>
      <c r="C689" s="2" t="s">
        <v>42</v>
      </c>
      <c r="D689" s="2" t="s">
        <v>43</v>
      </c>
      <c r="E689" s="2" t="s">
        <v>20</v>
      </c>
      <c r="F689" s="2" t="s">
        <v>21</v>
      </c>
      <c r="G689" s="2" t="s">
        <v>36</v>
      </c>
      <c r="H689" s="2">
        <v>64.83</v>
      </c>
      <c r="I689" s="2">
        <v>2</v>
      </c>
      <c r="J689" s="2">
        <v>6.4829999999999997</v>
      </c>
      <c r="K689" s="2">
        <v>136.143</v>
      </c>
      <c r="L689" s="143">
        <v>43473</v>
      </c>
      <c r="M689" s="2">
        <v>0.49930555555555556</v>
      </c>
      <c r="N689" s="3" t="s">
        <v>33</v>
      </c>
      <c r="O689" s="2">
        <v>129.66</v>
      </c>
      <c r="P689" s="4">
        <v>4.7619047620000003</v>
      </c>
      <c r="Q689" s="2">
        <v>6.4829999999999997</v>
      </c>
      <c r="R689" s="2">
        <v>8</v>
      </c>
      <c r="S689">
        <f t="shared" si="10"/>
        <v>1</v>
      </c>
    </row>
    <row r="690" spans="2:19" x14ac:dyDescent="0.25">
      <c r="B690" s="2" t="s">
        <v>723</v>
      </c>
      <c r="C690" s="2" t="s">
        <v>18</v>
      </c>
      <c r="D690" s="2" t="s">
        <v>19</v>
      </c>
      <c r="E690" s="2" t="s">
        <v>20</v>
      </c>
      <c r="F690" s="2" t="s">
        <v>31</v>
      </c>
      <c r="G690" s="2" t="s">
        <v>32</v>
      </c>
      <c r="H690" s="2">
        <v>63.56</v>
      </c>
      <c r="I690" s="2">
        <v>10</v>
      </c>
      <c r="J690" s="2">
        <v>31.78</v>
      </c>
      <c r="K690" s="2">
        <v>667.38</v>
      </c>
      <c r="L690" s="143">
        <v>43481</v>
      </c>
      <c r="M690" s="2">
        <v>0.74930555555555556</v>
      </c>
      <c r="N690" s="3" t="s">
        <v>29</v>
      </c>
      <c r="O690" s="2">
        <v>635.6</v>
      </c>
      <c r="P690" s="4">
        <v>4.7619047620000003</v>
      </c>
      <c r="Q690" s="2">
        <v>31.78</v>
      </c>
      <c r="R690" s="2">
        <v>4.3</v>
      </c>
      <c r="S690">
        <f t="shared" si="10"/>
        <v>1</v>
      </c>
    </row>
    <row r="691" spans="2:19" x14ac:dyDescent="0.25">
      <c r="B691" s="2" t="s">
        <v>724</v>
      </c>
      <c r="C691" s="2" t="s">
        <v>25</v>
      </c>
      <c r="D691" s="2" t="s">
        <v>26</v>
      </c>
      <c r="E691" s="2" t="s">
        <v>20</v>
      </c>
      <c r="F691" s="2" t="s">
        <v>31</v>
      </c>
      <c r="G691" s="2" t="s">
        <v>36</v>
      </c>
      <c r="H691" s="2">
        <v>72.88</v>
      </c>
      <c r="I691" s="2">
        <v>2</v>
      </c>
      <c r="J691" s="2">
        <v>7.2880000000000003</v>
      </c>
      <c r="K691" s="2">
        <v>153.048</v>
      </c>
      <c r="L691" s="143">
        <v>43537</v>
      </c>
      <c r="M691" s="2">
        <v>0.53541666666666665</v>
      </c>
      <c r="N691" s="3" t="s">
        <v>29</v>
      </c>
      <c r="O691" s="2">
        <v>145.76</v>
      </c>
      <c r="P691" s="4">
        <v>4.7619047620000003</v>
      </c>
      <c r="Q691" s="2">
        <v>7.2880000000000003</v>
      </c>
      <c r="R691" s="2">
        <v>6.1</v>
      </c>
      <c r="S691">
        <f t="shared" si="10"/>
        <v>3</v>
      </c>
    </row>
    <row r="692" spans="2:19" x14ac:dyDescent="0.25">
      <c r="B692" s="2" t="s">
        <v>725</v>
      </c>
      <c r="C692" s="2" t="s">
        <v>18</v>
      </c>
      <c r="D692" s="2" t="s">
        <v>19</v>
      </c>
      <c r="E692" s="2" t="s">
        <v>27</v>
      </c>
      <c r="F692" s="2" t="s">
        <v>21</v>
      </c>
      <c r="G692" s="2" t="s">
        <v>44</v>
      </c>
      <c r="H692" s="2">
        <v>67.099999999999994</v>
      </c>
      <c r="I692" s="2">
        <v>3</v>
      </c>
      <c r="J692" s="2">
        <v>10.065</v>
      </c>
      <c r="K692" s="2">
        <v>211.36500000000001</v>
      </c>
      <c r="L692" s="143">
        <v>43511</v>
      </c>
      <c r="M692" s="2">
        <v>0.44166666666666665</v>
      </c>
      <c r="N692" s="3" t="s">
        <v>29</v>
      </c>
      <c r="O692" s="2">
        <v>201.3</v>
      </c>
      <c r="P692" s="4">
        <v>4.7619047620000003</v>
      </c>
      <c r="Q692" s="2">
        <v>10.065</v>
      </c>
      <c r="R692" s="2">
        <v>7.5</v>
      </c>
      <c r="S692">
        <f t="shared" si="10"/>
        <v>2</v>
      </c>
    </row>
    <row r="693" spans="2:19" x14ac:dyDescent="0.25">
      <c r="B693" s="2" t="s">
        <v>726</v>
      </c>
      <c r="C693" s="2" t="s">
        <v>25</v>
      </c>
      <c r="D693" s="2" t="s">
        <v>26</v>
      </c>
      <c r="E693" s="2" t="s">
        <v>20</v>
      </c>
      <c r="F693" s="2" t="s">
        <v>21</v>
      </c>
      <c r="G693" s="2" t="s">
        <v>36</v>
      </c>
      <c r="H693" s="2">
        <v>70.19</v>
      </c>
      <c r="I693" s="2">
        <v>9</v>
      </c>
      <c r="J693" s="2">
        <v>31.5855</v>
      </c>
      <c r="K693" s="2">
        <v>663.29549999999995</v>
      </c>
      <c r="L693" s="143">
        <v>43490</v>
      </c>
      <c r="M693" s="2">
        <v>0.56805555555555554</v>
      </c>
      <c r="N693" s="3" t="s">
        <v>29</v>
      </c>
      <c r="O693" s="2">
        <v>631.71</v>
      </c>
      <c r="P693" s="4">
        <v>4.7619047620000003</v>
      </c>
      <c r="Q693" s="2">
        <v>31.5855</v>
      </c>
      <c r="R693" s="2">
        <v>6.7</v>
      </c>
      <c r="S693">
        <f t="shared" si="10"/>
        <v>1</v>
      </c>
    </row>
    <row r="694" spans="2:19" x14ac:dyDescent="0.25">
      <c r="B694" s="2" t="s">
        <v>727</v>
      </c>
      <c r="C694" s="2" t="s">
        <v>25</v>
      </c>
      <c r="D694" s="2" t="s">
        <v>26</v>
      </c>
      <c r="E694" s="2" t="s">
        <v>20</v>
      </c>
      <c r="F694" s="2" t="s">
        <v>31</v>
      </c>
      <c r="G694" s="2" t="s">
        <v>44</v>
      </c>
      <c r="H694" s="2">
        <v>55.04</v>
      </c>
      <c r="I694" s="2">
        <v>7</v>
      </c>
      <c r="J694" s="2">
        <v>19.263999999999999</v>
      </c>
      <c r="K694" s="2">
        <v>404.54399999999998</v>
      </c>
      <c r="L694" s="143">
        <v>43536</v>
      </c>
      <c r="M694" s="2">
        <v>0.81874999999999998</v>
      </c>
      <c r="N694" s="3" t="s">
        <v>23</v>
      </c>
      <c r="O694" s="2">
        <v>385.28</v>
      </c>
      <c r="P694" s="4">
        <v>4.7619047620000003</v>
      </c>
      <c r="Q694" s="2">
        <v>19.263999999999999</v>
      </c>
      <c r="R694" s="2">
        <v>5.2</v>
      </c>
      <c r="S694">
        <f t="shared" si="10"/>
        <v>3</v>
      </c>
    </row>
    <row r="695" spans="2:19" x14ac:dyDescent="0.25">
      <c r="B695" s="2" t="s">
        <v>728</v>
      </c>
      <c r="C695" s="2" t="s">
        <v>18</v>
      </c>
      <c r="D695" s="2" t="s">
        <v>19</v>
      </c>
      <c r="E695" s="2" t="s">
        <v>20</v>
      </c>
      <c r="F695" s="2" t="s">
        <v>31</v>
      </c>
      <c r="G695" s="2" t="s">
        <v>22</v>
      </c>
      <c r="H695" s="2">
        <v>48.63</v>
      </c>
      <c r="I695" s="2">
        <v>10</v>
      </c>
      <c r="J695" s="2">
        <v>24.315000000000001</v>
      </c>
      <c r="K695" s="2">
        <v>510.61500000000001</v>
      </c>
      <c r="L695" s="143">
        <v>43528</v>
      </c>
      <c r="M695" s="2">
        <v>0.53055555555555556</v>
      </c>
      <c r="N695" s="3" t="s">
        <v>29</v>
      </c>
      <c r="O695" s="2">
        <v>486.3</v>
      </c>
      <c r="P695" s="4">
        <v>4.7619047620000003</v>
      </c>
      <c r="Q695" s="2">
        <v>24.315000000000001</v>
      </c>
      <c r="R695" s="2">
        <v>8.8000000000000007</v>
      </c>
      <c r="S695">
        <f t="shared" si="10"/>
        <v>3</v>
      </c>
    </row>
    <row r="696" spans="2:19" x14ac:dyDescent="0.25">
      <c r="B696" s="2" t="s">
        <v>729</v>
      </c>
      <c r="C696" s="2" t="s">
        <v>25</v>
      </c>
      <c r="D696" s="2" t="s">
        <v>26</v>
      </c>
      <c r="E696" s="2" t="s">
        <v>20</v>
      </c>
      <c r="F696" s="2" t="s">
        <v>21</v>
      </c>
      <c r="G696" s="2" t="s">
        <v>46</v>
      </c>
      <c r="H696" s="2">
        <v>73.38</v>
      </c>
      <c r="I696" s="2">
        <v>7</v>
      </c>
      <c r="J696" s="2">
        <v>25.683</v>
      </c>
      <c r="K696" s="2">
        <v>539.34299999999996</v>
      </c>
      <c r="L696" s="143">
        <v>43506</v>
      </c>
      <c r="M696" s="2">
        <v>0.5805555555555556</v>
      </c>
      <c r="N696" s="3" t="s">
        <v>29</v>
      </c>
      <c r="O696" s="2">
        <v>513.66</v>
      </c>
      <c r="P696" s="4">
        <v>4.7619047620000003</v>
      </c>
      <c r="Q696" s="2">
        <v>25.683</v>
      </c>
      <c r="R696" s="2">
        <v>9.5</v>
      </c>
      <c r="S696">
        <f t="shared" si="10"/>
        <v>2</v>
      </c>
    </row>
    <row r="697" spans="2:19" x14ac:dyDescent="0.25">
      <c r="B697" s="2" t="s">
        <v>730</v>
      </c>
      <c r="C697" s="2" t="s">
        <v>25</v>
      </c>
      <c r="D697" s="2" t="s">
        <v>26</v>
      </c>
      <c r="E697" s="2" t="s">
        <v>27</v>
      </c>
      <c r="F697" s="2" t="s">
        <v>21</v>
      </c>
      <c r="G697" s="2" t="s">
        <v>44</v>
      </c>
      <c r="H697" s="2">
        <v>52.6</v>
      </c>
      <c r="I697" s="2">
        <v>9</v>
      </c>
      <c r="J697" s="2">
        <v>23.67</v>
      </c>
      <c r="K697" s="2">
        <v>497.07</v>
      </c>
      <c r="L697" s="143">
        <v>43481</v>
      </c>
      <c r="M697" s="2">
        <v>0.61250000000000004</v>
      </c>
      <c r="N697" s="3" t="s">
        <v>29</v>
      </c>
      <c r="O697" s="2">
        <v>473.4</v>
      </c>
      <c r="P697" s="4">
        <v>4.7619047620000003</v>
      </c>
      <c r="Q697" s="2">
        <v>23.67</v>
      </c>
      <c r="R697" s="2">
        <v>7.6</v>
      </c>
      <c r="S697">
        <f t="shared" si="10"/>
        <v>1</v>
      </c>
    </row>
    <row r="698" spans="2:19" x14ac:dyDescent="0.25">
      <c r="B698" s="2" t="s">
        <v>731</v>
      </c>
      <c r="C698" s="2" t="s">
        <v>18</v>
      </c>
      <c r="D698" s="2" t="s">
        <v>19</v>
      </c>
      <c r="E698" s="2" t="s">
        <v>20</v>
      </c>
      <c r="F698" s="2" t="s">
        <v>21</v>
      </c>
      <c r="G698" s="2" t="s">
        <v>32</v>
      </c>
      <c r="H698" s="2">
        <v>87.37</v>
      </c>
      <c r="I698" s="2">
        <v>5</v>
      </c>
      <c r="J698" s="2">
        <v>21.842500000000001</v>
      </c>
      <c r="K698" s="2">
        <v>458.6925</v>
      </c>
      <c r="L698" s="143">
        <v>43494</v>
      </c>
      <c r="M698" s="2">
        <v>0.82291666666666663</v>
      </c>
      <c r="N698" s="3" t="s">
        <v>29</v>
      </c>
      <c r="O698" s="2">
        <v>436.85</v>
      </c>
      <c r="P698" s="4">
        <v>4.7619047620000003</v>
      </c>
      <c r="Q698" s="2">
        <v>21.842500000000001</v>
      </c>
      <c r="R698" s="2">
        <v>6.6</v>
      </c>
      <c r="S698">
        <f t="shared" si="10"/>
        <v>1</v>
      </c>
    </row>
    <row r="699" spans="2:19" x14ac:dyDescent="0.25">
      <c r="B699" s="2" t="s">
        <v>732</v>
      </c>
      <c r="C699" s="2" t="s">
        <v>18</v>
      </c>
      <c r="D699" s="2" t="s">
        <v>19</v>
      </c>
      <c r="E699" s="2" t="s">
        <v>20</v>
      </c>
      <c r="F699" s="2" t="s">
        <v>21</v>
      </c>
      <c r="G699" s="2" t="s">
        <v>36</v>
      </c>
      <c r="H699" s="2">
        <v>27.04</v>
      </c>
      <c r="I699" s="2">
        <v>4</v>
      </c>
      <c r="J699" s="2">
        <v>5.4080000000000004</v>
      </c>
      <c r="K699" s="2">
        <v>113.568</v>
      </c>
      <c r="L699" s="143">
        <v>43466</v>
      </c>
      <c r="M699" s="2">
        <v>0.85138888888888886</v>
      </c>
      <c r="N699" s="3" t="s">
        <v>23</v>
      </c>
      <c r="O699" s="2">
        <v>108.16</v>
      </c>
      <c r="P699" s="4">
        <v>4.7619047620000003</v>
      </c>
      <c r="Q699" s="2">
        <v>5.4080000000000004</v>
      </c>
      <c r="R699" s="2">
        <v>6.9</v>
      </c>
      <c r="S699">
        <f t="shared" si="10"/>
        <v>1</v>
      </c>
    </row>
    <row r="700" spans="2:19" x14ac:dyDescent="0.25">
      <c r="B700" s="2" t="s">
        <v>733</v>
      </c>
      <c r="C700" s="2" t="s">
        <v>42</v>
      </c>
      <c r="D700" s="2" t="s">
        <v>43</v>
      </c>
      <c r="E700" s="2" t="s">
        <v>27</v>
      </c>
      <c r="F700" s="2" t="s">
        <v>31</v>
      </c>
      <c r="G700" s="2" t="s">
        <v>32</v>
      </c>
      <c r="H700" s="2">
        <v>62.19</v>
      </c>
      <c r="I700" s="2">
        <v>4</v>
      </c>
      <c r="J700" s="2">
        <v>12.438000000000001</v>
      </c>
      <c r="K700" s="2">
        <v>261.19799999999998</v>
      </c>
      <c r="L700" s="143">
        <v>43471</v>
      </c>
      <c r="M700" s="2">
        <v>0.82361111111111107</v>
      </c>
      <c r="N700" s="3" t="s">
        <v>23</v>
      </c>
      <c r="O700" s="2">
        <v>248.76</v>
      </c>
      <c r="P700" s="4">
        <v>4.7619047620000003</v>
      </c>
      <c r="Q700" s="2">
        <v>12.438000000000001</v>
      </c>
      <c r="R700" s="2">
        <v>4.3</v>
      </c>
      <c r="S700">
        <f t="shared" si="10"/>
        <v>1</v>
      </c>
    </row>
    <row r="701" spans="2:19" x14ac:dyDescent="0.25">
      <c r="B701" s="2" t="s">
        <v>734</v>
      </c>
      <c r="C701" s="2" t="s">
        <v>18</v>
      </c>
      <c r="D701" s="2" t="s">
        <v>19</v>
      </c>
      <c r="E701" s="2" t="s">
        <v>20</v>
      </c>
      <c r="F701" s="2" t="s">
        <v>31</v>
      </c>
      <c r="G701" s="2" t="s">
        <v>28</v>
      </c>
      <c r="H701" s="2">
        <v>69.58</v>
      </c>
      <c r="I701" s="2">
        <v>9</v>
      </c>
      <c r="J701" s="2">
        <v>31.311</v>
      </c>
      <c r="K701" s="2">
        <v>657.53099999999995</v>
      </c>
      <c r="L701" s="143">
        <v>43515</v>
      </c>
      <c r="M701" s="2">
        <v>0.81805555555555554</v>
      </c>
      <c r="N701" s="3" t="s">
        <v>33</v>
      </c>
      <c r="O701" s="2">
        <v>626.22</v>
      </c>
      <c r="P701" s="4">
        <v>4.7619047620000003</v>
      </c>
      <c r="Q701" s="2">
        <v>31.311</v>
      </c>
      <c r="R701" s="2">
        <v>7.8</v>
      </c>
      <c r="S701">
        <f t="shared" si="10"/>
        <v>2</v>
      </c>
    </row>
    <row r="702" spans="2:19" x14ac:dyDescent="0.25">
      <c r="B702" s="2" t="s">
        <v>735</v>
      </c>
      <c r="C702" s="2" t="s">
        <v>25</v>
      </c>
      <c r="D702" s="2" t="s">
        <v>26</v>
      </c>
      <c r="E702" s="2" t="s">
        <v>27</v>
      </c>
      <c r="F702" s="2" t="s">
        <v>31</v>
      </c>
      <c r="G702" s="2" t="s">
        <v>32</v>
      </c>
      <c r="H702" s="2">
        <v>97.5</v>
      </c>
      <c r="I702" s="2">
        <v>10</v>
      </c>
      <c r="J702" s="2">
        <v>48.75</v>
      </c>
      <c r="K702" s="2">
        <v>1023.75</v>
      </c>
      <c r="L702" s="143">
        <v>43477</v>
      </c>
      <c r="M702" s="2">
        <v>0.6791666666666667</v>
      </c>
      <c r="N702" s="3" t="s">
        <v>23</v>
      </c>
      <c r="O702" s="2">
        <v>975</v>
      </c>
      <c r="P702" s="4">
        <v>4.7619047620000003</v>
      </c>
      <c r="Q702" s="2">
        <v>48.75</v>
      </c>
      <c r="R702" s="2">
        <v>8</v>
      </c>
      <c r="S702">
        <f t="shared" si="10"/>
        <v>1</v>
      </c>
    </row>
    <row r="703" spans="2:19" x14ac:dyDescent="0.25">
      <c r="B703" s="2" t="s">
        <v>736</v>
      </c>
      <c r="C703" s="2" t="s">
        <v>25</v>
      </c>
      <c r="D703" s="2" t="s">
        <v>26</v>
      </c>
      <c r="E703" s="2" t="s">
        <v>27</v>
      </c>
      <c r="F703" s="2" t="s">
        <v>21</v>
      </c>
      <c r="G703" s="2" t="s">
        <v>46</v>
      </c>
      <c r="H703" s="2">
        <v>60.41</v>
      </c>
      <c r="I703" s="2">
        <v>8</v>
      </c>
      <c r="J703" s="2">
        <v>24.164000000000001</v>
      </c>
      <c r="K703" s="2">
        <v>507.44400000000002</v>
      </c>
      <c r="L703" s="143">
        <v>43503</v>
      </c>
      <c r="M703" s="2">
        <v>0.51597222222222228</v>
      </c>
      <c r="N703" s="3" t="s">
        <v>23</v>
      </c>
      <c r="O703" s="2">
        <v>483.28</v>
      </c>
      <c r="P703" s="4">
        <v>4.7619047620000003</v>
      </c>
      <c r="Q703" s="2">
        <v>24.164000000000001</v>
      </c>
      <c r="R703" s="2">
        <v>9.6</v>
      </c>
      <c r="S703">
        <f t="shared" si="10"/>
        <v>2</v>
      </c>
    </row>
    <row r="704" spans="2:19" x14ac:dyDescent="0.25">
      <c r="B704" s="2" t="s">
        <v>737</v>
      </c>
      <c r="C704" s="2" t="s">
        <v>42</v>
      </c>
      <c r="D704" s="2" t="s">
        <v>43</v>
      </c>
      <c r="E704" s="2" t="s">
        <v>27</v>
      </c>
      <c r="F704" s="2" t="s">
        <v>31</v>
      </c>
      <c r="G704" s="2" t="s">
        <v>44</v>
      </c>
      <c r="H704" s="2">
        <v>32.32</v>
      </c>
      <c r="I704" s="2">
        <v>3</v>
      </c>
      <c r="J704" s="2">
        <v>4.8479999999999999</v>
      </c>
      <c r="K704" s="2">
        <v>101.80800000000001</v>
      </c>
      <c r="L704" s="143">
        <v>43551</v>
      </c>
      <c r="M704" s="2">
        <v>0.7993055555555556</v>
      </c>
      <c r="N704" s="3" t="s">
        <v>33</v>
      </c>
      <c r="O704" s="2">
        <v>96.96</v>
      </c>
      <c r="P704" s="4">
        <v>4.7619047620000003</v>
      </c>
      <c r="Q704" s="2">
        <v>4.8479999999999999</v>
      </c>
      <c r="R704" s="2">
        <v>4.3</v>
      </c>
      <c r="S704">
        <f t="shared" si="10"/>
        <v>3</v>
      </c>
    </row>
    <row r="705" spans="2:19" x14ac:dyDescent="0.25">
      <c r="B705" s="2" t="s">
        <v>738</v>
      </c>
      <c r="C705" s="2" t="s">
        <v>42</v>
      </c>
      <c r="D705" s="2" t="s">
        <v>43</v>
      </c>
      <c r="E705" s="2" t="s">
        <v>20</v>
      </c>
      <c r="F705" s="2" t="s">
        <v>21</v>
      </c>
      <c r="G705" s="2" t="s">
        <v>46</v>
      </c>
      <c r="H705" s="2">
        <v>19.77</v>
      </c>
      <c r="I705" s="2">
        <v>10</v>
      </c>
      <c r="J705" s="2">
        <v>9.8849999999999998</v>
      </c>
      <c r="K705" s="2">
        <v>207.58500000000001</v>
      </c>
      <c r="L705" s="143">
        <v>43523</v>
      </c>
      <c r="M705" s="2">
        <v>0.7895833333333333</v>
      </c>
      <c r="N705" s="3" t="s">
        <v>33</v>
      </c>
      <c r="O705" s="2">
        <v>197.7</v>
      </c>
      <c r="P705" s="4">
        <v>4.7619047620000003</v>
      </c>
      <c r="Q705" s="2">
        <v>9.8849999999999998</v>
      </c>
      <c r="R705" s="2">
        <v>5</v>
      </c>
      <c r="S705">
        <f t="shared" si="10"/>
        <v>2</v>
      </c>
    </row>
    <row r="706" spans="2:19" x14ac:dyDescent="0.25">
      <c r="B706" s="2" t="s">
        <v>739</v>
      </c>
      <c r="C706" s="2" t="s">
        <v>42</v>
      </c>
      <c r="D706" s="2" t="s">
        <v>43</v>
      </c>
      <c r="E706" s="2" t="s">
        <v>20</v>
      </c>
      <c r="F706" s="2" t="s">
        <v>31</v>
      </c>
      <c r="G706" s="2" t="s">
        <v>22</v>
      </c>
      <c r="H706" s="2">
        <v>80.47</v>
      </c>
      <c r="I706" s="2">
        <v>9</v>
      </c>
      <c r="J706" s="2">
        <v>36.211500000000001</v>
      </c>
      <c r="K706" s="2">
        <v>760.44150000000002</v>
      </c>
      <c r="L706" s="143">
        <v>43471</v>
      </c>
      <c r="M706" s="2">
        <v>0.47083333333333333</v>
      </c>
      <c r="N706" s="3" t="s">
        <v>29</v>
      </c>
      <c r="O706" s="2">
        <v>724.23</v>
      </c>
      <c r="P706" s="4">
        <v>4.7619047620000003</v>
      </c>
      <c r="Q706" s="2">
        <v>36.211500000000001</v>
      </c>
      <c r="R706" s="2">
        <v>9.1999999999999993</v>
      </c>
      <c r="S706">
        <f t="shared" si="10"/>
        <v>1</v>
      </c>
    </row>
    <row r="707" spans="2:19" x14ac:dyDescent="0.25">
      <c r="B707" s="2" t="s">
        <v>740</v>
      </c>
      <c r="C707" s="2" t="s">
        <v>42</v>
      </c>
      <c r="D707" s="2" t="s">
        <v>43</v>
      </c>
      <c r="E707" s="2" t="s">
        <v>20</v>
      </c>
      <c r="F707" s="2" t="s">
        <v>21</v>
      </c>
      <c r="G707" s="2" t="s">
        <v>32</v>
      </c>
      <c r="H707" s="2">
        <v>88.39</v>
      </c>
      <c r="I707" s="2">
        <v>9</v>
      </c>
      <c r="J707" s="2">
        <v>39.775500000000001</v>
      </c>
      <c r="K707" s="2">
        <v>835.28549999999996</v>
      </c>
      <c r="L707" s="143">
        <v>43526</v>
      </c>
      <c r="M707" s="2">
        <v>0.52777777777777779</v>
      </c>
      <c r="N707" s="3" t="s">
        <v>29</v>
      </c>
      <c r="O707" s="2">
        <v>795.51</v>
      </c>
      <c r="P707" s="4">
        <v>4.7619047620000003</v>
      </c>
      <c r="Q707" s="2">
        <v>39.775500000000001</v>
      </c>
      <c r="R707" s="2">
        <v>6.3</v>
      </c>
      <c r="S707">
        <f t="shared" si="10"/>
        <v>3</v>
      </c>
    </row>
    <row r="708" spans="2:19" x14ac:dyDescent="0.25">
      <c r="B708" s="2" t="s">
        <v>741</v>
      </c>
      <c r="C708" s="2" t="s">
        <v>42</v>
      </c>
      <c r="D708" s="2" t="s">
        <v>43</v>
      </c>
      <c r="E708" s="2" t="s">
        <v>27</v>
      </c>
      <c r="F708" s="2" t="s">
        <v>31</v>
      </c>
      <c r="G708" s="2" t="s">
        <v>22</v>
      </c>
      <c r="H708" s="2">
        <v>71.77</v>
      </c>
      <c r="I708" s="2">
        <v>7</v>
      </c>
      <c r="J708" s="2">
        <v>25.119499999999999</v>
      </c>
      <c r="K708" s="2">
        <v>527.5095</v>
      </c>
      <c r="L708" s="143">
        <v>43553</v>
      </c>
      <c r="M708" s="2">
        <v>0.58750000000000002</v>
      </c>
      <c r="N708" s="3" t="s">
        <v>29</v>
      </c>
      <c r="O708" s="2">
        <v>502.39</v>
      </c>
      <c r="P708" s="4">
        <v>4.7619047620000003</v>
      </c>
      <c r="Q708" s="2">
        <v>25.119499999999999</v>
      </c>
      <c r="R708" s="2">
        <v>8.9</v>
      </c>
      <c r="S708">
        <f t="shared" ref="S708:S771" si="11">MONTH(L708)</f>
        <v>3</v>
      </c>
    </row>
    <row r="709" spans="2:19" x14ac:dyDescent="0.25">
      <c r="B709" s="2" t="s">
        <v>742</v>
      </c>
      <c r="C709" s="2" t="s">
        <v>42</v>
      </c>
      <c r="D709" s="2" t="s">
        <v>43</v>
      </c>
      <c r="E709" s="2" t="s">
        <v>27</v>
      </c>
      <c r="F709" s="2" t="s">
        <v>21</v>
      </c>
      <c r="G709" s="2" t="s">
        <v>28</v>
      </c>
      <c r="H709" s="2">
        <v>43</v>
      </c>
      <c r="I709" s="2">
        <v>4</v>
      </c>
      <c r="J709" s="2">
        <v>8.6</v>
      </c>
      <c r="K709" s="2">
        <v>180.6</v>
      </c>
      <c r="L709" s="143">
        <v>43496</v>
      </c>
      <c r="M709" s="2">
        <v>0.8666666666666667</v>
      </c>
      <c r="N709" s="3" t="s">
        <v>23</v>
      </c>
      <c r="O709" s="2">
        <v>172</v>
      </c>
      <c r="P709" s="4">
        <v>4.7619047620000003</v>
      </c>
      <c r="Q709" s="2">
        <v>8.6</v>
      </c>
      <c r="R709" s="2">
        <v>7.6</v>
      </c>
      <c r="S709">
        <f t="shared" si="11"/>
        <v>1</v>
      </c>
    </row>
    <row r="710" spans="2:19" x14ac:dyDescent="0.25">
      <c r="B710" s="2" t="s">
        <v>743</v>
      </c>
      <c r="C710" s="2" t="s">
        <v>25</v>
      </c>
      <c r="D710" s="2" t="s">
        <v>26</v>
      </c>
      <c r="E710" s="2" t="s">
        <v>20</v>
      </c>
      <c r="F710" s="2" t="s">
        <v>31</v>
      </c>
      <c r="G710" s="2" t="s">
        <v>44</v>
      </c>
      <c r="H710" s="2">
        <v>68.98</v>
      </c>
      <c r="I710" s="2">
        <v>1</v>
      </c>
      <c r="J710" s="2">
        <v>3.4489999999999998</v>
      </c>
      <c r="K710" s="2">
        <v>72.429000000000002</v>
      </c>
      <c r="L710" s="143">
        <v>43486</v>
      </c>
      <c r="M710" s="2">
        <v>0.84236111111111112</v>
      </c>
      <c r="N710" s="3" t="s">
        <v>29</v>
      </c>
      <c r="O710" s="2">
        <v>68.98</v>
      </c>
      <c r="P710" s="4">
        <v>4.7619047620000003</v>
      </c>
      <c r="Q710" s="2">
        <v>3.4489999999999998</v>
      </c>
      <c r="R710" s="2">
        <v>4.8</v>
      </c>
      <c r="S710">
        <f t="shared" si="11"/>
        <v>1</v>
      </c>
    </row>
    <row r="711" spans="2:19" x14ac:dyDescent="0.25">
      <c r="B711" s="2" t="s">
        <v>744</v>
      </c>
      <c r="C711" s="2" t="s">
        <v>25</v>
      </c>
      <c r="D711" s="2" t="s">
        <v>26</v>
      </c>
      <c r="E711" s="2" t="s">
        <v>27</v>
      </c>
      <c r="F711" s="2" t="s">
        <v>31</v>
      </c>
      <c r="G711" s="2" t="s">
        <v>46</v>
      </c>
      <c r="H711" s="2">
        <v>15.62</v>
      </c>
      <c r="I711" s="2">
        <v>8</v>
      </c>
      <c r="J711" s="2">
        <v>6.2480000000000002</v>
      </c>
      <c r="K711" s="2">
        <v>131.208</v>
      </c>
      <c r="L711" s="143">
        <v>43485</v>
      </c>
      <c r="M711" s="2">
        <v>0.85902777777777772</v>
      </c>
      <c r="N711" s="3" t="s">
        <v>23</v>
      </c>
      <c r="O711" s="2">
        <v>124.96</v>
      </c>
      <c r="P711" s="4">
        <v>4.7619047620000003</v>
      </c>
      <c r="Q711" s="2">
        <v>6.2480000000000002</v>
      </c>
      <c r="R711" s="2">
        <v>9.1</v>
      </c>
      <c r="S711">
        <f t="shared" si="11"/>
        <v>1</v>
      </c>
    </row>
    <row r="712" spans="2:19" x14ac:dyDescent="0.25">
      <c r="B712" s="2" t="s">
        <v>745</v>
      </c>
      <c r="C712" s="2" t="s">
        <v>18</v>
      </c>
      <c r="D712" s="2" t="s">
        <v>19</v>
      </c>
      <c r="E712" s="2" t="s">
        <v>27</v>
      </c>
      <c r="F712" s="2" t="s">
        <v>31</v>
      </c>
      <c r="G712" s="2" t="s">
        <v>36</v>
      </c>
      <c r="H712" s="2">
        <v>25.7</v>
      </c>
      <c r="I712" s="2">
        <v>3</v>
      </c>
      <c r="J712" s="2">
        <v>3.855</v>
      </c>
      <c r="K712" s="2">
        <v>80.954999999999998</v>
      </c>
      <c r="L712" s="143">
        <v>43482</v>
      </c>
      <c r="M712" s="2">
        <v>0.74930555555555556</v>
      </c>
      <c r="N712" s="3" t="s">
        <v>23</v>
      </c>
      <c r="O712" s="2">
        <v>77.099999999999994</v>
      </c>
      <c r="P712" s="4">
        <v>4.7619047620000003</v>
      </c>
      <c r="Q712" s="2">
        <v>3.855</v>
      </c>
      <c r="R712" s="2">
        <v>6.1</v>
      </c>
      <c r="S712">
        <f t="shared" si="11"/>
        <v>1</v>
      </c>
    </row>
    <row r="713" spans="2:19" x14ac:dyDescent="0.25">
      <c r="B713" s="2" t="s">
        <v>746</v>
      </c>
      <c r="C713" s="2" t="s">
        <v>18</v>
      </c>
      <c r="D713" s="2" t="s">
        <v>19</v>
      </c>
      <c r="E713" s="2" t="s">
        <v>20</v>
      </c>
      <c r="F713" s="2" t="s">
        <v>31</v>
      </c>
      <c r="G713" s="2" t="s">
        <v>44</v>
      </c>
      <c r="H713" s="2">
        <v>80.62</v>
      </c>
      <c r="I713" s="2">
        <v>6</v>
      </c>
      <c r="J713" s="2">
        <v>24.186</v>
      </c>
      <c r="K713" s="2">
        <v>507.90600000000001</v>
      </c>
      <c r="L713" s="143">
        <v>43524</v>
      </c>
      <c r="M713" s="2">
        <v>0.84583333333333333</v>
      </c>
      <c r="N713" s="3" t="s">
        <v>29</v>
      </c>
      <c r="O713" s="2">
        <v>483.72</v>
      </c>
      <c r="P713" s="4">
        <v>4.7619047620000003</v>
      </c>
      <c r="Q713" s="2">
        <v>24.186</v>
      </c>
      <c r="R713" s="2">
        <v>9.1</v>
      </c>
      <c r="S713">
        <f t="shared" si="11"/>
        <v>2</v>
      </c>
    </row>
    <row r="714" spans="2:19" x14ac:dyDescent="0.25">
      <c r="B714" s="2" t="s">
        <v>747</v>
      </c>
      <c r="C714" s="2" t="s">
        <v>25</v>
      </c>
      <c r="D714" s="2" t="s">
        <v>26</v>
      </c>
      <c r="E714" s="2" t="s">
        <v>20</v>
      </c>
      <c r="F714" s="2" t="s">
        <v>21</v>
      </c>
      <c r="G714" s="2" t="s">
        <v>32</v>
      </c>
      <c r="H714" s="2">
        <v>75.53</v>
      </c>
      <c r="I714" s="2">
        <v>4</v>
      </c>
      <c r="J714" s="2">
        <v>15.106</v>
      </c>
      <c r="K714" s="2">
        <v>317.226</v>
      </c>
      <c r="L714" s="143">
        <v>43543</v>
      </c>
      <c r="M714" s="2">
        <v>0.66111111111111109</v>
      </c>
      <c r="N714" s="3" t="s">
        <v>23</v>
      </c>
      <c r="O714" s="2">
        <v>302.12</v>
      </c>
      <c r="P714" s="4">
        <v>4.7619047620000003</v>
      </c>
      <c r="Q714" s="2">
        <v>15.106</v>
      </c>
      <c r="R714" s="2">
        <v>8.3000000000000007</v>
      </c>
      <c r="S714">
        <f t="shared" si="11"/>
        <v>3</v>
      </c>
    </row>
    <row r="715" spans="2:19" x14ac:dyDescent="0.25">
      <c r="B715" s="2" t="s">
        <v>748</v>
      </c>
      <c r="C715" s="2" t="s">
        <v>25</v>
      </c>
      <c r="D715" s="2" t="s">
        <v>26</v>
      </c>
      <c r="E715" s="2" t="s">
        <v>27</v>
      </c>
      <c r="F715" s="2" t="s">
        <v>21</v>
      </c>
      <c r="G715" s="2" t="s">
        <v>28</v>
      </c>
      <c r="H715" s="2">
        <v>77.63</v>
      </c>
      <c r="I715" s="2">
        <v>9</v>
      </c>
      <c r="J715" s="2">
        <v>34.933500000000002</v>
      </c>
      <c r="K715" s="2">
        <v>733.60350000000005</v>
      </c>
      <c r="L715" s="143">
        <v>43515</v>
      </c>
      <c r="M715" s="2">
        <v>0.63472222222222219</v>
      </c>
      <c r="N715" s="3" t="s">
        <v>23</v>
      </c>
      <c r="O715" s="2">
        <v>698.67</v>
      </c>
      <c r="P715" s="4">
        <v>4.7619047620000003</v>
      </c>
      <c r="Q715" s="2">
        <v>34.933500000000002</v>
      </c>
      <c r="R715" s="2">
        <v>7.2</v>
      </c>
      <c r="S715">
        <f t="shared" si="11"/>
        <v>2</v>
      </c>
    </row>
    <row r="716" spans="2:19" x14ac:dyDescent="0.25">
      <c r="B716" s="2" t="s">
        <v>749</v>
      </c>
      <c r="C716" s="2" t="s">
        <v>25</v>
      </c>
      <c r="D716" s="2" t="s">
        <v>26</v>
      </c>
      <c r="E716" s="2" t="s">
        <v>27</v>
      </c>
      <c r="F716" s="2" t="s">
        <v>21</v>
      </c>
      <c r="G716" s="2" t="s">
        <v>22</v>
      </c>
      <c r="H716" s="2">
        <v>13.85</v>
      </c>
      <c r="I716" s="2">
        <v>9</v>
      </c>
      <c r="J716" s="2">
        <v>6.2324999999999999</v>
      </c>
      <c r="K716" s="2">
        <v>130.88249999999999</v>
      </c>
      <c r="L716" s="143">
        <v>43500</v>
      </c>
      <c r="M716" s="2">
        <v>0.53472222222222221</v>
      </c>
      <c r="N716" s="3" t="s">
        <v>23</v>
      </c>
      <c r="O716" s="2">
        <v>124.65</v>
      </c>
      <c r="P716" s="4">
        <v>4.7619047620000003</v>
      </c>
      <c r="Q716" s="2">
        <v>6.2324999999999999</v>
      </c>
      <c r="R716" s="2">
        <v>6</v>
      </c>
      <c r="S716">
        <f t="shared" si="11"/>
        <v>2</v>
      </c>
    </row>
    <row r="717" spans="2:19" x14ac:dyDescent="0.25">
      <c r="B717" s="2" t="s">
        <v>750</v>
      </c>
      <c r="C717" s="2" t="s">
        <v>25</v>
      </c>
      <c r="D717" s="2" t="s">
        <v>26</v>
      </c>
      <c r="E717" s="2" t="s">
        <v>20</v>
      </c>
      <c r="F717" s="2" t="s">
        <v>31</v>
      </c>
      <c r="G717" s="2" t="s">
        <v>46</v>
      </c>
      <c r="H717" s="2">
        <v>98.7</v>
      </c>
      <c r="I717" s="2">
        <v>8</v>
      </c>
      <c r="J717" s="2">
        <v>39.479999999999997</v>
      </c>
      <c r="K717" s="2">
        <v>829.08</v>
      </c>
      <c r="L717" s="143">
        <v>43496</v>
      </c>
      <c r="M717" s="2">
        <v>0.44166666666666665</v>
      </c>
      <c r="N717" s="3" t="s">
        <v>23</v>
      </c>
      <c r="O717" s="2">
        <v>789.6</v>
      </c>
      <c r="P717" s="4">
        <v>4.7619047620000003</v>
      </c>
      <c r="Q717" s="2">
        <v>39.479999999999997</v>
      </c>
      <c r="R717" s="2">
        <v>8.5</v>
      </c>
      <c r="S717">
        <f t="shared" si="11"/>
        <v>1</v>
      </c>
    </row>
    <row r="718" spans="2:19" x14ac:dyDescent="0.25">
      <c r="B718" s="2" t="s">
        <v>751</v>
      </c>
      <c r="C718" s="2" t="s">
        <v>18</v>
      </c>
      <c r="D718" s="2" t="s">
        <v>19</v>
      </c>
      <c r="E718" s="2" t="s">
        <v>27</v>
      </c>
      <c r="F718" s="2" t="s">
        <v>21</v>
      </c>
      <c r="G718" s="2" t="s">
        <v>22</v>
      </c>
      <c r="H718" s="2">
        <v>35.68</v>
      </c>
      <c r="I718" s="2">
        <v>5</v>
      </c>
      <c r="J718" s="2">
        <v>8.92</v>
      </c>
      <c r="K718" s="2">
        <v>187.32</v>
      </c>
      <c r="L718" s="143">
        <v>43502</v>
      </c>
      <c r="M718" s="2">
        <v>0.7729166666666667</v>
      </c>
      <c r="N718" s="3" t="s">
        <v>33</v>
      </c>
      <c r="O718" s="2">
        <v>178.4</v>
      </c>
      <c r="P718" s="4">
        <v>4.7619047620000003</v>
      </c>
      <c r="Q718" s="2">
        <v>8.92</v>
      </c>
      <c r="R718" s="2">
        <v>6.6</v>
      </c>
      <c r="S718">
        <f t="shared" si="11"/>
        <v>2</v>
      </c>
    </row>
    <row r="719" spans="2:19" x14ac:dyDescent="0.25">
      <c r="B719" s="2" t="s">
        <v>752</v>
      </c>
      <c r="C719" s="2" t="s">
        <v>18</v>
      </c>
      <c r="D719" s="2" t="s">
        <v>19</v>
      </c>
      <c r="E719" s="2" t="s">
        <v>20</v>
      </c>
      <c r="F719" s="2" t="s">
        <v>21</v>
      </c>
      <c r="G719" s="2" t="s">
        <v>46</v>
      </c>
      <c r="H719" s="2">
        <v>71.459999999999994</v>
      </c>
      <c r="I719" s="2">
        <v>7</v>
      </c>
      <c r="J719" s="2">
        <v>25.010999999999999</v>
      </c>
      <c r="K719" s="2">
        <v>525.23099999999999</v>
      </c>
      <c r="L719" s="143">
        <v>43552</v>
      </c>
      <c r="M719" s="2">
        <v>0.67083333333333328</v>
      </c>
      <c r="N719" s="3" t="s">
        <v>23</v>
      </c>
      <c r="O719" s="2">
        <v>500.22</v>
      </c>
      <c r="P719" s="4">
        <v>4.7619047620000003</v>
      </c>
      <c r="Q719" s="2">
        <v>25.010999999999999</v>
      </c>
      <c r="R719" s="2">
        <v>4.5</v>
      </c>
      <c r="S719">
        <f t="shared" si="11"/>
        <v>3</v>
      </c>
    </row>
    <row r="720" spans="2:19" x14ac:dyDescent="0.25">
      <c r="B720" s="2" t="s">
        <v>753</v>
      </c>
      <c r="C720" s="2" t="s">
        <v>18</v>
      </c>
      <c r="D720" s="2" t="s">
        <v>19</v>
      </c>
      <c r="E720" s="2" t="s">
        <v>20</v>
      </c>
      <c r="F720" s="2" t="s">
        <v>31</v>
      </c>
      <c r="G720" s="2" t="s">
        <v>28</v>
      </c>
      <c r="H720" s="2">
        <v>11.94</v>
      </c>
      <c r="I720" s="2">
        <v>3</v>
      </c>
      <c r="J720" s="2">
        <v>1.7909999999999999</v>
      </c>
      <c r="K720" s="2">
        <v>37.610999999999997</v>
      </c>
      <c r="L720" s="143">
        <v>43484</v>
      </c>
      <c r="M720" s="2">
        <v>0.53263888888888888</v>
      </c>
      <c r="N720" s="3" t="s">
        <v>33</v>
      </c>
      <c r="O720" s="2">
        <v>35.82</v>
      </c>
      <c r="P720" s="4">
        <v>4.7619047620000003</v>
      </c>
      <c r="Q720" s="2">
        <v>1.7909999999999999</v>
      </c>
      <c r="R720" s="2">
        <v>8.1</v>
      </c>
      <c r="S720">
        <f t="shared" si="11"/>
        <v>1</v>
      </c>
    </row>
    <row r="721" spans="2:19" x14ac:dyDescent="0.25">
      <c r="B721" s="2" t="s">
        <v>754</v>
      </c>
      <c r="C721" s="2" t="s">
        <v>18</v>
      </c>
      <c r="D721" s="2" t="s">
        <v>19</v>
      </c>
      <c r="E721" s="2" t="s">
        <v>27</v>
      </c>
      <c r="F721" s="2" t="s">
        <v>31</v>
      </c>
      <c r="G721" s="2" t="s">
        <v>46</v>
      </c>
      <c r="H721" s="2">
        <v>45.38</v>
      </c>
      <c r="I721" s="2">
        <v>3</v>
      </c>
      <c r="J721" s="2">
        <v>6.8070000000000004</v>
      </c>
      <c r="K721" s="2">
        <v>142.947</v>
      </c>
      <c r="L721" s="143">
        <v>43513</v>
      </c>
      <c r="M721" s="2">
        <v>0.56527777777777777</v>
      </c>
      <c r="N721" s="3" t="s">
        <v>33</v>
      </c>
      <c r="O721" s="2">
        <v>136.13999999999999</v>
      </c>
      <c r="P721" s="4">
        <v>4.7619047620000003</v>
      </c>
      <c r="Q721" s="2">
        <v>6.8070000000000004</v>
      </c>
      <c r="R721" s="2">
        <v>7.2</v>
      </c>
      <c r="S721">
        <f t="shared" si="11"/>
        <v>2</v>
      </c>
    </row>
    <row r="722" spans="2:19" x14ac:dyDescent="0.25">
      <c r="B722" s="2" t="s">
        <v>755</v>
      </c>
      <c r="C722" s="2" t="s">
        <v>42</v>
      </c>
      <c r="D722" s="2" t="s">
        <v>43</v>
      </c>
      <c r="E722" s="2" t="s">
        <v>20</v>
      </c>
      <c r="F722" s="2" t="s">
        <v>21</v>
      </c>
      <c r="G722" s="2" t="s">
        <v>46</v>
      </c>
      <c r="H722" s="2">
        <v>17.48</v>
      </c>
      <c r="I722" s="2">
        <v>6</v>
      </c>
      <c r="J722" s="2">
        <v>5.2439999999999998</v>
      </c>
      <c r="K722" s="2">
        <v>110.124</v>
      </c>
      <c r="L722" s="143">
        <v>43483</v>
      </c>
      <c r="M722" s="2">
        <v>0.62777777777777777</v>
      </c>
      <c r="N722" s="3" t="s">
        <v>33</v>
      </c>
      <c r="O722" s="2">
        <v>104.88</v>
      </c>
      <c r="P722" s="4">
        <v>4.7619047620000003</v>
      </c>
      <c r="Q722" s="2">
        <v>5.2439999999999998</v>
      </c>
      <c r="R722" s="2">
        <v>6.1</v>
      </c>
      <c r="S722">
        <f t="shared" si="11"/>
        <v>1</v>
      </c>
    </row>
    <row r="723" spans="2:19" x14ac:dyDescent="0.25">
      <c r="B723" s="2" t="s">
        <v>756</v>
      </c>
      <c r="C723" s="2" t="s">
        <v>42</v>
      </c>
      <c r="D723" s="2" t="s">
        <v>43</v>
      </c>
      <c r="E723" s="2" t="s">
        <v>27</v>
      </c>
      <c r="F723" s="2" t="s">
        <v>21</v>
      </c>
      <c r="G723" s="2" t="s">
        <v>46</v>
      </c>
      <c r="H723" s="2">
        <v>25.56</v>
      </c>
      <c r="I723" s="2">
        <v>7</v>
      </c>
      <c r="J723" s="2">
        <v>8.9459999999999997</v>
      </c>
      <c r="K723" s="2">
        <v>187.86600000000001</v>
      </c>
      <c r="L723" s="143">
        <v>43498</v>
      </c>
      <c r="M723" s="2">
        <v>0.86250000000000004</v>
      </c>
      <c r="N723" s="3" t="s">
        <v>29</v>
      </c>
      <c r="O723" s="2">
        <v>178.92</v>
      </c>
      <c r="P723" s="4">
        <v>4.7619047620000003</v>
      </c>
      <c r="Q723" s="2">
        <v>8.9459999999999997</v>
      </c>
      <c r="R723" s="2">
        <v>7.1</v>
      </c>
      <c r="S723">
        <f t="shared" si="11"/>
        <v>2</v>
      </c>
    </row>
    <row r="724" spans="2:19" x14ac:dyDescent="0.25">
      <c r="B724" s="2" t="s">
        <v>757</v>
      </c>
      <c r="C724" s="2" t="s">
        <v>25</v>
      </c>
      <c r="D724" s="2" t="s">
        <v>26</v>
      </c>
      <c r="E724" s="2" t="s">
        <v>20</v>
      </c>
      <c r="F724" s="2" t="s">
        <v>21</v>
      </c>
      <c r="G724" s="2" t="s">
        <v>36</v>
      </c>
      <c r="H724" s="2">
        <v>90.63</v>
      </c>
      <c r="I724" s="2">
        <v>9</v>
      </c>
      <c r="J724" s="2">
        <v>40.783499999999997</v>
      </c>
      <c r="K724" s="2">
        <v>856.45349999999996</v>
      </c>
      <c r="L724" s="143">
        <v>43483</v>
      </c>
      <c r="M724" s="2">
        <v>0.64444444444444449</v>
      </c>
      <c r="N724" s="3" t="s">
        <v>29</v>
      </c>
      <c r="O724" s="2">
        <v>815.67</v>
      </c>
      <c r="P724" s="4">
        <v>4.7619047620000003</v>
      </c>
      <c r="Q724" s="2">
        <v>40.783499999999997</v>
      </c>
      <c r="R724" s="2">
        <v>5.0999999999999996</v>
      </c>
      <c r="S724">
        <f t="shared" si="11"/>
        <v>1</v>
      </c>
    </row>
    <row r="725" spans="2:19" x14ac:dyDescent="0.25">
      <c r="B725" s="2" t="s">
        <v>758</v>
      </c>
      <c r="C725" s="2" t="s">
        <v>42</v>
      </c>
      <c r="D725" s="2" t="s">
        <v>43</v>
      </c>
      <c r="E725" s="2" t="s">
        <v>27</v>
      </c>
      <c r="F725" s="2" t="s">
        <v>31</v>
      </c>
      <c r="G725" s="2" t="s">
        <v>32</v>
      </c>
      <c r="H725" s="2">
        <v>44.12</v>
      </c>
      <c r="I725" s="2">
        <v>3</v>
      </c>
      <c r="J725" s="2">
        <v>6.6180000000000003</v>
      </c>
      <c r="K725" s="2">
        <v>138.97800000000001</v>
      </c>
      <c r="L725" s="143">
        <v>43542</v>
      </c>
      <c r="M725" s="2">
        <v>0.57291666666666663</v>
      </c>
      <c r="N725" s="3" t="s">
        <v>33</v>
      </c>
      <c r="O725" s="2">
        <v>132.36000000000001</v>
      </c>
      <c r="P725" s="4">
        <v>4.7619047620000003</v>
      </c>
      <c r="Q725" s="2">
        <v>6.6180000000000003</v>
      </c>
      <c r="R725" s="2">
        <v>7.9</v>
      </c>
      <c r="S725">
        <f t="shared" si="11"/>
        <v>3</v>
      </c>
    </row>
    <row r="726" spans="2:19" x14ac:dyDescent="0.25">
      <c r="B726" s="2" t="s">
        <v>759</v>
      </c>
      <c r="C726" s="2" t="s">
        <v>25</v>
      </c>
      <c r="D726" s="2" t="s">
        <v>26</v>
      </c>
      <c r="E726" s="2" t="s">
        <v>20</v>
      </c>
      <c r="F726" s="2" t="s">
        <v>21</v>
      </c>
      <c r="G726" s="2" t="s">
        <v>44</v>
      </c>
      <c r="H726" s="2">
        <v>36.770000000000003</v>
      </c>
      <c r="I726" s="2">
        <v>7</v>
      </c>
      <c r="J726" s="2">
        <v>12.8695</v>
      </c>
      <c r="K726" s="2">
        <v>270.2595</v>
      </c>
      <c r="L726" s="143">
        <v>43476</v>
      </c>
      <c r="M726" s="2">
        <v>0.84027777777777779</v>
      </c>
      <c r="N726" s="3" t="s">
        <v>29</v>
      </c>
      <c r="O726" s="2">
        <v>257.39</v>
      </c>
      <c r="P726" s="4">
        <v>4.7619047620000003</v>
      </c>
      <c r="Q726" s="2">
        <v>12.8695</v>
      </c>
      <c r="R726" s="2">
        <v>7.4</v>
      </c>
      <c r="S726">
        <f t="shared" si="11"/>
        <v>1</v>
      </c>
    </row>
    <row r="727" spans="2:19" x14ac:dyDescent="0.25">
      <c r="B727" s="2" t="s">
        <v>760</v>
      </c>
      <c r="C727" s="2" t="s">
        <v>42</v>
      </c>
      <c r="D727" s="2" t="s">
        <v>43</v>
      </c>
      <c r="E727" s="2" t="s">
        <v>20</v>
      </c>
      <c r="F727" s="2" t="s">
        <v>31</v>
      </c>
      <c r="G727" s="2" t="s">
        <v>44</v>
      </c>
      <c r="H727" s="2">
        <v>23.34</v>
      </c>
      <c r="I727" s="2">
        <v>4</v>
      </c>
      <c r="J727" s="2">
        <v>4.6680000000000001</v>
      </c>
      <c r="K727" s="2">
        <v>98.028000000000006</v>
      </c>
      <c r="L727" s="143">
        <v>43500</v>
      </c>
      <c r="M727" s="2">
        <v>0.78680555555555554</v>
      </c>
      <c r="N727" s="3" t="s">
        <v>23</v>
      </c>
      <c r="O727" s="2">
        <v>93.36</v>
      </c>
      <c r="P727" s="4">
        <v>4.7619047620000003</v>
      </c>
      <c r="Q727" s="2">
        <v>4.6680000000000001</v>
      </c>
      <c r="R727" s="2">
        <v>7.4</v>
      </c>
      <c r="S727">
        <f t="shared" si="11"/>
        <v>2</v>
      </c>
    </row>
    <row r="728" spans="2:19" x14ac:dyDescent="0.25">
      <c r="B728" s="2" t="s">
        <v>761</v>
      </c>
      <c r="C728" s="2" t="s">
        <v>25</v>
      </c>
      <c r="D728" s="2" t="s">
        <v>26</v>
      </c>
      <c r="E728" s="2" t="s">
        <v>20</v>
      </c>
      <c r="F728" s="2" t="s">
        <v>21</v>
      </c>
      <c r="G728" s="2" t="s">
        <v>22</v>
      </c>
      <c r="H728" s="2">
        <v>28.5</v>
      </c>
      <c r="I728" s="2">
        <v>8</v>
      </c>
      <c r="J728" s="2">
        <v>11.4</v>
      </c>
      <c r="K728" s="2">
        <v>239.4</v>
      </c>
      <c r="L728" s="143">
        <v>43502</v>
      </c>
      <c r="M728" s="2">
        <v>0.6</v>
      </c>
      <c r="N728" s="3" t="s">
        <v>29</v>
      </c>
      <c r="O728" s="2">
        <v>228</v>
      </c>
      <c r="P728" s="4">
        <v>4.7619047620000003</v>
      </c>
      <c r="Q728" s="2">
        <v>11.4</v>
      </c>
      <c r="R728" s="2">
        <v>6.6</v>
      </c>
      <c r="S728">
        <f t="shared" si="11"/>
        <v>2</v>
      </c>
    </row>
    <row r="729" spans="2:19" x14ac:dyDescent="0.25">
      <c r="B729" s="2" t="s">
        <v>762</v>
      </c>
      <c r="C729" s="2" t="s">
        <v>25</v>
      </c>
      <c r="D729" s="2" t="s">
        <v>26</v>
      </c>
      <c r="E729" s="2" t="s">
        <v>20</v>
      </c>
      <c r="F729" s="2" t="s">
        <v>31</v>
      </c>
      <c r="G729" s="2" t="s">
        <v>32</v>
      </c>
      <c r="H729" s="2">
        <v>55.57</v>
      </c>
      <c r="I729" s="2">
        <v>3</v>
      </c>
      <c r="J729" s="2">
        <v>8.3354999999999997</v>
      </c>
      <c r="K729" s="2">
        <v>175.0455</v>
      </c>
      <c r="L729" s="143">
        <v>43473</v>
      </c>
      <c r="M729" s="2">
        <v>0.48749999999999999</v>
      </c>
      <c r="N729" s="3" t="s">
        <v>33</v>
      </c>
      <c r="O729" s="2">
        <v>166.71</v>
      </c>
      <c r="P729" s="4">
        <v>4.7619047620000003</v>
      </c>
      <c r="Q729" s="2">
        <v>8.3354999999999997</v>
      </c>
      <c r="R729" s="2">
        <v>5.9</v>
      </c>
      <c r="S729">
        <f t="shared" si="11"/>
        <v>1</v>
      </c>
    </row>
    <row r="730" spans="2:19" x14ac:dyDescent="0.25">
      <c r="B730" s="2" t="s">
        <v>763</v>
      </c>
      <c r="C730" s="2" t="s">
        <v>42</v>
      </c>
      <c r="D730" s="2" t="s">
        <v>43</v>
      </c>
      <c r="E730" s="2" t="s">
        <v>27</v>
      </c>
      <c r="F730" s="2" t="s">
        <v>31</v>
      </c>
      <c r="G730" s="2" t="s">
        <v>36</v>
      </c>
      <c r="H730" s="2">
        <v>69.739999999999995</v>
      </c>
      <c r="I730" s="2">
        <v>10</v>
      </c>
      <c r="J730" s="2">
        <v>34.869999999999997</v>
      </c>
      <c r="K730" s="2">
        <v>732.27</v>
      </c>
      <c r="L730" s="143">
        <v>43529</v>
      </c>
      <c r="M730" s="2">
        <v>0.74236111111111114</v>
      </c>
      <c r="N730" s="3" t="s">
        <v>33</v>
      </c>
      <c r="O730" s="2">
        <v>697.4</v>
      </c>
      <c r="P730" s="4">
        <v>4.7619047620000003</v>
      </c>
      <c r="Q730" s="2">
        <v>34.869999999999997</v>
      </c>
      <c r="R730" s="2">
        <v>8.9</v>
      </c>
      <c r="S730">
        <f t="shared" si="11"/>
        <v>3</v>
      </c>
    </row>
    <row r="731" spans="2:19" x14ac:dyDescent="0.25">
      <c r="B731" s="2" t="s">
        <v>764</v>
      </c>
      <c r="C731" s="2" t="s">
        <v>25</v>
      </c>
      <c r="D731" s="2" t="s">
        <v>26</v>
      </c>
      <c r="E731" s="2" t="s">
        <v>27</v>
      </c>
      <c r="F731" s="2" t="s">
        <v>31</v>
      </c>
      <c r="G731" s="2" t="s">
        <v>46</v>
      </c>
      <c r="H731" s="2">
        <v>97.26</v>
      </c>
      <c r="I731" s="2">
        <v>4</v>
      </c>
      <c r="J731" s="2">
        <v>19.452000000000002</v>
      </c>
      <c r="K731" s="2">
        <v>408.49200000000002</v>
      </c>
      <c r="L731" s="143">
        <v>43540</v>
      </c>
      <c r="M731" s="2">
        <v>0.6479166666666667</v>
      </c>
      <c r="N731" s="3" t="s">
        <v>23</v>
      </c>
      <c r="O731" s="2">
        <v>389.04</v>
      </c>
      <c r="P731" s="4">
        <v>4.7619047620000003</v>
      </c>
      <c r="Q731" s="2">
        <v>19.452000000000002</v>
      </c>
      <c r="R731" s="2">
        <v>6.8</v>
      </c>
      <c r="S731">
        <f t="shared" si="11"/>
        <v>3</v>
      </c>
    </row>
    <row r="732" spans="2:19" x14ac:dyDescent="0.25">
      <c r="B732" s="2" t="s">
        <v>765</v>
      </c>
      <c r="C732" s="2" t="s">
        <v>42</v>
      </c>
      <c r="D732" s="2" t="s">
        <v>43</v>
      </c>
      <c r="E732" s="2" t="s">
        <v>20</v>
      </c>
      <c r="F732" s="2" t="s">
        <v>21</v>
      </c>
      <c r="G732" s="2" t="s">
        <v>32</v>
      </c>
      <c r="H732" s="2">
        <v>52.18</v>
      </c>
      <c r="I732" s="2">
        <v>7</v>
      </c>
      <c r="J732" s="2">
        <v>18.263000000000002</v>
      </c>
      <c r="K732" s="2">
        <v>383.52300000000002</v>
      </c>
      <c r="L732" s="143">
        <v>43533</v>
      </c>
      <c r="M732" s="2">
        <v>0.45416666666666666</v>
      </c>
      <c r="N732" s="3" t="s">
        <v>29</v>
      </c>
      <c r="O732" s="2">
        <v>365.26</v>
      </c>
      <c r="P732" s="4">
        <v>4.7619047620000003</v>
      </c>
      <c r="Q732" s="2">
        <v>18.263000000000002</v>
      </c>
      <c r="R732" s="2">
        <v>9.3000000000000007</v>
      </c>
      <c r="S732">
        <f t="shared" si="11"/>
        <v>3</v>
      </c>
    </row>
    <row r="733" spans="2:19" x14ac:dyDescent="0.25">
      <c r="B733" s="2" t="s">
        <v>766</v>
      </c>
      <c r="C733" s="2" t="s">
        <v>18</v>
      </c>
      <c r="D733" s="2" t="s">
        <v>19</v>
      </c>
      <c r="E733" s="2" t="s">
        <v>20</v>
      </c>
      <c r="F733" s="2" t="s">
        <v>21</v>
      </c>
      <c r="G733" s="2" t="s">
        <v>46</v>
      </c>
      <c r="H733" s="2">
        <v>22.32</v>
      </c>
      <c r="I733" s="2">
        <v>4</v>
      </c>
      <c r="J733" s="2">
        <v>4.4640000000000004</v>
      </c>
      <c r="K733" s="2">
        <v>93.744</v>
      </c>
      <c r="L733" s="143">
        <v>43525</v>
      </c>
      <c r="M733" s="2">
        <v>0.68263888888888891</v>
      </c>
      <c r="N733" s="3" t="s">
        <v>33</v>
      </c>
      <c r="O733" s="2">
        <v>89.28</v>
      </c>
      <c r="P733" s="4">
        <v>4.7619047620000003</v>
      </c>
      <c r="Q733" s="2">
        <v>4.4640000000000004</v>
      </c>
      <c r="R733" s="2">
        <v>4.4000000000000004</v>
      </c>
      <c r="S733">
        <f t="shared" si="11"/>
        <v>3</v>
      </c>
    </row>
    <row r="734" spans="2:19" x14ac:dyDescent="0.25">
      <c r="B734" s="2" t="s">
        <v>767</v>
      </c>
      <c r="C734" s="2" t="s">
        <v>18</v>
      </c>
      <c r="D734" s="2" t="s">
        <v>19</v>
      </c>
      <c r="E734" s="2" t="s">
        <v>27</v>
      </c>
      <c r="F734" s="2" t="s">
        <v>31</v>
      </c>
      <c r="G734" s="2" t="s">
        <v>22</v>
      </c>
      <c r="H734" s="2">
        <v>56</v>
      </c>
      <c r="I734" s="2">
        <v>3</v>
      </c>
      <c r="J734" s="2">
        <v>8.4</v>
      </c>
      <c r="K734" s="2">
        <v>176.4</v>
      </c>
      <c r="L734" s="143">
        <v>43524</v>
      </c>
      <c r="M734" s="2">
        <v>0.81458333333333333</v>
      </c>
      <c r="N734" s="3" t="s">
        <v>23</v>
      </c>
      <c r="O734" s="2">
        <v>168</v>
      </c>
      <c r="P734" s="4">
        <v>4.7619047620000003</v>
      </c>
      <c r="Q734" s="2">
        <v>8.4</v>
      </c>
      <c r="R734" s="2">
        <v>4.8</v>
      </c>
      <c r="S734">
        <f t="shared" si="11"/>
        <v>2</v>
      </c>
    </row>
    <row r="735" spans="2:19" x14ac:dyDescent="0.25">
      <c r="B735" s="2" t="s">
        <v>768</v>
      </c>
      <c r="C735" s="2" t="s">
        <v>18</v>
      </c>
      <c r="D735" s="2" t="s">
        <v>19</v>
      </c>
      <c r="E735" s="2" t="s">
        <v>20</v>
      </c>
      <c r="F735" s="2" t="s">
        <v>31</v>
      </c>
      <c r="G735" s="2" t="s">
        <v>46</v>
      </c>
      <c r="H735" s="2">
        <v>19.7</v>
      </c>
      <c r="I735" s="2">
        <v>1</v>
      </c>
      <c r="J735" s="2">
        <v>0.98499999999999999</v>
      </c>
      <c r="K735" s="2">
        <v>20.684999999999999</v>
      </c>
      <c r="L735" s="143">
        <v>43504</v>
      </c>
      <c r="M735" s="2">
        <v>0.48541666666666666</v>
      </c>
      <c r="N735" s="3" t="s">
        <v>23</v>
      </c>
      <c r="O735" s="2">
        <v>19.7</v>
      </c>
      <c r="P735" s="4">
        <v>4.7619047620000003</v>
      </c>
      <c r="Q735" s="2">
        <v>0.98499999999999999</v>
      </c>
      <c r="R735" s="2">
        <v>9.5</v>
      </c>
      <c r="S735">
        <f t="shared" si="11"/>
        <v>2</v>
      </c>
    </row>
    <row r="736" spans="2:19" x14ac:dyDescent="0.25">
      <c r="B736" s="2" t="s">
        <v>769</v>
      </c>
      <c r="C736" s="2" t="s">
        <v>42</v>
      </c>
      <c r="D736" s="2" t="s">
        <v>43</v>
      </c>
      <c r="E736" s="2" t="s">
        <v>27</v>
      </c>
      <c r="F736" s="2" t="s">
        <v>31</v>
      </c>
      <c r="G736" s="2" t="s">
        <v>28</v>
      </c>
      <c r="H736" s="2">
        <v>75.88</v>
      </c>
      <c r="I736" s="2">
        <v>7</v>
      </c>
      <c r="J736" s="2">
        <v>26.558</v>
      </c>
      <c r="K736" s="2">
        <v>557.71799999999996</v>
      </c>
      <c r="L736" s="143">
        <v>43489</v>
      </c>
      <c r="M736" s="2">
        <v>0.44305555555555554</v>
      </c>
      <c r="N736" s="3" t="s">
        <v>23</v>
      </c>
      <c r="O736" s="2">
        <v>531.16</v>
      </c>
      <c r="P736" s="4">
        <v>4.7619047620000003</v>
      </c>
      <c r="Q736" s="2">
        <v>26.558</v>
      </c>
      <c r="R736" s="2">
        <v>8.9</v>
      </c>
      <c r="S736">
        <f t="shared" si="11"/>
        <v>1</v>
      </c>
    </row>
    <row r="737" spans="2:19" x14ac:dyDescent="0.25">
      <c r="B737" s="2" t="s">
        <v>770</v>
      </c>
      <c r="C737" s="2" t="s">
        <v>42</v>
      </c>
      <c r="D737" s="2" t="s">
        <v>43</v>
      </c>
      <c r="E737" s="2" t="s">
        <v>20</v>
      </c>
      <c r="F737" s="2" t="s">
        <v>31</v>
      </c>
      <c r="G737" s="2" t="s">
        <v>44</v>
      </c>
      <c r="H737" s="2">
        <v>53.72</v>
      </c>
      <c r="I737" s="2">
        <v>1</v>
      </c>
      <c r="J737" s="2">
        <v>2.6859999999999999</v>
      </c>
      <c r="K737" s="2">
        <v>56.405999999999999</v>
      </c>
      <c r="L737" s="143">
        <v>43525</v>
      </c>
      <c r="M737" s="2">
        <v>0.8354166666666667</v>
      </c>
      <c r="N737" s="3" t="s">
        <v>23</v>
      </c>
      <c r="O737" s="2">
        <v>53.72</v>
      </c>
      <c r="P737" s="4">
        <v>4.7619047620000003</v>
      </c>
      <c r="Q737" s="2">
        <v>2.6859999999999999</v>
      </c>
      <c r="R737" s="2">
        <v>6.4</v>
      </c>
      <c r="S737">
        <f t="shared" si="11"/>
        <v>3</v>
      </c>
    </row>
    <row r="738" spans="2:19" x14ac:dyDescent="0.25">
      <c r="B738" s="2" t="s">
        <v>771</v>
      </c>
      <c r="C738" s="2" t="s">
        <v>25</v>
      </c>
      <c r="D738" s="2" t="s">
        <v>26</v>
      </c>
      <c r="E738" s="2" t="s">
        <v>20</v>
      </c>
      <c r="F738" s="2" t="s">
        <v>31</v>
      </c>
      <c r="G738" s="2" t="s">
        <v>22</v>
      </c>
      <c r="H738" s="2">
        <v>81.95</v>
      </c>
      <c r="I738" s="2">
        <v>10</v>
      </c>
      <c r="J738" s="2">
        <v>40.975000000000001</v>
      </c>
      <c r="K738" s="2">
        <v>860.47500000000002</v>
      </c>
      <c r="L738" s="143">
        <v>43534</v>
      </c>
      <c r="M738" s="2">
        <v>0.52708333333333335</v>
      </c>
      <c r="N738" s="3" t="s">
        <v>33</v>
      </c>
      <c r="O738" s="2">
        <v>819.5</v>
      </c>
      <c r="P738" s="4">
        <v>4.7619047620000003</v>
      </c>
      <c r="Q738" s="2">
        <v>40.975000000000001</v>
      </c>
      <c r="R738" s="2">
        <v>6</v>
      </c>
      <c r="S738">
        <f t="shared" si="11"/>
        <v>3</v>
      </c>
    </row>
    <row r="739" spans="2:19" x14ac:dyDescent="0.25">
      <c r="B739" s="2" t="s">
        <v>772</v>
      </c>
      <c r="C739" s="2" t="s">
        <v>25</v>
      </c>
      <c r="D739" s="2" t="s">
        <v>26</v>
      </c>
      <c r="E739" s="2" t="s">
        <v>20</v>
      </c>
      <c r="F739" s="2" t="s">
        <v>21</v>
      </c>
      <c r="G739" s="2" t="s">
        <v>32</v>
      </c>
      <c r="H739" s="2">
        <v>81.2</v>
      </c>
      <c r="I739" s="2">
        <v>7</v>
      </c>
      <c r="J739" s="2">
        <v>28.42</v>
      </c>
      <c r="K739" s="2">
        <v>596.82000000000005</v>
      </c>
      <c r="L739" s="143">
        <v>43547</v>
      </c>
      <c r="M739" s="2">
        <v>0.66597222222222219</v>
      </c>
      <c r="N739" s="3" t="s">
        <v>33</v>
      </c>
      <c r="O739" s="2">
        <v>568.4</v>
      </c>
      <c r="P739" s="4">
        <v>4.7619047620000003</v>
      </c>
      <c r="Q739" s="2">
        <v>28.42</v>
      </c>
      <c r="R739" s="2">
        <v>8.1</v>
      </c>
      <c r="S739">
        <f t="shared" si="11"/>
        <v>3</v>
      </c>
    </row>
    <row r="740" spans="2:19" x14ac:dyDescent="0.25">
      <c r="B740" s="2" t="s">
        <v>773</v>
      </c>
      <c r="C740" s="2" t="s">
        <v>25</v>
      </c>
      <c r="D740" s="2" t="s">
        <v>26</v>
      </c>
      <c r="E740" s="2" t="s">
        <v>27</v>
      </c>
      <c r="F740" s="2" t="s">
        <v>31</v>
      </c>
      <c r="G740" s="2" t="s">
        <v>28</v>
      </c>
      <c r="H740" s="2">
        <v>58.76</v>
      </c>
      <c r="I740" s="2">
        <v>10</v>
      </c>
      <c r="J740" s="2">
        <v>29.38</v>
      </c>
      <c r="K740" s="2">
        <v>616.98</v>
      </c>
      <c r="L740" s="143">
        <v>43494</v>
      </c>
      <c r="M740" s="2">
        <v>0.60138888888888886</v>
      </c>
      <c r="N740" s="3" t="s">
        <v>23</v>
      </c>
      <c r="O740" s="2">
        <v>587.6</v>
      </c>
      <c r="P740" s="4">
        <v>4.7619047620000003</v>
      </c>
      <c r="Q740" s="2">
        <v>29.38</v>
      </c>
      <c r="R740" s="2">
        <v>9</v>
      </c>
      <c r="S740">
        <f t="shared" si="11"/>
        <v>1</v>
      </c>
    </row>
    <row r="741" spans="2:19" x14ac:dyDescent="0.25">
      <c r="B741" s="2" t="s">
        <v>774</v>
      </c>
      <c r="C741" s="2" t="s">
        <v>42</v>
      </c>
      <c r="D741" s="2" t="s">
        <v>43</v>
      </c>
      <c r="E741" s="2" t="s">
        <v>20</v>
      </c>
      <c r="F741" s="2" t="s">
        <v>31</v>
      </c>
      <c r="G741" s="2" t="s">
        <v>28</v>
      </c>
      <c r="H741" s="2">
        <v>91.56</v>
      </c>
      <c r="I741" s="2">
        <v>8</v>
      </c>
      <c r="J741" s="2">
        <v>36.624000000000002</v>
      </c>
      <c r="K741" s="2">
        <v>769.10400000000004</v>
      </c>
      <c r="L741" s="143">
        <v>43477</v>
      </c>
      <c r="M741" s="2">
        <v>0.76527777777777772</v>
      </c>
      <c r="N741" s="3" t="s">
        <v>23</v>
      </c>
      <c r="O741" s="2">
        <v>732.48</v>
      </c>
      <c r="P741" s="4">
        <v>4.7619047620000003</v>
      </c>
      <c r="Q741" s="2">
        <v>36.624000000000002</v>
      </c>
      <c r="R741" s="2">
        <v>6</v>
      </c>
      <c r="S741">
        <f t="shared" si="11"/>
        <v>1</v>
      </c>
    </row>
    <row r="742" spans="2:19" x14ac:dyDescent="0.25">
      <c r="B742" s="2" t="s">
        <v>775</v>
      </c>
      <c r="C742" s="2" t="s">
        <v>18</v>
      </c>
      <c r="D742" s="2" t="s">
        <v>19</v>
      </c>
      <c r="E742" s="2" t="s">
        <v>27</v>
      </c>
      <c r="F742" s="2" t="s">
        <v>31</v>
      </c>
      <c r="G742" s="2" t="s">
        <v>32</v>
      </c>
      <c r="H742" s="2">
        <v>93.96</v>
      </c>
      <c r="I742" s="2">
        <v>9</v>
      </c>
      <c r="J742" s="2">
        <v>42.281999999999996</v>
      </c>
      <c r="K742" s="2">
        <v>887.92200000000003</v>
      </c>
      <c r="L742" s="143">
        <v>43544</v>
      </c>
      <c r="M742" s="2">
        <v>0.48055555555555557</v>
      </c>
      <c r="N742" s="3" t="s">
        <v>29</v>
      </c>
      <c r="O742" s="2">
        <v>845.64</v>
      </c>
      <c r="P742" s="4">
        <v>4.7619047620000003</v>
      </c>
      <c r="Q742" s="2">
        <v>42.281999999999996</v>
      </c>
      <c r="R742" s="2">
        <v>9.8000000000000007</v>
      </c>
      <c r="S742">
        <f t="shared" si="11"/>
        <v>3</v>
      </c>
    </row>
    <row r="743" spans="2:19" x14ac:dyDescent="0.25">
      <c r="B743" s="2" t="s">
        <v>776</v>
      </c>
      <c r="C743" s="2" t="s">
        <v>25</v>
      </c>
      <c r="D743" s="2" t="s">
        <v>26</v>
      </c>
      <c r="E743" s="2" t="s">
        <v>27</v>
      </c>
      <c r="F743" s="2" t="s">
        <v>31</v>
      </c>
      <c r="G743" s="2" t="s">
        <v>32</v>
      </c>
      <c r="H743" s="2">
        <v>55.61</v>
      </c>
      <c r="I743" s="2">
        <v>7</v>
      </c>
      <c r="J743" s="2">
        <v>19.4635</v>
      </c>
      <c r="K743" s="2">
        <v>408.73349999999999</v>
      </c>
      <c r="L743" s="143">
        <v>43547</v>
      </c>
      <c r="M743" s="2">
        <v>0.52847222222222223</v>
      </c>
      <c r="N743" s="3" t="s">
        <v>29</v>
      </c>
      <c r="O743" s="2">
        <v>389.27</v>
      </c>
      <c r="P743" s="4">
        <v>4.7619047620000003</v>
      </c>
      <c r="Q743" s="2">
        <v>19.4635</v>
      </c>
      <c r="R743" s="2">
        <v>8.5</v>
      </c>
      <c r="S743">
        <f t="shared" si="11"/>
        <v>3</v>
      </c>
    </row>
    <row r="744" spans="2:19" x14ac:dyDescent="0.25">
      <c r="B744" s="2" t="s">
        <v>777</v>
      </c>
      <c r="C744" s="2" t="s">
        <v>25</v>
      </c>
      <c r="D744" s="2" t="s">
        <v>26</v>
      </c>
      <c r="E744" s="2" t="s">
        <v>27</v>
      </c>
      <c r="F744" s="2" t="s">
        <v>31</v>
      </c>
      <c r="G744" s="2" t="s">
        <v>44</v>
      </c>
      <c r="H744" s="2">
        <v>84.83</v>
      </c>
      <c r="I744" s="2">
        <v>1</v>
      </c>
      <c r="J744" s="2">
        <v>4.2415000000000003</v>
      </c>
      <c r="K744" s="2">
        <v>89.0715</v>
      </c>
      <c r="L744" s="143">
        <v>43479</v>
      </c>
      <c r="M744" s="2">
        <v>0.63888888888888884</v>
      </c>
      <c r="N744" s="3" t="s">
        <v>23</v>
      </c>
      <c r="O744" s="2">
        <v>84.83</v>
      </c>
      <c r="P744" s="4">
        <v>4.7619047620000003</v>
      </c>
      <c r="Q744" s="2">
        <v>4.2415000000000003</v>
      </c>
      <c r="R744" s="2">
        <v>8.8000000000000007</v>
      </c>
      <c r="S744">
        <f t="shared" si="11"/>
        <v>1</v>
      </c>
    </row>
    <row r="745" spans="2:19" x14ac:dyDescent="0.25">
      <c r="B745" s="2" t="s">
        <v>778</v>
      </c>
      <c r="C745" s="2" t="s">
        <v>18</v>
      </c>
      <c r="D745" s="2" t="s">
        <v>19</v>
      </c>
      <c r="E745" s="2" t="s">
        <v>20</v>
      </c>
      <c r="F745" s="2" t="s">
        <v>21</v>
      </c>
      <c r="G745" s="2" t="s">
        <v>36</v>
      </c>
      <c r="H745" s="2">
        <v>71.63</v>
      </c>
      <c r="I745" s="2">
        <v>2</v>
      </c>
      <c r="J745" s="2">
        <v>7.1630000000000003</v>
      </c>
      <c r="K745" s="2">
        <v>150.423</v>
      </c>
      <c r="L745" s="143">
        <v>43508</v>
      </c>
      <c r="M745" s="2">
        <v>0.60624999999999996</v>
      </c>
      <c r="N745" s="3" t="s">
        <v>23</v>
      </c>
      <c r="O745" s="2">
        <v>143.26</v>
      </c>
      <c r="P745" s="4">
        <v>4.7619047620000003</v>
      </c>
      <c r="Q745" s="2">
        <v>7.1630000000000003</v>
      </c>
      <c r="R745" s="2">
        <v>8.8000000000000007</v>
      </c>
      <c r="S745">
        <f t="shared" si="11"/>
        <v>2</v>
      </c>
    </row>
    <row r="746" spans="2:19" x14ac:dyDescent="0.25">
      <c r="B746" s="2" t="s">
        <v>779</v>
      </c>
      <c r="C746" s="2" t="s">
        <v>18</v>
      </c>
      <c r="D746" s="2" t="s">
        <v>19</v>
      </c>
      <c r="E746" s="2" t="s">
        <v>20</v>
      </c>
      <c r="F746" s="2" t="s">
        <v>31</v>
      </c>
      <c r="G746" s="2" t="s">
        <v>32</v>
      </c>
      <c r="H746" s="2">
        <v>37.69</v>
      </c>
      <c r="I746" s="2">
        <v>2</v>
      </c>
      <c r="J746" s="2">
        <v>3.7690000000000001</v>
      </c>
      <c r="K746" s="2">
        <v>79.149000000000001</v>
      </c>
      <c r="L746" s="143">
        <v>43516</v>
      </c>
      <c r="M746" s="2">
        <v>0.64513888888888893</v>
      </c>
      <c r="N746" s="3" t="s">
        <v>23</v>
      </c>
      <c r="O746" s="2">
        <v>75.38</v>
      </c>
      <c r="P746" s="4">
        <v>4.7619047620000003</v>
      </c>
      <c r="Q746" s="2">
        <v>3.7690000000000001</v>
      </c>
      <c r="R746" s="2">
        <v>9.5</v>
      </c>
      <c r="S746">
        <f t="shared" si="11"/>
        <v>2</v>
      </c>
    </row>
    <row r="747" spans="2:19" x14ac:dyDescent="0.25">
      <c r="B747" s="2" t="s">
        <v>780</v>
      </c>
      <c r="C747" s="2" t="s">
        <v>25</v>
      </c>
      <c r="D747" s="2" t="s">
        <v>26</v>
      </c>
      <c r="E747" s="2" t="s">
        <v>20</v>
      </c>
      <c r="F747" s="2" t="s">
        <v>21</v>
      </c>
      <c r="G747" s="2" t="s">
        <v>36</v>
      </c>
      <c r="H747" s="2">
        <v>31.67</v>
      </c>
      <c r="I747" s="2">
        <v>8</v>
      </c>
      <c r="J747" s="2">
        <v>12.667999999999999</v>
      </c>
      <c r="K747" s="2">
        <v>266.02800000000002</v>
      </c>
      <c r="L747" s="143">
        <v>43467</v>
      </c>
      <c r="M747" s="2">
        <v>0.67986111111111114</v>
      </c>
      <c r="N747" s="3" t="s">
        <v>33</v>
      </c>
      <c r="O747" s="2">
        <v>253.36</v>
      </c>
      <c r="P747" s="4">
        <v>4.7619047620000003</v>
      </c>
      <c r="Q747" s="2">
        <v>12.667999999999999</v>
      </c>
      <c r="R747" s="2">
        <v>5.6</v>
      </c>
      <c r="S747">
        <f t="shared" si="11"/>
        <v>1</v>
      </c>
    </row>
    <row r="748" spans="2:19" x14ac:dyDescent="0.25">
      <c r="B748" s="2" t="s">
        <v>781</v>
      </c>
      <c r="C748" s="2" t="s">
        <v>25</v>
      </c>
      <c r="D748" s="2" t="s">
        <v>26</v>
      </c>
      <c r="E748" s="2" t="s">
        <v>20</v>
      </c>
      <c r="F748" s="2" t="s">
        <v>21</v>
      </c>
      <c r="G748" s="2" t="s">
        <v>44</v>
      </c>
      <c r="H748" s="2">
        <v>38.42</v>
      </c>
      <c r="I748" s="2">
        <v>1</v>
      </c>
      <c r="J748" s="2">
        <v>1.921</v>
      </c>
      <c r="K748" s="2">
        <v>40.341000000000001</v>
      </c>
      <c r="L748" s="143">
        <v>43498</v>
      </c>
      <c r="M748" s="2">
        <v>0.68958333333333333</v>
      </c>
      <c r="N748" s="3" t="s">
        <v>29</v>
      </c>
      <c r="O748" s="2">
        <v>38.42</v>
      </c>
      <c r="P748" s="4">
        <v>4.7619047620000003</v>
      </c>
      <c r="Q748" s="2">
        <v>1.921</v>
      </c>
      <c r="R748" s="2">
        <v>8.6</v>
      </c>
      <c r="S748">
        <f t="shared" si="11"/>
        <v>2</v>
      </c>
    </row>
    <row r="749" spans="2:19" x14ac:dyDescent="0.25">
      <c r="B749" s="2" t="s">
        <v>782</v>
      </c>
      <c r="C749" s="2" t="s">
        <v>42</v>
      </c>
      <c r="D749" s="2" t="s">
        <v>43</v>
      </c>
      <c r="E749" s="2" t="s">
        <v>20</v>
      </c>
      <c r="F749" s="2" t="s">
        <v>31</v>
      </c>
      <c r="G749" s="2" t="s">
        <v>46</v>
      </c>
      <c r="H749" s="2">
        <v>65.23</v>
      </c>
      <c r="I749" s="2">
        <v>10</v>
      </c>
      <c r="J749" s="2">
        <v>32.615000000000002</v>
      </c>
      <c r="K749" s="2">
        <v>684.91499999999996</v>
      </c>
      <c r="L749" s="143">
        <v>43473</v>
      </c>
      <c r="M749" s="2">
        <v>0.79652777777777772</v>
      </c>
      <c r="N749" s="3" t="s">
        <v>33</v>
      </c>
      <c r="O749" s="2">
        <v>652.29999999999995</v>
      </c>
      <c r="P749" s="4">
        <v>4.7619047620000003</v>
      </c>
      <c r="Q749" s="2">
        <v>32.615000000000002</v>
      </c>
      <c r="R749" s="2">
        <v>5.2</v>
      </c>
      <c r="S749">
        <f t="shared" si="11"/>
        <v>1</v>
      </c>
    </row>
    <row r="750" spans="2:19" x14ac:dyDescent="0.25">
      <c r="B750" s="2" t="s">
        <v>783</v>
      </c>
      <c r="C750" s="2" t="s">
        <v>25</v>
      </c>
      <c r="D750" s="2" t="s">
        <v>26</v>
      </c>
      <c r="E750" s="2" t="s">
        <v>20</v>
      </c>
      <c r="F750" s="2" t="s">
        <v>21</v>
      </c>
      <c r="G750" s="2" t="s">
        <v>32</v>
      </c>
      <c r="H750" s="2">
        <v>10.53</v>
      </c>
      <c r="I750" s="2">
        <v>5</v>
      </c>
      <c r="J750" s="2">
        <v>2.6324999999999998</v>
      </c>
      <c r="K750" s="2">
        <v>55.282499999999999</v>
      </c>
      <c r="L750" s="143">
        <v>43495</v>
      </c>
      <c r="M750" s="2">
        <v>0.61319444444444449</v>
      </c>
      <c r="N750" s="3" t="s">
        <v>33</v>
      </c>
      <c r="O750" s="2">
        <v>52.65</v>
      </c>
      <c r="P750" s="4">
        <v>4.7619047620000003</v>
      </c>
      <c r="Q750" s="2">
        <v>2.6324999999999998</v>
      </c>
      <c r="R750" s="2">
        <v>5.8</v>
      </c>
      <c r="S750">
        <f t="shared" si="11"/>
        <v>1</v>
      </c>
    </row>
    <row r="751" spans="2:19" x14ac:dyDescent="0.25">
      <c r="B751" s="2" t="s">
        <v>784</v>
      </c>
      <c r="C751" s="2" t="s">
        <v>42</v>
      </c>
      <c r="D751" s="2" t="s">
        <v>43</v>
      </c>
      <c r="E751" s="2" t="s">
        <v>20</v>
      </c>
      <c r="F751" s="2" t="s">
        <v>21</v>
      </c>
      <c r="G751" s="2" t="s">
        <v>32</v>
      </c>
      <c r="H751" s="2">
        <v>12.29</v>
      </c>
      <c r="I751" s="2">
        <v>9</v>
      </c>
      <c r="J751" s="2">
        <v>5.5305</v>
      </c>
      <c r="K751" s="2">
        <v>116.1405</v>
      </c>
      <c r="L751" s="143">
        <v>43550</v>
      </c>
      <c r="M751" s="2">
        <v>0.81111111111111112</v>
      </c>
      <c r="N751" s="3" t="s">
        <v>33</v>
      </c>
      <c r="O751" s="2">
        <v>110.61</v>
      </c>
      <c r="P751" s="4">
        <v>4.7619047620000003</v>
      </c>
      <c r="Q751" s="2">
        <v>5.5305</v>
      </c>
      <c r="R751" s="2">
        <v>8</v>
      </c>
      <c r="S751">
        <f t="shared" si="11"/>
        <v>3</v>
      </c>
    </row>
    <row r="752" spans="2:19" x14ac:dyDescent="0.25">
      <c r="B752" s="2" t="s">
        <v>785</v>
      </c>
      <c r="C752" s="2" t="s">
        <v>25</v>
      </c>
      <c r="D752" s="2" t="s">
        <v>26</v>
      </c>
      <c r="E752" s="2" t="s">
        <v>20</v>
      </c>
      <c r="F752" s="2" t="s">
        <v>31</v>
      </c>
      <c r="G752" s="2" t="s">
        <v>22</v>
      </c>
      <c r="H752" s="2">
        <v>81.23</v>
      </c>
      <c r="I752" s="2">
        <v>7</v>
      </c>
      <c r="J752" s="2">
        <v>28.430499999999999</v>
      </c>
      <c r="K752" s="2">
        <v>597.04049999999995</v>
      </c>
      <c r="L752" s="143">
        <v>43480</v>
      </c>
      <c r="M752" s="2">
        <v>0.86388888888888893</v>
      </c>
      <c r="N752" s="3" t="s">
        <v>29</v>
      </c>
      <c r="O752" s="2">
        <v>568.61</v>
      </c>
      <c r="P752" s="4">
        <v>4.7619047620000003</v>
      </c>
      <c r="Q752" s="2">
        <v>28.430499999999999</v>
      </c>
      <c r="R752" s="2">
        <v>9</v>
      </c>
      <c r="S752">
        <f t="shared" si="11"/>
        <v>1</v>
      </c>
    </row>
    <row r="753" spans="2:19" x14ac:dyDescent="0.25">
      <c r="B753" s="2" t="s">
        <v>786</v>
      </c>
      <c r="C753" s="2" t="s">
        <v>42</v>
      </c>
      <c r="D753" s="2" t="s">
        <v>43</v>
      </c>
      <c r="E753" s="2" t="s">
        <v>20</v>
      </c>
      <c r="F753" s="2" t="s">
        <v>21</v>
      </c>
      <c r="G753" s="2" t="s">
        <v>46</v>
      </c>
      <c r="H753" s="2">
        <v>22.32</v>
      </c>
      <c r="I753" s="2">
        <v>4</v>
      </c>
      <c r="J753" s="2">
        <v>4.4640000000000004</v>
      </c>
      <c r="K753" s="2">
        <v>93.744</v>
      </c>
      <c r="L753" s="143">
        <v>43538</v>
      </c>
      <c r="M753" s="2">
        <v>0.46944444444444444</v>
      </c>
      <c r="N753" s="3" t="s">
        <v>23</v>
      </c>
      <c r="O753" s="2">
        <v>89.28</v>
      </c>
      <c r="P753" s="4">
        <v>4.7619047620000003</v>
      </c>
      <c r="Q753" s="2">
        <v>4.4640000000000004</v>
      </c>
      <c r="R753" s="2">
        <v>4.0999999999999996</v>
      </c>
      <c r="S753">
        <f t="shared" si="11"/>
        <v>3</v>
      </c>
    </row>
    <row r="754" spans="2:19" x14ac:dyDescent="0.25">
      <c r="B754" s="2" t="s">
        <v>787</v>
      </c>
      <c r="C754" s="2" t="s">
        <v>18</v>
      </c>
      <c r="D754" s="2" t="s">
        <v>19</v>
      </c>
      <c r="E754" s="2" t="s">
        <v>27</v>
      </c>
      <c r="F754" s="2" t="s">
        <v>21</v>
      </c>
      <c r="G754" s="2" t="s">
        <v>44</v>
      </c>
      <c r="H754" s="2">
        <v>27.28</v>
      </c>
      <c r="I754" s="2">
        <v>5</v>
      </c>
      <c r="J754" s="2">
        <v>6.82</v>
      </c>
      <c r="K754" s="2">
        <v>143.22</v>
      </c>
      <c r="L754" s="143">
        <v>43499</v>
      </c>
      <c r="M754" s="2">
        <v>0.43819444444444444</v>
      </c>
      <c r="N754" s="3" t="s">
        <v>33</v>
      </c>
      <c r="O754" s="2">
        <v>136.4</v>
      </c>
      <c r="P754" s="4">
        <v>4.7619047620000003</v>
      </c>
      <c r="Q754" s="2">
        <v>6.82</v>
      </c>
      <c r="R754" s="2">
        <v>8.6</v>
      </c>
      <c r="S754">
        <f t="shared" si="11"/>
        <v>2</v>
      </c>
    </row>
    <row r="755" spans="2:19" x14ac:dyDescent="0.25">
      <c r="B755" s="2" t="s">
        <v>788</v>
      </c>
      <c r="C755" s="2" t="s">
        <v>18</v>
      </c>
      <c r="D755" s="2" t="s">
        <v>19</v>
      </c>
      <c r="E755" s="2" t="s">
        <v>20</v>
      </c>
      <c r="F755" s="2" t="s">
        <v>21</v>
      </c>
      <c r="G755" s="2" t="s">
        <v>28</v>
      </c>
      <c r="H755" s="2">
        <v>17.420000000000002</v>
      </c>
      <c r="I755" s="2">
        <v>10</v>
      </c>
      <c r="J755" s="2">
        <v>8.7100000000000009</v>
      </c>
      <c r="K755" s="2">
        <v>182.91</v>
      </c>
      <c r="L755" s="143">
        <v>43518</v>
      </c>
      <c r="M755" s="2">
        <v>0.52083333333333337</v>
      </c>
      <c r="N755" s="3" t="s">
        <v>23</v>
      </c>
      <c r="O755" s="2">
        <v>174.2</v>
      </c>
      <c r="P755" s="4">
        <v>4.7619047620000003</v>
      </c>
      <c r="Q755" s="2">
        <v>8.7100000000000009</v>
      </c>
      <c r="R755" s="2">
        <v>7</v>
      </c>
      <c r="S755">
        <f t="shared" si="11"/>
        <v>2</v>
      </c>
    </row>
    <row r="756" spans="2:19" x14ac:dyDescent="0.25">
      <c r="B756" s="2" t="s">
        <v>789</v>
      </c>
      <c r="C756" s="2" t="s">
        <v>42</v>
      </c>
      <c r="D756" s="2" t="s">
        <v>43</v>
      </c>
      <c r="E756" s="2" t="s">
        <v>27</v>
      </c>
      <c r="F756" s="2" t="s">
        <v>31</v>
      </c>
      <c r="G756" s="2" t="s">
        <v>32</v>
      </c>
      <c r="H756" s="2">
        <v>73.28</v>
      </c>
      <c r="I756" s="2">
        <v>5</v>
      </c>
      <c r="J756" s="2">
        <v>18.32</v>
      </c>
      <c r="K756" s="2">
        <v>384.72</v>
      </c>
      <c r="L756" s="143">
        <v>43489</v>
      </c>
      <c r="M756" s="2">
        <v>0.62847222222222221</v>
      </c>
      <c r="N756" s="3" t="s">
        <v>23</v>
      </c>
      <c r="O756" s="2">
        <v>366.4</v>
      </c>
      <c r="P756" s="4">
        <v>4.7619047620000003</v>
      </c>
      <c r="Q756" s="2">
        <v>18.32</v>
      </c>
      <c r="R756" s="2">
        <v>8.4</v>
      </c>
      <c r="S756">
        <f t="shared" si="11"/>
        <v>1</v>
      </c>
    </row>
    <row r="757" spans="2:19" x14ac:dyDescent="0.25">
      <c r="B757" s="2" t="s">
        <v>790</v>
      </c>
      <c r="C757" s="2" t="s">
        <v>25</v>
      </c>
      <c r="D757" s="2" t="s">
        <v>26</v>
      </c>
      <c r="E757" s="2" t="s">
        <v>20</v>
      </c>
      <c r="F757" s="2" t="s">
        <v>21</v>
      </c>
      <c r="G757" s="2" t="s">
        <v>46</v>
      </c>
      <c r="H757" s="2">
        <v>84.87</v>
      </c>
      <c r="I757" s="2">
        <v>3</v>
      </c>
      <c r="J757" s="2">
        <v>12.730499999999999</v>
      </c>
      <c r="K757" s="2">
        <v>267.34050000000002</v>
      </c>
      <c r="L757" s="143">
        <v>43490</v>
      </c>
      <c r="M757" s="2">
        <v>0.77083333333333337</v>
      </c>
      <c r="N757" s="3" t="s">
        <v>23</v>
      </c>
      <c r="O757" s="2">
        <v>254.61</v>
      </c>
      <c r="P757" s="4">
        <v>4.7619047620000003</v>
      </c>
      <c r="Q757" s="2">
        <v>12.730499999999999</v>
      </c>
      <c r="R757" s="2">
        <v>7.4</v>
      </c>
      <c r="S757">
        <f t="shared" si="11"/>
        <v>1</v>
      </c>
    </row>
    <row r="758" spans="2:19" x14ac:dyDescent="0.25">
      <c r="B758" s="2" t="s">
        <v>791</v>
      </c>
      <c r="C758" s="2" t="s">
        <v>18</v>
      </c>
      <c r="D758" s="2" t="s">
        <v>19</v>
      </c>
      <c r="E758" s="2" t="s">
        <v>27</v>
      </c>
      <c r="F758" s="2" t="s">
        <v>21</v>
      </c>
      <c r="G758" s="2" t="s">
        <v>46</v>
      </c>
      <c r="H758" s="2">
        <v>97.29</v>
      </c>
      <c r="I758" s="2">
        <v>8</v>
      </c>
      <c r="J758" s="2">
        <v>38.915999999999997</v>
      </c>
      <c r="K758" s="2">
        <v>817.23599999999999</v>
      </c>
      <c r="L758" s="143">
        <v>43533</v>
      </c>
      <c r="M758" s="2">
        <v>0.5541666666666667</v>
      </c>
      <c r="N758" s="3" t="s">
        <v>33</v>
      </c>
      <c r="O758" s="2">
        <v>778.32</v>
      </c>
      <c r="P758" s="4">
        <v>4.7619047620000003</v>
      </c>
      <c r="Q758" s="2">
        <v>38.915999999999997</v>
      </c>
      <c r="R758" s="2">
        <v>6.2</v>
      </c>
      <c r="S758">
        <f t="shared" si="11"/>
        <v>3</v>
      </c>
    </row>
    <row r="759" spans="2:19" x14ac:dyDescent="0.25">
      <c r="B759" s="2" t="s">
        <v>792</v>
      </c>
      <c r="C759" s="2" t="s">
        <v>42</v>
      </c>
      <c r="D759" s="2" t="s">
        <v>43</v>
      </c>
      <c r="E759" s="2" t="s">
        <v>20</v>
      </c>
      <c r="F759" s="2" t="s">
        <v>21</v>
      </c>
      <c r="G759" s="2" t="s">
        <v>28</v>
      </c>
      <c r="H759" s="2">
        <v>35.74</v>
      </c>
      <c r="I759" s="2">
        <v>8</v>
      </c>
      <c r="J759" s="2">
        <v>14.295999999999999</v>
      </c>
      <c r="K759" s="2">
        <v>300.21600000000001</v>
      </c>
      <c r="L759" s="143">
        <v>43513</v>
      </c>
      <c r="M759" s="2">
        <v>0.64444444444444449</v>
      </c>
      <c r="N759" s="3" t="s">
        <v>23</v>
      </c>
      <c r="O759" s="2">
        <v>285.92</v>
      </c>
      <c r="P759" s="4">
        <v>4.7619047620000003</v>
      </c>
      <c r="Q759" s="2">
        <v>14.295999999999999</v>
      </c>
      <c r="R759" s="2">
        <v>4.9000000000000004</v>
      </c>
      <c r="S759">
        <f t="shared" si="11"/>
        <v>2</v>
      </c>
    </row>
    <row r="760" spans="2:19" x14ac:dyDescent="0.25">
      <c r="B760" s="2" t="s">
        <v>793</v>
      </c>
      <c r="C760" s="2" t="s">
        <v>18</v>
      </c>
      <c r="D760" s="2" t="s">
        <v>19</v>
      </c>
      <c r="E760" s="2" t="s">
        <v>27</v>
      </c>
      <c r="F760" s="2" t="s">
        <v>21</v>
      </c>
      <c r="G760" s="2" t="s">
        <v>32</v>
      </c>
      <c r="H760" s="2">
        <v>96.52</v>
      </c>
      <c r="I760" s="2">
        <v>6</v>
      </c>
      <c r="J760" s="2">
        <v>28.956</v>
      </c>
      <c r="K760" s="2">
        <v>608.07600000000002</v>
      </c>
      <c r="L760" s="143">
        <v>43476</v>
      </c>
      <c r="M760" s="2">
        <v>0.49444444444444446</v>
      </c>
      <c r="N760" s="3" t="s">
        <v>29</v>
      </c>
      <c r="O760" s="2">
        <v>579.12</v>
      </c>
      <c r="P760" s="4">
        <v>4.7619047620000003</v>
      </c>
      <c r="Q760" s="2">
        <v>28.956</v>
      </c>
      <c r="R760" s="2">
        <v>4.5</v>
      </c>
      <c r="S760">
        <f t="shared" si="11"/>
        <v>1</v>
      </c>
    </row>
    <row r="761" spans="2:19" x14ac:dyDescent="0.25">
      <c r="B761" s="2" t="s">
        <v>794</v>
      </c>
      <c r="C761" s="2" t="s">
        <v>18</v>
      </c>
      <c r="D761" s="2" t="s">
        <v>19</v>
      </c>
      <c r="E761" s="2" t="s">
        <v>20</v>
      </c>
      <c r="F761" s="2" t="s">
        <v>31</v>
      </c>
      <c r="G761" s="2" t="s">
        <v>44</v>
      </c>
      <c r="H761" s="2">
        <v>18.850000000000001</v>
      </c>
      <c r="I761" s="2">
        <v>10</v>
      </c>
      <c r="J761" s="2">
        <v>9.4250000000000007</v>
      </c>
      <c r="K761" s="2">
        <v>197.92500000000001</v>
      </c>
      <c r="L761" s="143">
        <v>43523</v>
      </c>
      <c r="M761" s="2">
        <v>0.76666666666666672</v>
      </c>
      <c r="N761" s="3" t="s">
        <v>23</v>
      </c>
      <c r="O761" s="2">
        <v>188.5</v>
      </c>
      <c r="P761" s="4">
        <v>4.7619047620000003</v>
      </c>
      <c r="Q761" s="2">
        <v>9.4250000000000007</v>
      </c>
      <c r="R761" s="2">
        <v>5.6</v>
      </c>
      <c r="S761">
        <f t="shared" si="11"/>
        <v>2</v>
      </c>
    </row>
    <row r="762" spans="2:19" x14ac:dyDescent="0.25">
      <c r="B762" s="2" t="s">
        <v>795</v>
      </c>
      <c r="C762" s="2" t="s">
        <v>18</v>
      </c>
      <c r="D762" s="2" t="s">
        <v>19</v>
      </c>
      <c r="E762" s="2" t="s">
        <v>27</v>
      </c>
      <c r="F762" s="2" t="s">
        <v>21</v>
      </c>
      <c r="G762" s="2" t="s">
        <v>44</v>
      </c>
      <c r="H762" s="2">
        <v>55.39</v>
      </c>
      <c r="I762" s="2">
        <v>4</v>
      </c>
      <c r="J762" s="2">
        <v>11.077999999999999</v>
      </c>
      <c r="K762" s="2">
        <v>232.63800000000001</v>
      </c>
      <c r="L762" s="143">
        <v>43549</v>
      </c>
      <c r="M762" s="2">
        <v>0.6381944444444444</v>
      </c>
      <c r="N762" s="3" t="s">
        <v>23</v>
      </c>
      <c r="O762" s="2">
        <v>221.56</v>
      </c>
      <c r="P762" s="4">
        <v>4.7619047620000003</v>
      </c>
      <c r="Q762" s="2">
        <v>11.077999999999999</v>
      </c>
      <c r="R762" s="2">
        <v>8</v>
      </c>
      <c r="S762">
        <f t="shared" si="11"/>
        <v>3</v>
      </c>
    </row>
    <row r="763" spans="2:19" x14ac:dyDescent="0.25">
      <c r="B763" s="2" t="s">
        <v>796</v>
      </c>
      <c r="C763" s="2" t="s">
        <v>42</v>
      </c>
      <c r="D763" s="2" t="s">
        <v>43</v>
      </c>
      <c r="E763" s="2" t="s">
        <v>20</v>
      </c>
      <c r="F763" s="2" t="s">
        <v>21</v>
      </c>
      <c r="G763" s="2" t="s">
        <v>44</v>
      </c>
      <c r="H763" s="2">
        <v>77.2</v>
      </c>
      <c r="I763" s="2">
        <v>10</v>
      </c>
      <c r="J763" s="2">
        <v>38.6</v>
      </c>
      <c r="K763" s="2">
        <v>810.6</v>
      </c>
      <c r="L763" s="143">
        <v>43507</v>
      </c>
      <c r="M763" s="2">
        <v>0.44305555555555554</v>
      </c>
      <c r="N763" s="3" t="s">
        <v>33</v>
      </c>
      <c r="O763" s="2">
        <v>772</v>
      </c>
      <c r="P763" s="4">
        <v>4.7619047620000003</v>
      </c>
      <c r="Q763" s="2">
        <v>38.6</v>
      </c>
      <c r="R763" s="2">
        <v>5.6</v>
      </c>
      <c r="S763">
        <f t="shared" si="11"/>
        <v>2</v>
      </c>
    </row>
    <row r="764" spans="2:19" x14ac:dyDescent="0.25">
      <c r="B764" s="2" t="s">
        <v>797</v>
      </c>
      <c r="C764" s="2" t="s">
        <v>42</v>
      </c>
      <c r="D764" s="2" t="s">
        <v>43</v>
      </c>
      <c r="E764" s="2" t="s">
        <v>27</v>
      </c>
      <c r="F764" s="2" t="s">
        <v>31</v>
      </c>
      <c r="G764" s="2" t="s">
        <v>28</v>
      </c>
      <c r="H764" s="2">
        <v>72.13</v>
      </c>
      <c r="I764" s="2">
        <v>10</v>
      </c>
      <c r="J764" s="2">
        <v>36.064999999999998</v>
      </c>
      <c r="K764" s="2">
        <v>757.36500000000001</v>
      </c>
      <c r="L764" s="143">
        <v>43496</v>
      </c>
      <c r="M764" s="2">
        <v>0.6333333333333333</v>
      </c>
      <c r="N764" s="3" t="s">
        <v>33</v>
      </c>
      <c r="O764" s="2">
        <v>721.3</v>
      </c>
      <c r="P764" s="4">
        <v>4.7619047620000003</v>
      </c>
      <c r="Q764" s="2">
        <v>36.064999999999998</v>
      </c>
      <c r="R764" s="2">
        <v>4.2</v>
      </c>
      <c r="S764">
        <f t="shared" si="11"/>
        <v>1</v>
      </c>
    </row>
    <row r="765" spans="2:19" x14ac:dyDescent="0.25">
      <c r="B765" s="2" t="s">
        <v>798</v>
      </c>
      <c r="C765" s="2" t="s">
        <v>18</v>
      </c>
      <c r="D765" s="2" t="s">
        <v>19</v>
      </c>
      <c r="E765" s="2" t="s">
        <v>20</v>
      </c>
      <c r="F765" s="2" t="s">
        <v>21</v>
      </c>
      <c r="G765" s="2" t="s">
        <v>46</v>
      </c>
      <c r="H765" s="2">
        <v>63.88</v>
      </c>
      <c r="I765" s="2">
        <v>8</v>
      </c>
      <c r="J765" s="2">
        <v>25.552</v>
      </c>
      <c r="K765" s="2">
        <v>536.59199999999998</v>
      </c>
      <c r="L765" s="143">
        <v>43485</v>
      </c>
      <c r="M765" s="2">
        <v>0.7416666666666667</v>
      </c>
      <c r="N765" s="3" t="s">
        <v>23</v>
      </c>
      <c r="O765" s="2">
        <v>511.04</v>
      </c>
      <c r="P765" s="4">
        <v>4.7619047620000003</v>
      </c>
      <c r="Q765" s="2">
        <v>25.552</v>
      </c>
      <c r="R765" s="2">
        <v>9.9</v>
      </c>
      <c r="S765">
        <f t="shared" si="11"/>
        <v>1</v>
      </c>
    </row>
    <row r="766" spans="2:19" x14ac:dyDescent="0.25">
      <c r="B766" s="2" t="s">
        <v>799</v>
      </c>
      <c r="C766" s="2" t="s">
        <v>18</v>
      </c>
      <c r="D766" s="2" t="s">
        <v>19</v>
      </c>
      <c r="E766" s="2" t="s">
        <v>20</v>
      </c>
      <c r="F766" s="2" t="s">
        <v>21</v>
      </c>
      <c r="G766" s="2" t="s">
        <v>22</v>
      </c>
      <c r="H766" s="2">
        <v>10.69</v>
      </c>
      <c r="I766" s="2">
        <v>5</v>
      </c>
      <c r="J766" s="2">
        <v>2.6724999999999999</v>
      </c>
      <c r="K766" s="2">
        <v>56.122500000000002</v>
      </c>
      <c r="L766" s="143">
        <v>43550</v>
      </c>
      <c r="M766" s="2">
        <v>0.46319444444444446</v>
      </c>
      <c r="N766" s="3" t="s">
        <v>23</v>
      </c>
      <c r="O766" s="2">
        <v>53.45</v>
      </c>
      <c r="P766" s="4">
        <v>4.7619047620000003</v>
      </c>
      <c r="Q766" s="2">
        <v>2.6724999999999999</v>
      </c>
      <c r="R766" s="2">
        <v>7.6</v>
      </c>
      <c r="S766">
        <f t="shared" si="11"/>
        <v>3</v>
      </c>
    </row>
    <row r="767" spans="2:19" x14ac:dyDescent="0.25">
      <c r="B767" s="2" t="s">
        <v>800</v>
      </c>
      <c r="C767" s="2" t="s">
        <v>18</v>
      </c>
      <c r="D767" s="2" t="s">
        <v>19</v>
      </c>
      <c r="E767" s="2" t="s">
        <v>20</v>
      </c>
      <c r="F767" s="2" t="s">
        <v>31</v>
      </c>
      <c r="G767" s="2" t="s">
        <v>22</v>
      </c>
      <c r="H767" s="2">
        <v>55.5</v>
      </c>
      <c r="I767" s="2">
        <v>4</v>
      </c>
      <c r="J767" s="2">
        <v>11.1</v>
      </c>
      <c r="K767" s="2">
        <v>233.1</v>
      </c>
      <c r="L767" s="143">
        <v>43485</v>
      </c>
      <c r="M767" s="2">
        <v>0.65833333333333333</v>
      </c>
      <c r="N767" s="3" t="s">
        <v>33</v>
      </c>
      <c r="O767" s="2">
        <v>222</v>
      </c>
      <c r="P767" s="4">
        <v>4.7619047620000003</v>
      </c>
      <c r="Q767" s="2">
        <v>11.1</v>
      </c>
      <c r="R767" s="2">
        <v>6.6</v>
      </c>
      <c r="S767">
        <f t="shared" si="11"/>
        <v>1</v>
      </c>
    </row>
    <row r="768" spans="2:19" x14ac:dyDescent="0.25">
      <c r="B768" s="2" t="s">
        <v>801</v>
      </c>
      <c r="C768" s="2" t="s">
        <v>42</v>
      </c>
      <c r="D768" s="2" t="s">
        <v>43</v>
      </c>
      <c r="E768" s="2" t="s">
        <v>27</v>
      </c>
      <c r="F768" s="2" t="s">
        <v>21</v>
      </c>
      <c r="G768" s="2" t="s">
        <v>32</v>
      </c>
      <c r="H768" s="2">
        <v>95.46</v>
      </c>
      <c r="I768" s="2">
        <v>8</v>
      </c>
      <c r="J768" s="2">
        <v>38.183999999999997</v>
      </c>
      <c r="K768" s="2">
        <v>801.86400000000003</v>
      </c>
      <c r="L768" s="143">
        <v>43529</v>
      </c>
      <c r="M768" s="2">
        <v>0.81944444444444442</v>
      </c>
      <c r="N768" s="3" t="s">
        <v>23</v>
      </c>
      <c r="O768" s="2">
        <v>763.68</v>
      </c>
      <c r="P768" s="4">
        <v>4.7619047620000003</v>
      </c>
      <c r="Q768" s="2">
        <v>38.183999999999997</v>
      </c>
      <c r="R768" s="2">
        <v>4.7</v>
      </c>
      <c r="S768">
        <f t="shared" si="11"/>
        <v>3</v>
      </c>
    </row>
    <row r="769" spans="2:19" x14ac:dyDescent="0.25">
      <c r="B769" s="2" t="s">
        <v>802</v>
      </c>
      <c r="C769" s="2" t="s">
        <v>25</v>
      </c>
      <c r="D769" s="2" t="s">
        <v>26</v>
      </c>
      <c r="E769" s="2" t="s">
        <v>27</v>
      </c>
      <c r="F769" s="2" t="s">
        <v>21</v>
      </c>
      <c r="G769" s="2" t="s">
        <v>46</v>
      </c>
      <c r="H769" s="2">
        <v>76.06</v>
      </c>
      <c r="I769" s="2">
        <v>3</v>
      </c>
      <c r="J769" s="2">
        <v>11.409000000000001</v>
      </c>
      <c r="K769" s="2">
        <v>239.589</v>
      </c>
      <c r="L769" s="143">
        <v>43470</v>
      </c>
      <c r="M769" s="2">
        <v>0.85416666666666663</v>
      </c>
      <c r="N769" s="3" t="s">
        <v>33</v>
      </c>
      <c r="O769" s="2">
        <v>228.18</v>
      </c>
      <c r="P769" s="4">
        <v>4.7619047620000003</v>
      </c>
      <c r="Q769" s="2">
        <v>11.409000000000001</v>
      </c>
      <c r="R769" s="2">
        <v>9.8000000000000007</v>
      </c>
      <c r="S769">
        <f t="shared" si="11"/>
        <v>1</v>
      </c>
    </row>
    <row r="770" spans="2:19" x14ac:dyDescent="0.25">
      <c r="B770" s="2" t="s">
        <v>803</v>
      </c>
      <c r="C770" s="2" t="s">
        <v>42</v>
      </c>
      <c r="D770" s="2" t="s">
        <v>43</v>
      </c>
      <c r="E770" s="2" t="s">
        <v>27</v>
      </c>
      <c r="F770" s="2" t="s">
        <v>31</v>
      </c>
      <c r="G770" s="2" t="s">
        <v>36</v>
      </c>
      <c r="H770" s="2">
        <v>13.69</v>
      </c>
      <c r="I770" s="2">
        <v>6</v>
      </c>
      <c r="J770" s="2">
        <v>4.1070000000000002</v>
      </c>
      <c r="K770" s="2">
        <v>86.247</v>
      </c>
      <c r="L770" s="143">
        <v>43509</v>
      </c>
      <c r="M770" s="2">
        <v>0.58263888888888893</v>
      </c>
      <c r="N770" s="3" t="s">
        <v>29</v>
      </c>
      <c r="O770" s="2">
        <v>82.14</v>
      </c>
      <c r="P770" s="4">
        <v>4.7619047620000003</v>
      </c>
      <c r="Q770" s="2">
        <v>4.1070000000000002</v>
      </c>
      <c r="R770" s="2">
        <v>6.3</v>
      </c>
      <c r="S770">
        <f t="shared" si="11"/>
        <v>2</v>
      </c>
    </row>
    <row r="771" spans="2:19" x14ac:dyDescent="0.25">
      <c r="B771" s="2" t="s">
        <v>804</v>
      </c>
      <c r="C771" s="2" t="s">
        <v>42</v>
      </c>
      <c r="D771" s="2" t="s">
        <v>43</v>
      </c>
      <c r="E771" s="2" t="s">
        <v>27</v>
      </c>
      <c r="F771" s="2" t="s">
        <v>21</v>
      </c>
      <c r="G771" s="2" t="s">
        <v>28</v>
      </c>
      <c r="H771" s="2">
        <v>95.64</v>
      </c>
      <c r="I771" s="2">
        <v>4</v>
      </c>
      <c r="J771" s="2">
        <v>19.128</v>
      </c>
      <c r="K771" s="2">
        <v>401.68799999999999</v>
      </c>
      <c r="L771" s="143">
        <v>43540</v>
      </c>
      <c r="M771" s="2">
        <v>0.78541666666666665</v>
      </c>
      <c r="N771" s="3" t="s">
        <v>29</v>
      </c>
      <c r="O771" s="2">
        <v>382.56</v>
      </c>
      <c r="P771" s="4">
        <v>4.7619047620000003</v>
      </c>
      <c r="Q771" s="2">
        <v>19.128</v>
      </c>
      <c r="R771" s="2">
        <v>7.9</v>
      </c>
      <c r="S771">
        <f t="shared" si="11"/>
        <v>3</v>
      </c>
    </row>
    <row r="772" spans="2:19" x14ac:dyDescent="0.25">
      <c r="B772" s="2" t="s">
        <v>805</v>
      </c>
      <c r="C772" s="2" t="s">
        <v>18</v>
      </c>
      <c r="D772" s="2" t="s">
        <v>19</v>
      </c>
      <c r="E772" s="2" t="s">
        <v>27</v>
      </c>
      <c r="F772" s="2" t="s">
        <v>21</v>
      </c>
      <c r="G772" s="2" t="s">
        <v>32</v>
      </c>
      <c r="H772" s="2">
        <v>11.43</v>
      </c>
      <c r="I772" s="2">
        <v>6</v>
      </c>
      <c r="J772" s="2">
        <v>3.4289999999999998</v>
      </c>
      <c r="K772" s="2">
        <v>72.009</v>
      </c>
      <c r="L772" s="143">
        <v>43480</v>
      </c>
      <c r="M772" s="2">
        <v>0.72499999999999998</v>
      </c>
      <c r="N772" s="3" t="s">
        <v>29</v>
      </c>
      <c r="O772" s="2">
        <v>68.58</v>
      </c>
      <c r="P772" s="4">
        <v>4.7619047620000003</v>
      </c>
      <c r="Q772" s="2">
        <v>3.4289999999999998</v>
      </c>
      <c r="R772" s="2">
        <v>7.7</v>
      </c>
      <c r="S772">
        <f t="shared" ref="S772:S835" si="12">MONTH(L772)</f>
        <v>1</v>
      </c>
    </row>
    <row r="773" spans="2:19" x14ac:dyDescent="0.25">
      <c r="B773" s="2" t="s">
        <v>806</v>
      </c>
      <c r="C773" s="2" t="s">
        <v>42</v>
      </c>
      <c r="D773" s="2" t="s">
        <v>43</v>
      </c>
      <c r="E773" s="2" t="s">
        <v>20</v>
      </c>
      <c r="F773" s="2" t="s">
        <v>21</v>
      </c>
      <c r="G773" s="2" t="s">
        <v>36</v>
      </c>
      <c r="H773" s="2">
        <v>95.54</v>
      </c>
      <c r="I773" s="2">
        <v>4</v>
      </c>
      <c r="J773" s="2">
        <v>19.108000000000001</v>
      </c>
      <c r="K773" s="2">
        <v>401.26799999999997</v>
      </c>
      <c r="L773" s="143">
        <v>43522</v>
      </c>
      <c r="M773" s="2">
        <v>0.49861111111111112</v>
      </c>
      <c r="N773" s="3" t="s">
        <v>23</v>
      </c>
      <c r="O773" s="2">
        <v>382.16</v>
      </c>
      <c r="P773" s="4">
        <v>4.7619047620000003</v>
      </c>
      <c r="Q773" s="2">
        <v>19.108000000000001</v>
      </c>
      <c r="R773" s="2">
        <v>4.5</v>
      </c>
      <c r="S773">
        <f t="shared" si="12"/>
        <v>2</v>
      </c>
    </row>
    <row r="774" spans="2:19" x14ac:dyDescent="0.25">
      <c r="B774" s="2" t="s">
        <v>807</v>
      </c>
      <c r="C774" s="2" t="s">
        <v>25</v>
      </c>
      <c r="D774" s="2" t="s">
        <v>26</v>
      </c>
      <c r="E774" s="2" t="s">
        <v>20</v>
      </c>
      <c r="F774" s="2" t="s">
        <v>21</v>
      </c>
      <c r="G774" s="2" t="s">
        <v>22</v>
      </c>
      <c r="H774" s="2">
        <v>85.87</v>
      </c>
      <c r="I774" s="2">
        <v>7</v>
      </c>
      <c r="J774" s="2">
        <v>30.054500000000001</v>
      </c>
      <c r="K774" s="2">
        <v>631.14449999999999</v>
      </c>
      <c r="L774" s="143">
        <v>43523</v>
      </c>
      <c r="M774" s="2">
        <v>0.79236111111111107</v>
      </c>
      <c r="N774" s="3" t="s">
        <v>33</v>
      </c>
      <c r="O774" s="2">
        <v>601.09</v>
      </c>
      <c r="P774" s="4">
        <v>4.7619047620000003</v>
      </c>
      <c r="Q774" s="2">
        <v>30.054500000000001</v>
      </c>
      <c r="R774" s="2">
        <v>8</v>
      </c>
      <c r="S774">
        <f t="shared" si="12"/>
        <v>2</v>
      </c>
    </row>
    <row r="775" spans="2:19" x14ac:dyDescent="0.25">
      <c r="B775" s="2" t="s">
        <v>808</v>
      </c>
      <c r="C775" s="2" t="s">
        <v>25</v>
      </c>
      <c r="D775" s="2" t="s">
        <v>26</v>
      </c>
      <c r="E775" s="2" t="s">
        <v>20</v>
      </c>
      <c r="F775" s="2" t="s">
        <v>21</v>
      </c>
      <c r="G775" s="2" t="s">
        <v>36</v>
      </c>
      <c r="H775" s="2">
        <v>67.989999999999995</v>
      </c>
      <c r="I775" s="2">
        <v>7</v>
      </c>
      <c r="J775" s="2">
        <v>23.796500000000002</v>
      </c>
      <c r="K775" s="2">
        <v>499.72649999999999</v>
      </c>
      <c r="L775" s="143">
        <v>43513</v>
      </c>
      <c r="M775" s="2">
        <v>0.70138888888888884</v>
      </c>
      <c r="N775" s="3" t="s">
        <v>23</v>
      </c>
      <c r="O775" s="2">
        <v>475.93</v>
      </c>
      <c r="P775" s="4">
        <v>4.7619047620000003</v>
      </c>
      <c r="Q775" s="2">
        <v>23.796500000000002</v>
      </c>
      <c r="R775" s="2">
        <v>5.7</v>
      </c>
      <c r="S775">
        <f t="shared" si="12"/>
        <v>2</v>
      </c>
    </row>
    <row r="776" spans="2:19" x14ac:dyDescent="0.25">
      <c r="B776" s="2" t="s">
        <v>809</v>
      </c>
      <c r="C776" s="2" t="s">
        <v>25</v>
      </c>
      <c r="D776" s="2" t="s">
        <v>26</v>
      </c>
      <c r="E776" s="2" t="s">
        <v>27</v>
      </c>
      <c r="F776" s="2" t="s">
        <v>21</v>
      </c>
      <c r="G776" s="2" t="s">
        <v>44</v>
      </c>
      <c r="H776" s="2">
        <v>52.42</v>
      </c>
      <c r="I776" s="2">
        <v>1</v>
      </c>
      <c r="J776" s="2">
        <v>2.621</v>
      </c>
      <c r="K776" s="2">
        <v>55.040999999999997</v>
      </c>
      <c r="L776" s="143">
        <v>43502</v>
      </c>
      <c r="M776" s="2">
        <v>0.43194444444444446</v>
      </c>
      <c r="N776" s="3" t="s">
        <v>33</v>
      </c>
      <c r="O776" s="2">
        <v>52.42</v>
      </c>
      <c r="P776" s="4">
        <v>4.7619047620000003</v>
      </c>
      <c r="Q776" s="2">
        <v>2.621</v>
      </c>
      <c r="R776" s="2">
        <v>6.3</v>
      </c>
      <c r="S776">
        <f t="shared" si="12"/>
        <v>2</v>
      </c>
    </row>
    <row r="777" spans="2:19" x14ac:dyDescent="0.25">
      <c r="B777" s="2" t="s">
        <v>810</v>
      </c>
      <c r="C777" s="2" t="s">
        <v>25</v>
      </c>
      <c r="D777" s="2" t="s">
        <v>26</v>
      </c>
      <c r="E777" s="2" t="s">
        <v>20</v>
      </c>
      <c r="F777" s="2" t="s">
        <v>31</v>
      </c>
      <c r="G777" s="2" t="s">
        <v>44</v>
      </c>
      <c r="H777" s="2">
        <v>65.650000000000006</v>
      </c>
      <c r="I777" s="2">
        <v>2</v>
      </c>
      <c r="J777" s="2">
        <v>6.5650000000000004</v>
      </c>
      <c r="K777" s="2">
        <v>137.86500000000001</v>
      </c>
      <c r="L777" s="143">
        <v>43482</v>
      </c>
      <c r="M777" s="2">
        <v>0.69861111111111107</v>
      </c>
      <c r="N777" s="3" t="s">
        <v>29</v>
      </c>
      <c r="O777" s="2">
        <v>131.30000000000001</v>
      </c>
      <c r="P777" s="4">
        <v>4.7619047620000003</v>
      </c>
      <c r="Q777" s="2">
        <v>6.5650000000000004</v>
      </c>
      <c r="R777" s="2">
        <v>6</v>
      </c>
      <c r="S777">
        <f t="shared" si="12"/>
        <v>1</v>
      </c>
    </row>
    <row r="778" spans="2:19" x14ac:dyDescent="0.25">
      <c r="B778" s="2" t="s">
        <v>811</v>
      </c>
      <c r="C778" s="2" t="s">
        <v>42</v>
      </c>
      <c r="D778" s="2" t="s">
        <v>43</v>
      </c>
      <c r="E778" s="2" t="s">
        <v>27</v>
      </c>
      <c r="F778" s="2" t="s">
        <v>21</v>
      </c>
      <c r="G778" s="2" t="s">
        <v>44</v>
      </c>
      <c r="H778" s="2">
        <v>28.86</v>
      </c>
      <c r="I778" s="2">
        <v>5</v>
      </c>
      <c r="J778" s="2">
        <v>7.2149999999999999</v>
      </c>
      <c r="K778" s="2">
        <v>151.51499999999999</v>
      </c>
      <c r="L778" s="143">
        <v>43487</v>
      </c>
      <c r="M778" s="2">
        <v>0.75555555555555554</v>
      </c>
      <c r="N778" s="3" t="s">
        <v>33</v>
      </c>
      <c r="O778" s="2">
        <v>144.30000000000001</v>
      </c>
      <c r="P778" s="4">
        <v>4.7619047620000003</v>
      </c>
      <c r="Q778" s="2">
        <v>7.2149999999999999</v>
      </c>
      <c r="R778" s="2">
        <v>8</v>
      </c>
      <c r="S778">
        <f t="shared" si="12"/>
        <v>1</v>
      </c>
    </row>
    <row r="779" spans="2:19" x14ac:dyDescent="0.25">
      <c r="B779" s="2" t="s">
        <v>812</v>
      </c>
      <c r="C779" s="2" t="s">
        <v>25</v>
      </c>
      <c r="D779" s="2" t="s">
        <v>26</v>
      </c>
      <c r="E779" s="2" t="s">
        <v>20</v>
      </c>
      <c r="F779" s="2" t="s">
        <v>31</v>
      </c>
      <c r="G779" s="2" t="s">
        <v>22</v>
      </c>
      <c r="H779" s="2">
        <v>65.31</v>
      </c>
      <c r="I779" s="2">
        <v>7</v>
      </c>
      <c r="J779" s="2">
        <v>22.858499999999999</v>
      </c>
      <c r="K779" s="2">
        <v>480.02850000000001</v>
      </c>
      <c r="L779" s="143">
        <v>43529</v>
      </c>
      <c r="M779" s="2">
        <v>0.75138888888888888</v>
      </c>
      <c r="N779" s="3" t="s">
        <v>33</v>
      </c>
      <c r="O779" s="2">
        <v>457.17</v>
      </c>
      <c r="P779" s="4">
        <v>4.7619047620000003</v>
      </c>
      <c r="Q779" s="2">
        <v>22.858499999999999</v>
      </c>
      <c r="R779" s="2">
        <v>4.2</v>
      </c>
      <c r="S779">
        <f t="shared" si="12"/>
        <v>3</v>
      </c>
    </row>
    <row r="780" spans="2:19" x14ac:dyDescent="0.25">
      <c r="B780" s="2" t="s">
        <v>813</v>
      </c>
      <c r="C780" s="2" t="s">
        <v>42</v>
      </c>
      <c r="D780" s="2" t="s">
        <v>43</v>
      </c>
      <c r="E780" s="2" t="s">
        <v>27</v>
      </c>
      <c r="F780" s="2" t="s">
        <v>31</v>
      </c>
      <c r="G780" s="2" t="s">
        <v>36</v>
      </c>
      <c r="H780" s="2">
        <v>93.38</v>
      </c>
      <c r="I780" s="2">
        <v>1</v>
      </c>
      <c r="J780" s="2">
        <v>4.6689999999999996</v>
      </c>
      <c r="K780" s="2">
        <v>98.049000000000007</v>
      </c>
      <c r="L780" s="143">
        <v>43468</v>
      </c>
      <c r="M780" s="2">
        <v>0.54652777777777772</v>
      </c>
      <c r="N780" s="3" t="s">
        <v>29</v>
      </c>
      <c r="O780" s="2">
        <v>93.38</v>
      </c>
      <c r="P780" s="4">
        <v>4.7619047620000003</v>
      </c>
      <c r="Q780" s="2">
        <v>4.6689999999999996</v>
      </c>
      <c r="R780" s="2">
        <v>9.6</v>
      </c>
      <c r="S780">
        <f t="shared" si="12"/>
        <v>1</v>
      </c>
    </row>
    <row r="781" spans="2:19" x14ac:dyDescent="0.25">
      <c r="B781" s="2" t="s">
        <v>814</v>
      </c>
      <c r="C781" s="2" t="s">
        <v>25</v>
      </c>
      <c r="D781" s="2" t="s">
        <v>26</v>
      </c>
      <c r="E781" s="2" t="s">
        <v>20</v>
      </c>
      <c r="F781" s="2" t="s">
        <v>31</v>
      </c>
      <c r="G781" s="2" t="s">
        <v>36</v>
      </c>
      <c r="H781" s="2">
        <v>25.25</v>
      </c>
      <c r="I781" s="2">
        <v>5</v>
      </c>
      <c r="J781" s="2">
        <v>6.3125</v>
      </c>
      <c r="K781" s="2">
        <v>132.5625</v>
      </c>
      <c r="L781" s="143">
        <v>43544</v>
      </c>
      <c r="M781" s="2">
        <v>0.74444444444444446</v>
      </c>
      <c r="N781" s="3" t="s">
        <v>29</v>
      </c>
      <c r="O781" s="2">
        <v>126.25</v>
      </c>
      <c r="P781" s="4">
        <v>4.7619047620000003</v>
      </c>
      <c r="Q781" s="2">
        <v>6.3125</v>
      </c>
      <c r="R781" s="2">
        <v>6.1</v>
      </c>
      <c r="S781">
        <f t="shared" si="12"/>
        <v>3</v>
      </c>
    </row>
    <row r="782" spans="2:19" x14ac:dyDescent="0.25">
      <c r="B782" s="2" t="s">
        <v>815</v>
      </c>
      <c r="C782" s="2" t="s">
        <v>42</v>
      </c>
      <c r="D782" s="2" t="s">
        <v>43</v>
      </c>
      <c r="E782" s="2" t="s">
        <v>20</v>
      </c>
      <c r="F782" s="2" t="s">
        <v>31</v>
      </c>
      <c r="G782" s="2" t="s">
        <v>28</v>
      </c>
      <c r="H782" s="2">
        <v>87.87</v>
      </c>
      <c r="I782" s="2">
        <v>9</v>
      </c>
      <c r="J782" s="2">
        <v>39.541499999999999</v>
      </c>
      <c r="K782" s="2">
        <v>830.37149999999997</v>
      </c>
      <c r="L782" s="143">
        <v>43496</v>
      </c>
      <c r="M782" s="2">
        <v>0.85555555555555551</v>
      </c>
      <c r="N782" s="3" t="s">
        <v>23</v>
      </c>
      <c r="O782" s="2">
        <v>790.83</v>
      </c>
      <c r="P782" s="4">
        <v>4.7619047620000003</v>
      </c>
      <c r="Q782" s="2">
        <v>39.541499999999999</v>
      </c>
      <c r="R782" s="2">
        <v>5.6</v>
      </c>
      <c r="S782">
        <f t="shared" si="12"/>
        <v>1</v>
      </c>
    </row>
    <row r="783" spans="2:19" x14ac:dyDescent="0.25">
      <c r="B783" s="2" t="s">
        <v>816</v>
      </c>
      <c r="C783" s="2" t="s">
        <v>25</v>
      </c>
      <c r="D783" s="2" t="s">
        <v>26</v>
      </c>
      <c r="E783" s="2" t="s">
        <v>27</v>
      </c>
      <c r="F783" s="2" t="s">
        <v>31</v>
      </c>
      <c r="G783" s="2" t="s">
        <v>22</v>
      </c>
      <c r="H783" s="2">
        <v>21.8</v>
      </c>
      <c r="I783" s="2">
        <v>8</v>
      </c>
      <c r="J783" s="2">
        <v>8.7200000000000006</v>
      </c>
      <c r="K783" s="2">
        <v>183.12</v>
      </c>
      <c r="L783" s="143">
        <v>43515</v>
      </c>
      <c r="M783" s="2">
        <v>0.80833333333333335</v>
      </c>
      <c r="N783" s="3" t="s">
        <v>29</v>
      </c>
      <c r="O783" s="2">
        <v>174.4</v>
      </c>
      <c r="P783" s="4">
        <v>4.7619047620000003</v>
      </c>
      <c r="Q783" s="2">
        <v>8.7200000000000006</v>
      </c>
      <c r="R783" s="2">
        <v>8.3000000000000007</v>
      </c>
      <c r="S783">
        <f t="shared" si="12"/>
        <v>2</v>
      </c>
    </row>
    <row r="784" spans="2:19" x14ac:dyDescent="0.25">
      <c r="B784" s="2" t="s">
        <v>817</v>
      </c>
      <c r="C784" s="2" t="s">
        <v>18</v>
      </c>
      <c r="D784" s="2" t="s">
        <v>19</v>
      </c>
      <c r="E784" s="2" t="s">
        <v>27</v>
      </c>
      <c r="F784" s="2" t="s">
        <v>21</v>
      </c>
      <c r="G784" s="2" t="s">
        <v>36</v>
      </c>
      <c r="H784" s="2">
        <v>94.76</v>
      </c>
      <c r="I784" s="2">
        <v>4</v>
      </c>
      <c r="J784" s="2">
        <v>18.952000000000002</v>
      </c>
      <c r="K784" s="2">
        <v>397.99200000000002</v>
      </c>
      <c r="L784" s="143">
        <v>43507</v>
      </c>
      <c r="M784" s="2">
        <v>0.67083333333333328</v>
      </c>
      <c r="N784" s="3" t="s">
        <v>23</v>
      </c>
      <c r="O784" s="2">
        <v>379.04</v>
      </c>
      <c r="P784" s="4">
        <v>4.7619047620000003</v>
      </c>
      <c r="Q784" s="2">
        <v>18.952000000000002</v>
      </c>
      <c r="R784" s="2">
        <v>7.8</v>
      </c>
      <c r="S784">
        <f t="shared" si="12"/>
        <v>2</v>
      </c>
    </row>
    <row r="785" spans="2:19" x14ac:dyDescent="0.25">
      <c r="B785" s="2" t="s">
        <v>818</v>
      </c>
      <c r="C785" s="2" t="s">
        <v>18</v>
      </c>
      <c r="D785" s="2" t="s">
        <v>19</v>
      </c>
      <c r="E785" s="2" t="s">
        <v>20</v>
      </c>
      <c r="F785" s="2" t="s">
        <v>21</v>
      </c>
      <c r="G785" s="2" t="s">
        <v>46</v>
      </c>
      <c r="H785" s="2">
        <v>30.62</v>
      </c>
      <c r="I785" s="2">
        <v>1</v>
      </c>
      <c r="J785" s="2">
        <v>1.5309999999999999</v>
      </c>
      <c r="K785" s="2">
        <v>32.151000000000003</v>
      </c>
      <c r="L785" s="143">
        <v>43501</v>
      </c>
      <c r="M785" s="2">
        <v>0.59305555555555556</v>
      </c>
      <c r="N785" s="3" t="s">
        <v>33</v>
      </c>
      <c r="O785" s="2">
        <v>30.62</v>
      </c>
      <c r="P785" s="4">
        <v>4.7619047620000003</v>
      </c>
      <c r="Q785" s="2">
        <v>1.5309999999999999</v>
      </c>
      <c r="R785" s="2">
        <v>4.0999999999999996</v>
      </c>
      <c r="S785">
        <f t="shared" si="12"/>
        <v>2</v>
      </c>
    </row>
    <row r="786" spans="2:19" x14ac:dyDescent="0.25">
      <c r="B786" s="2" t="s">
        <v>819</v>
      </c>
      <c r="C786" s="2" t="s">
        <v>25</v>
      </c>
      <c r="D786" s="2" t="s">
        <v>26</v>
      </c>
      <c r="E786" s="2" t="s">
        <v>27</v>
      </c>
      <c r="F786" s="2" t="s">
        <v>21</v>
      </c>
      <c r="G786" s="2" t="s">
        <v>32</v>
      </c>
      <c r="H786" s="2">
        <v>44.01</v>
      </c>
      <c r="I786" s="2">
        <v>8</v>
      </c>
      <c r="J786" s="2">
        <v>17.603999999999999</v>
      </c>
      <c r="K786" s="2">
        <v>369.68400000000003</v>
      </c>
      <c r="L786" s="143">
        <v>43527</v>
      </c>
      <c r="M786" s="2">
        <v>0.73333333333333328</v>
      </c>
      <c r="N786" s="3" t="s">
        <v>29</v>
      </c>
      <c r="O786" s="2">
        <v>352.08</v>
      </c>
      <c r="P786" s="4">
        <v>4.7619047620000003</v>
      </c>
      <c r="Q786" s="2">
        <v>17.603999999999999</v>
      </c>
      <c r="R786" s="2">
        <v>8.8000000000000007</v>
      </c>
      <c r="S786">
        <f t="shared" si="12"/>
        <v>3</v>
      </c>
    </row>
    <row r="787" spans="2:19" x14ac:dyDescent="0.25">
      <c r="B787" s="2" t="s">
        <v>820</v>
      </c>
      <c r="C787" s="2" t="s">
        <v>25</v>
      </c>
      <c r="D787" s="2" t="s">
        <v>26</v>
      </c>
      <c r="E787" s="2" t="s">
        <v>20</v>
      </c>
      <c r="F787" s="2" t="s">
        <v>21</v>
      </c>
      <c r="G787" s="2" t="s">
        <v>22</v>
      </c>
      <c r="H787" s="2">
        <v>10.16</v>
      </c>
      <c r="I787" s="2">
        <v>5</v>
      </c>
      <c r="J787" s="2">
        <v>2.54</v>
      </c>
      <c r="K787" s="2">
        <v>53.34</v>
      </c>
      <c r="L787" s="143">
        <v>43520</v>
      </c>
      <c r="M787" s="2">
        <v>0.54722222222222228</v>
      </c>
      <c r="N787" s="3" t="s">
        <v>23</v>
      </c>
      <c r="O787" s="2">
        <v>50.8</v>
      </c>
      <c r="P787" s="4">
        <v>4.7619047620000003</v>
      </c>
      <c r="Q787" s="2">
        <v>2.54</v>
      </c>
      <c r="R787" s="2">
        <v>4.0999999999999996</v>
      </c>
      <c r="S787">
        <f t="shared" si="12"/>
        <v>2</v>
      </c>
    </row>
    <row r="788" spans="2:19" x14ac:dyDescent="0.25">
      <c r="B788" s="2" t="s">
        <v>821</v>
      </c>
      <c r="C788" s="2" t="s">
        <v>18</v>
      </c>
      <c r="D788" s="2" t="s">
        <v>19</v>
      </c>
      <c r="E788" s="2" t="s">
        <v>27</v>
      </c>
      <c r="F788" s="2" t="s">
        <v>31</v>
      </c>
      <c r="G788" s="2" t="s">
        <v>28</v>
      </c>
      <c r="H788" s="2">
        <v>74.58</v>
      </c>
      <c r="I788" s="2">
        <v>7</v>
      </c>
      <c r="J788" s="2">
        <v>26.103000000000002</v>
      </c>
      <c r="K788" s="2">
        <v>548.16300000000001</v>
      </c>
      <c r="L788" s="143">
        <v>43500</v>
      </c>
      <c r="M788" s="2">
        <v>0.67291666666666672</v>
      </c>
      <c r="N788" s="3" t="s">
        <v>33</v>
      </c>
      <c r="O788" s="2">
        <v>522.05999999999995</v>
      </c>
      <c r="P788" s="4">
        <v>4.7619047620000003</v>
      </c>
      <c r="Q788" s="2">
        <v>26.103000000000002</v>
      </c>
      <c r="R788" s="2">
        <v>9</v>
      </c>
      <c r="S788">
        <f t="shared" si="12"/>
        <v>2</v>
      </c>
    </row>
    <row r="789" spans="2:19" x14ac:dyDescent="0.25">
      <c r="B789" s="2" t="s">
        <v>822</v>
      </c>
      <c r="C789" s="2" t="s">
        <v>25</v>
      </c>
      <c r="D789" s="2" t="s">
        <v>26</v>
      </c>
      <c r="E789" s="2" t="s">
        <v>27</v>
      </c>
      <c r="F789" s="2" t="s">
        <v>31</v>
      </c>
      <c r="G789" s="2" t="s">
        <v>28</v>
      </c>
      <c r="H789" s="2">
        <v>71.89</v>
      </c>
      <c r="I789" s="2">
        <v>8</v>
      </c>
      <c r="J789" s="2">
        <v>28.756</v>
      </c>
      <c r="K789" s="2">
        <v>603.87599999999998</v>
      </c>
      <c r="L789" s="143">
        <v>43515</v>
      </c>
      <c r="M789" s="2">
        <v>0.48125000000000001</v>
      </c>
      <c r="N789" s="3" t="s">
        <v>23</v>
      </c>
      <c r="O789" s="2">
        <v>575.12</v>
      </c>
      <c r="P789" s="4">
        <v>4.7619047620000003</v>
      </c>
      <c r="Q789" s="2">
        <v>28.756</v>
      </c>
      <c r="R789" s="2">
        <v>5.5</v>
      </c>
      <c r="S789">
        <f t="shared" si="12"/>
        <v>2</v>
      </c>
    </row>
    <row r="790" spans="2:19" x14ac:dyDescent="0.25">
      <c r="B790" s="2" t="s">
        <v>823</v>
      </c>
      <c r="C790" s="2" t="s">
        <v>25</v>
      </c>
      <c r="D790" s="2" t="s">
        <v>26</v>
      </c>
      <c r="E790" s="2" t="s">
        <v>27</v>
      </c>
      <c r="F790" s="2" t="s">
        <v>21</v>
      </c>
      <c r="G790" s="2" t="s">
        <v>22</v>
      </c>
      <c r="H790" s="2">
        <v>10.99</v>
      </c>
      <c r="I790" s="2">
        <v>5</v>
      </c>
      <c r="J790" s="2">
        <v>2.7475000000000001</v>
      </c>
      <c r="K790" s="2">
        <v>57.697499999999998</v>
      </c>
      <c r="L790" s="143">
        <v>43488</v>
      </c>
      <c r="M790" s="2">
        <v>0.42916666666666664</v>
      </c>
      <c r="N790" s="3" t="s">
        <v>33</v>
      </c>
      <c r="O790" s="2">
        <v>54.95</v>
      </c>
      <c r="P790" s="4">
        <v>4.7619047620000003</v>
      </c>
      <c r="Q790" s="2">
        <v>2.7475000000000001</v>
      </c>
      <c r="R790" s="2">
        <v>9.3000000000000007</v>
      </c>
      <c r="S790">
        <f t="shared" si="12"/>
        <v>1</v>
      </c>
    </row>
    <row r="791" spans="2:19" x14ac:dyDescent="0.25">
      <c r="B791" s="2" t="s">
        <v>824</v>
      </c>
      <c r="C791" s="2" t="s">
        <v>25</v>
      </c>
      <c r="D791" s="2" t="s">
        <v>26</v>
      </c>
      <c r="E791" s="2" t="s">
        <v>20</v>
      </c>
      <c r="F791" s="2" t="s">
        <v>31</v>
      </c>
      <c r="G791" s="2" t="s">
        <v>22</v>
      </c>
      <c r="H791" s="2">
        <v>60.47</v>
      </c>
      <c r="I791" s="2">
        <v>3</v>
      </c>
      <c r="J791" s="2">
        <v>9.0704999999999991</v>
      </c>
      <c r="K791" s="2">
        <v>190.48050000000001</v>
      </c>
      <c r="L791" s="143">
        <v>43479</v>
      </c>
      <c r="M791" s="2">
        <v>0.4548611111111111</v>
      </c>
      <c r="N791" s="3" t="s">
        <v>33</v>
      </c>
      <c r="O791" s="2">
        <v>181.41</v>
      </c>
      <c r="P791" s="4">
        <v>4.7619047620000003</v>
      </c>
      <c r="Q791" s="2">
        <v>9.0704999999999991</v>
      </c>
      <c r="R791" s="2">
        <v>5.6</v>
      </c>
      <c r="S791">
        <f t="shared" si="12"/>
        <v>1</v>
      </c>
    </row>
    <row r="792" spans="2:19" x14ac:dyDescent="0.25">
      <c r="B792" s="2" t="s">
        <v>825</v>
      </c>
      <c r="C792" s="2" t="s">
        <v>18</v>
      </c>
      <c r="D792" s="2" t="s">
        <v>19</v>
      </c>
      <c r="E792" s="2" t="s">
        <v>27</v>
      </c>
      <c r="F792" s="2" t="s">
        <v>31</v>
      </c>
      <c r="G792" s="2" t="s">
        <v>36</v>
      </c>
      <c r="H792" s="2">
        <v>58.91</v>
      </c>
      <c r="I792" s="2">
        <v>7</v>
      </c>
      <c r="J792" s="2">
        <v>20.618500000000001</v>
      </c>
      <c r="K792" s="2">
        <v>432.98849999999999</v>
      </c>
      <c r="L792" s="143">
        <v>43482</v>
      </c>
      <c r="M792" s="2">
        <v>0.63541666666666663</v>
      </c>
      <c r="N792" s="3" t="s">
        <v>23</v>
      </c>
      <c r="O792" s="2">
        <v>412.37</v>
      </c>
      <c r="P792" s="4">
        <v>4.7619047620000003</v>
      </c>
      <c r="Q792" s="2">
        <v>20.618500000000001</v>
      </c>
      <c r="R792" s="2">
        <v>9.6999999999999993</v>
      </c>
      <c r="S792">
        <f t="shared" si="12"/>
        <v>1</v>
      </c>
    </row>
    <row r="793" spans="2:19" x14ac:dyDescent="0.25">
      <c r="B793" s="2" t="s">
        <v>826</v>
      </c>
      <c r="C793" s="2" t="s">
        <v>18</v>
      </c>
      <c r="D793" s="2" t="s">
        <v>19</v>
      </c>
      <c r="E793" s="2" t="s">
        <v>27</v>
      </c>
      <c r="F793" s="2" t="s">
        <v>31</v>
      </c>
      <c r="G793" s="2" t="s">
        <v>46</v>
      </c>
      <c r="H793" s="2">
        <v>46.41</v>
      </c>
      <c r="I793" s="2">
        <v>1</v>
      </c>
      <c r="J793" s="2">
        <v>2.3205</v>
      </c>
      <c r="K793" s="2">
        <v>48.730499999999999</v>
      </c>
      <c r="L793" s="143">
        <v>43527</v>
      </c>
      <c r="M793" s="2">
        <v>0.83750000000000002</v>
      </c>
      <c r="N793" s="3" t="s">
        <v>33</v>
      </c>
      <c r="O793" s="2">
        <v>46.41</v>
      </c>
      <c r="P793" s="4">
        <v>4.7619047620000003</v>
      </c>
      <c r="Q793" s="2">
        <v>2.3205</v>
      </c>
      <c r="R793" s="2">
        <v>4</v>
      </c>
      <c r="S793">
        <f t="shared" si="12"/>
        <v>3</v>
      </c>
    </row>
    <row r="794" spans="2:19" x14ac:dyDescent="0.25">
      <c r="B794" s="2" t="s">
        <v>827</v>
      </c>
      <c r="C794" s="2" t="s">
        <v>25</v>
      </c>
      <c r="D794" s="2" t="s">
        <v>26</v>
      </c>
      <c r="E794" s="2" t="s">
        <v>20</v>
      </c>
      <c r="F794" s="2" t="s">
        <v>31</v>
      </c>
      <c r="G794" s="2" t="s">
        <v>22</v>
      </c>
      <c r="H794" s="2">
        <v>68.55</v>
      </c>
      <c r="I794" s="2">
        <v>4</v>
      </c>
      <c r="J794" s="2">
        <v>13.71</v>
      </c>
      <c r="K794" s="2">
        <v>287.91000000000003</v>
      </c>
      <c r="L794" s="143">
        <v>43511</v>
      </c>
      <c r="M794" s="2">
        <v>0.84791666666666665</v>
      </c>
      <c r="N794" s="3" t="s">
        <v>33</v>
      </c>
      <c r="O794" s="2">
        <v>274.2</v>
      </c>
      <c r="P794" s="4">
        <v>4.7619047620000003</v>
      </c>
      <c r="Q794" s="2">
        <v>13.71</v>
      </c>
      <c r="R794" s="2">
        <v>9.1999999999999993</v>
      </c>
      <c r="S794">
        <f t="shared" si="12"/>
        <v>2</v>
      </c>
    </row>
    <row r="795" spans="2:19" x14ac:dyDescent="0.25">
      <c r="B795" s="2" t="s">
        <v>828</v>
      </c>
      <c r="C795" s="2" t="s">
        <v>42</v>
      </c>
      <c r="D795" s="2" t="s">
        <v>43</v>
      </c>
      <c r="E795" s="2" t="s">
        <v>27</v>
      </c>
      <c r="F795" s="2" t="s">
        <v>21</v>
      </c>
      <c r="G795" s="2" t="s">
        <v>32</v>
      </c>
      <c r="H795" s="2">
        <v>97.37</v>
      </c>
      <c r="I795" s="2">
        <v>10</v>
      </c>
      <c r="J795" s="2">
        <v>48.685000000000002</v>
      </c>
      <c r="K795" s="2">
        <v>1022.385</v>
      </c>
      <c r="L795" s="143">
        <v>43480</v>
      </c>
      <c r="M795" s="2">
        <v>0.57499999999999996</v>
      </c>
      <c r="N795" s="3" t="s">
        <v>33</v>
      </c>
      <c r="O795" s="2">
        <v>973.7</v>
      </c>
      <c r="P795" s="4">
        <v>4.7619047620000003</v>
      </c>
      <c r="Q795" s="2">
        <v>48.685000000000002</v>
      </c>
      <c r="R795" s="2">
        <v>4.9000000000000004</v>
      </c>
      <c r="S795">
        <f t="shared" si="12"/>
        <v>1</v>
      </c>
    </row>
    <row r="796" spans="2:19" x14ac:dyDescent="0.25">
      <c r="B796" s="2" t="s">
        <v>829</v>
      </c>
      <c r="C796" s="2" t="s">
        <v>18</v>
      </c>
      <c r="D796" s="2" t="s">
        <v>19</v>
      </c>
      <c r="E796" s="2" t="s">
        <v>20</v>
      </c>
      <c r="F796" s="2" t="s">
        <v>31</v>
      </c>
      <c r="G796" s="2" t="s">
        <v>28</v>
      </c>
      <c r="H796" s="2">
        <v>92.6</v>
      </c>
      <c r="I796" s="2">
        <v>7</v>
      </c>
      <c r="J796" s="2">
        <v>32.409999999999997</v>
      </c>
      <c r="K796" s="2">
        <v>680.61</v>
      </c>
      <c r="L796" s="143">
        <v>43523</v>
      </c>
      <c r="M796" s="2">
        <v>0.53611111111111109</v>
      </c>
      <c r="N796" s="3" t="s">
        <v>33</v>
      </c>
      <c r="O796" s="2">
        <v>648.20000000000005</v>
      </c>
      <c r="P796" s="4">
        <v>4.7619047620000003</v>
      </c>
      <c r="Q796" s="2">
        <v>32.409999999999997</v>
      </c>
      <c r="R796" s="2">
        <v>9.3000000000000007</v>
      </c>
      <c r="S796">
        <f t="shared" si="12"/>
        <v>2</v>
      </c>
    </row>
    <row r="797" spans="2:19" x14ac:dyDescent="0.25">
      <c r="B797" s="2" t="s">
        <v>830</v>
      </c>
      <c r="C797" s="2" t="s">
        <v>18</v>
      </c>
      <c r="D797" s="2" t="s">
        <v>19</v>
      </c>
      <c r="E797" s="2" t="s">
        <v>27</v>
      </c>
      <c r="F797" s="2" t="s">
        <v>21</v>
      </c>
      <c r="G797" s="2" t="s">
        <v>28</v>
      </c>
      <c r="H797" s="2">
        <v>46.61</v>
      </c>
      <c r="I797" s="2">
        <v>2</v>
      </c>
      <c r="J797" s="2">
        <v>4.6609999999999996</v>
      </c>
      <c r="K797" s="2">
        <v>97.881</v>
      </c>
      <c r="L797" s="143">
        <v>43522</v>
      </c>
      <c r="M797" s="2">
        <v>0.51944444444444449</v>
      </c>
      <c r="N797" s="3" t="s">
        <v>33</v>
      </c>
      <c r="O797" s="2">
        <v>93.22</v>
      </c>
      <c r="P797" s="4">
        <v>4.7619047620000003</v>
      </c>
      <c r="Q797" s="2">
        <v>4.6609999999999996</v>
      </c>
      <c r="R797" s="2">
        <v>6.6</v>
      </c>
      <c r="S797">
        <f t="shared" si="12"/>
        <v>2</v>
      </c>
    </row>
    <row r="798" spans="2:19" x14ac:dyDescent="0.25">
      <c r="B798" s="2" t="s">
        <v>831</v>
      </c>
      <c r="C798" s="2" t="s">
        <v>42</v>
      </c>
      <c r="D798" s="2" t="s">
        <v>43</v>
      </c>
      <c r="E798" s="2" t="s">
        <v>27</v>
      </c>
      <c r="F798" s="2" t="s">
        <v>31</v>
      </c>
      <c r="G798" s="2" t="s">
        <v>46</v>
      </c>
      <c r="H798" s="2">
        <v>27.18</v>
      </c>
      <c r="I798" s="2">
        <v>2</v>
      </c>
      <c r="J798" s="2">
        <v>2.718</v>
      </c>
      <c r="K798" s="2">
        <v>57.078000000000003</v>
      </c>
      <c r="L798" s="143">
        <v>43539</v>
      </c>
      <c r="M798" s="2">
        <v>0.68472222222222223</v>
      </c>
      <c r="N798" s="3" t="s">
        <v>23</v>
      </c>
      <c r="O798" s="2">
        <v>54.36</v>
      </c>
      <c r="P798" s="4">
        <v>4.7619047620000003</v>
      </c>
      <c r="Q798" s="2">
        <v>2.718</v>
      </c>
      <c r="R798" s="2">
        <v>4.3</v>
      </c>
      <c r="S798">
        <f t="shared" si="12"/>
        <v>3</v>
      </c>
    </row>
    <row r="799" spans="2:19" x14ac:dyDescent="0.25">
      <c r="B799" s="2" t="s">
        <v>832</v>
      </c>
      <c r="C799" s="2" t="s">
        <v>25</v>
      </c>
      <c r="D799" s="2" t="s">
        <v>26</v>
      </c>
      <c r="E799" s="2" t="s">
        <v>20</v>
      </c>
      <c r="F799" s="2" t="s">
        <v>21</v>
      </c>
      <c r="G799" s="2" t="s">
        <v>32</v>
      </c>
      <c r="H799" s="2">
        <v>60.87</v>
      </c>
      <c r="I799" s="2">
        <v>1</v>
      </c>
      <c r="J799" s="2">
        <v>3.0434999999999999</v>
      </c>
      <c r="K799" s="2">
        <v>63.913499999999999</v>
      </c>
      <c r="L799" s="143">
        <v>43489</v>
      </c>
      <c r="M799" s="2">
        <v>0.55833333333333335</v>
      </c>
      <c r="N799" s="3" t="s">
        <v>29</v>
      </c>
      <c r="O799" s="2">
        <v>60.87</v>
      </c>
      <c r="P799" s="4">
        <v>4.7619047620000003</v>
      </c>
      <c r="Q799" s="2">
        <v>3.0434999999999999</v>
      </c>
      <c r="R799" s="2">
        <v>5.5</v>
      </c>
      <c r="S799">
        <f t="shared" si="12"/>
        <v>1</v>
      </c>
    </row>
    <row r="800" spans="2:19" x14ac:dyDescent="0.25">
      <c r="B800" s="2" t="s">
        <v>833</v>
      </c>
      <c r="C800" s="2" t="s">
        <v>18</v>
      </c>
      <c r="D800" s="2" t="s">
        <v>19</v>
      </c>
      <c r="E800" s="2" t="s">
        <v>20</v>
      </c>
      <c r="F800" s="2" t="s">
        <v>21</v>
      </c>
      <c r="G800" s="2" t="s">
        <v>36</v>
      </c>
      <c r="H800" s="2">
        <v>24.49</v>
      </c>
      <c r="I800" s="2">
        <v>10</v>
      </c>
      <c r="J800" s="2">
        <v>12.244999999999999</v>
      </c>
      <c r="K800" s="2">
        <v>257.14499999999998</v>
      </c>
      <c r="L800" s="143">
        <v>43518</v>
      </c>
      <c r="M800" s="2">
        <v>0.63541666666666663</v>
      </c>
      <c r="N800" s="3" t="s">
        <v>29</v>
      </c>
      <c r="O800" s="2">
        <v>244.9</v>
      </c>
      <c r="P800" s="4">
        <v>4.7619047620000003</v>
      </c>
      <c r="Q800" s="2">
        <v>12.244999999999999</v>
      </c>
      <c r="R800" s="2">
        <v>8.1</v>
      </c>
      <c r="S800">
        <f t="shared" si="12"/>
        <v>2</v>
      </c>
    </row>
    <row r="801" spans="2:19" x14ac:dyDescent="0.25">
      <c r="B801" s="2" t="s">
        <v>834</v>
      </c>
      <c r="C801" s="2" t="s">
        <v>42</v>
      </c>
      <c r="D801" s="2" t="s">
        <v>43</v>
      </c>
      <c r="E801" s="2" t="s">
        <v>27</v>
      </c>
      <c r="F801" s="2" t="s">
        <v>31</v>
      </c>
      <c r="G801" s="2" t="s">
        <v>22</v>
      </c>
      <c r="H801" s="2">
        <v>92.78</v>
      </c>
      <c r="I801" s="2">
        <v>1</v>
      </c>
      <c r="J801" s="2">
        <v>4.6390000000000002</v>
      </c>
      <c r="K801" s="2">
        <v>97.418999999999997</v>
      </c>
      <c r="L801" s="143">
        <v>43539</v>
      </c>
      <c r="M801" s="2">
        <v>0.4513888888888889</v>
      </c>
      <c r="N801" s="3" t="s">
        <v>33</v>
      </c>
      <c r="O801" s="2">
        <v>92.78</v>
      </c>
      <c r="P801" s="4">
        <v>4.7619047620000003</v>
      </c>
      <c r="Q801" s="2">
        <v>4.6390000000000002</v>
      </c>
      <c r="R801" s="2">
        <v>9.8000000000000007</v>
      </c>
      <c r="S801">
        <f t="shared" si="12"/>
        <v>3</v>
      </c>
    </row>
    <row r="802" spans="2:19" x14ac:dyDescent="0.25">
      <c r="B802" s="2" t="s">
        <v>835</v>
      </c>
      <c r="C802" s="2" t="s">
        <v>25</v>
      </c>
      <c r="D802" s="2" t="s">
        <v>26</v>
      </c>
      <c r="E802" s="2" t="s">
        <v>20</v>
      </c>
      <c r="F802" s="2" t="s">
        <v>31</v>
      </c>
      <c r="G802" s="2" t="s">
        <v>32</v>
      </c>
      <c r="H802" s="2">
        <v>86.69</v>
      </c>
      <c r="I802" s="2">
        <v>5</v>
      </c>
      <c r="J802" s="2">
        <v>21.672499999999999</v>
      </c>
      <c r="K802" s="2">
        <v>455.1225</v>
      </c>
      <c r="L802" s="143">
        <v>43507</v>
      </c>
      <c r="M802" s="2">
        <v>0.77638888888888891</v>
      </c>
      <c r="N802" s="3" t="s">
        <v>23</v>
      </c>
      <c r="O802" s="2">
        <v>433.45</v>
      </c>
      <c r="P802" s="4">
        <v>4.7619047620000003</v>
      </c>
      <c r="Q802" s="2">
        <v>21.672499999999999</v>
      </c>
      <c r="R802" s="2">
        <v>9.4</v>
      </c>
      <c r="S802">
        <f t="shared" si="12"/>
        <v>2</v>
      </c>
    </row>
    <row r="803" spans="2:19" x14ac:dyDescent="0.25">
      <c r="B803" s="2" t="s">
        <v>836</v>
      </c>
      <c r="C803" s="2" t="s">
        <v>42</v>
      </c>
      <c r="D803" s="2" t="s">
        <v>43</v>
      </c>
      <c r="E803" s="2" t="s">
        <v>27</v>
      </c>
      <c r="F803" s="2" t="s">
        <v>31</v>
      </c>
      <c r="G803" s="2" t="s">
        <v>36</v>
      </c>
      <c r="H803" s="2">
        <v>23.01</v>
      </c>
      <c r="I803" s="2">
        <v>6</v>
      </c>
      <c r="J803" s="2">
        <v>6.9029999999999996</v>
      </c>
      <c r="K803" s="2">
        <v>144.96299999999999</v>
      </c>
      <c r="L803" s="143">
        <v>43477</v>
      </c>
      <c r="M803" s="2">
        <v>0.69791666666666663</v>
      </c>
      <c r="N803" s="3" t="s">
        <v>23</v>
      </c>
      <c r="O803" s="2">
        <v>138.06</v>
      </c>
      <c r="P803" s="4">
        <v>4.7619047620000003</v>
      </c>
      <c r="Q803" s="2">
        <v>6.9029999999999996</v>
      </c>
      <c r="R803" s="2">
        <v>7.9</v>
      </c>
      <c r="S803">
        <f t="shared" si="12"/>
        <v>1</v>
      </c>
    </row>
    <row r="804" spans="2:19" x14ac:dyDescent="0.25">
      <c r="B804" s="2" t="s">
        <v>837</v>
      </c>
      <c r="C804" s="2" t="s">
        <v>25</v>
      </c>
      <c r="D804" s="2" t="s">
        <v>26</v>
      </c>
      <c r="E804" s="2" t="s">
        <v>20</v>
      </c>
      <c r="F804" s="2" t="s">
        <v>21</v>
      </c>
      <c r="G804" s="2" t="s">
        <v>28</v>
      </c>
      <c r="H804" s="2">
        <v>30.2</v>
      </c>
      <c r="I804" s="2">
        <v>8</v>
      </c>
      <c r="J804" s="2">
        <v>12.08</v>
      </c>
      <c r="K804" s="2">
        <v>253.68</v>
      </c>
      <c r="L804" s="143">
        <v>43527</v>
      </c>
      <c r="M804" s="2">
        <v>0.8125</v>
      </c>
      <c r="N804" s="3" t="s">
        <v>23</v>
      </c>
      <c r="O804" s="2">
        <v>241.6</v>
      </c>
      <c r="P804" s="4">
        <v>4.7619047620000003</v>
      </c>
      <c r="Q804" s="2">
        <v>12.08</v>
      </c>
      <c r="R804" s="2">
        <v>5.0999999999999996</v>
      </c>
      <c r="S804">
        <f t="shared" si="12"/>
        <v>3</v>
      </c>
    </row>
    <row r="805" spans="2:19" x14ac:dyDescent="0.25">
      <c r="B805" s="2" t="s">
        <v>838</v>
      </c>
      <c r="C805" s="2" t="s">
        <v>25</v>
      </c>
      <c r="D805" s="2" t="s">
        <v>26</v>
      </c>
      <c r="E805" s="2" t="s">
        <v>20</v>
      </c>
      <c r="F805" s="2" t="s">
        <v>31</v>
      </c>
      <c r="G805" s="2" t="s">
        <v>46</v>
      </c>
      <c r="H805" s="2">
        <v>67.39</v>
      </c>
      <c r="I805" s="2">
        <v>7</v>
      </c>
      <c r="J805" s="2">
        <v>23.586500000000001</v>
      </c>
      <c r="K805" s="2">
        <v>495.31650000000002</v>
      </c>
      <c r="L805" s="143">
        <v>43547</v>
      </c>
      <c r="M805" s="2">
        <v>0.55763888888888891</v>
      </c>
      <c r="N805" s="3" t="s">
        <v>23</v>
      </c>
      <c r="O805" s="2">
        <v>471.73</v>
      </c>
      <c r="P805" s="4">
        <v>4.7619047620000003</v>
      </c>
      <c r="Q805" s="2">
        <v>23.586500000000001</v>
      </c>
      <c r="R805" s="2">
        <v>6.9</v>
      </c>
      <c r="S805">
        <f t="shared" si="12"/>
        <v>3</v>
      </c>
    </row>
    <row r="806" spans="2:19" x14ac:dyDescent="0.25">
      <c r="B806" s="2" t="s">
        <v>839</v>
      </c>
      <c r="C806" s="2" t="s">
        <v>18</v>
      </c>
      <c r="D806" s="2" t="s">
        <v>19</v>
      </c>
      <c r="E806" s="2" t="s">
        <v>20</v>
      </c>
      <c r="F806" s="2" t="s">
        <v>21</v>
      </c>
      <c r="G806" s="2" t="s">
        <v>46</v>
      </c>
      <c r="H806" s="2">
        <v>48.96</v>
      </c>
      <c r="I806" s="2">
        <v>9</v>
      </c>
      <c r="J806" s="2">
        <v>22.032</v>
      </c>
      <c r="K806" s="2">
        <v>462.67200000000003</v>
      </c>
      <c r="L806" s="143">
        <v>43528</v>
      </c>
      <c r="M806" s="2">
        <v>0.47708333333333336</v>
      </c>
      <c r="N806" s="3" t="s">
        <v>29</v>
      </c>
      <c r="O806" s="2">
        <v>440.64</v>
      </c>
      <c r="P806" s="4">
        <v>4.7619047620000003</v>
      </c>
      <c r="Q806" s="2">
        <v>22.032</v>
      </c>
      <c r="R806" s="2">
        <v>8</v>
      </c>
      <c r="S806">
        <f t="shared" si="12"/>
        <v>3</v>
      </c>
    </row>
    <row r="807" spans="2:19" x14ac:dyDescent="0.25">
      <c r="B807" s="2" t="s">
        <v>840</v>
      </c>
      <c r="C807" s="2" t="s">
        <v>42</v>
      </c>
      <c r="D807" s="2" t="s">
        <v>43</v>
      </c>
      <c r="E807" s="2" t="s">
        <v>20</v>
      </c>
      <c r="F807" s="2" t="s">
        <v>21</v>
      </c>
      <c r="G807" s="2" t="s">
        <v>28</v>
      </c>
      <c r="H807" s="2">
        <v>75.59</v>
      </c>
      <c r="I807" s="2">
        <v>9</v>
      </c>
      <c r="J807" s="2">
        <v>34.015500000000003</v>
      </c>
      <c r="K807" s="2">
        <v>714.32550000000003</v>
      </c>
      <c r="L807" s="143">
        <v>43519</v>
      </c>
      <c r="M807" s="2">
        <v>0.46666666666666667</v>
      </c>
      <c r="N807" s="3" t="s">
        <v>29</v>
      </c>
      <c r="O807" s="2">
        <v>680.31</v>
      </c>
      <c r="P807" s="4">
        <v>4.7619047620000003</v>
      </c>
      <c r="Q807" s="2">
        <v>34.015500000000003</v>
      </c>
      <c r="R807" s="2">
        <v>8</v>
      </c>
      <c r="S807">
        <f t="shared" si="12"/>
        <v>2</v>
      </c>
    </row>
    <row r="808" spans="2:19" x14ac:dyDescent="0.25">
      <c r="B808" s="2" t="s">
        <v>841</v>
      </c>
      <c r="C808" s="2" t="s">
        <v>18</v>
      </c>
      <c r="D808" s="2" t="s">
        <v>19</v>
      </c>
      <c r="E808" s="2" t="s">
        <v>27</v>
      </c>
      <c r="F808" s="2" t="s">
        <v>21</v>
      </c>
      <c r="G808" s="2" t="s">
        <v>32</v>
      </c>
      <c r="H808" s="2">
        <v>77.47</v>
      </c>
      <c r="I808" s="2">
        <v>4</v>
      </c>
      <c r="J808" s="2">
        <v>15.494</v>
      </c>
      <c r="K808" s="2">
        <v>325.37400000000002</v>
      </c>
      <c r="L808" s="143">
        <v>43541</v>
      </c>
      <c r="M808" s="2">
        <v>0.69166666666666665</v>
      </c>
      <c r="N808" s="3" t="s">
        <v>29</v>
      </c>
      <c r="O808" s="2">
        <v>309.88</v>
      </c>
      <c r="P808" s="4">
        <v>4.7619047620000003</v>
      </c>
      <c r="Q808" s="2">
        <v>15.494</v>
      </c>
      <c r="R808" s="2">
        <v>4.2</v>
      </c>
      <c r="S808">
        <f t="shared" si="12"/>
        <v>3</v>
      </c>
    </row>
    <row r="809" spans="2:19" x14ac:dyDescent="0.25">
      <c r="B809" s="2" t="s">
        <v>842</v>
      </c>
      <c r="C809" s="2" t="s">
        <v>18</v>
      </c>
      <c r="D809" s="2" t="s">
        <v>19</v>
      </c>
      <c r="E809" s="2" t="s">
        <v>27</v>
      </c>
      <c r="F809" s="2" t="s">
        <v>21</v>
      </c>
      <c r="G809" s="2" t="s">
        <v>36</v>
      </c>
      <c r="H809" s="2">
        <v>93.18</v>
      </c>
      <c r="I809" s="2">
        <v>2</v>
      </c>
      <c r="J809" s="2">
        <v>9.3179999999999996</v>
      </c>
      <c r="K809" s="2">
        <v>195.678</v>
      </c>
      <c r="L809" s="143">
        <v>43481</v>
      </c>
      <c r="M809" s="2">
        <v>0.77847222222222223</v>
      </c>
      <c r="N809" s="3" t="s">
        <v>33</v>
      </c>
      <c r="O809" s="2">
        <v>186.36</v>
      </c>
      <c r="P809" s="4">
        <v>4.7619047620000003</v>
      </c>
      <c r="Q809" s="2">
        <v>9.3179999999999996</v>
      </c>
      <c r="R809" s="2">
        <v>8.5</v>
      </c>
      <c r="S809">
        <f t="shared" si="12"/>
        <v>1</v>
      </c>
    </row>
    <row r="810" spans="2:19" x14ac:dyDescent="0.25">
      <c r="B810" s="2" t="s">
        <v>843</v>
      </c>
      <c r="C810" s="2" t="s">
        <v>18</v>
      </c>
      <c r="D810" s="2" t="s">
        <v>19</v>
      </c>
      <c r="E810" s="2" t="s">
        <v>27</v>
      </c>
      <c r="F810" s="2" t="s">
        <v>21</v>
      </c>
      <c r="G810" s="2" t="s">
        <v>28</v>
      </c>
      <c r="H810" s="2">
        <v>50.23</v>
      </c>
      <c r="I810" s="2">
        <v>4</v>
      </c>
      <c r="J810" s="2">
        <v>10.045999999999999</v>
      </c>
      <c r="K810" s="2">
        <v>210.96600000000001</v>
      </c>
      <c r="L810" s="143">
        <v>43473</v>
      </c>
      <c r="M810" s="2">
        <v>0.71666666666666667</v>
      </c>
      <c r="N810" s="3" t="s">
        <v>29</v>
      </c>
      <c r="O810" s="2">
        <v>200.92</v>
      </c>
      <c r="P810" s="4">
        <v>4.7619047620000003</v>
      </c>
      <c r="Q810" s="2">
        <v>10.045999999999999</v>
      </c>
      <c r="R810" s="2">
        <v>9</v>
      </c>
      <c r="S810">
        <f t="shared" si="12"/>
        <v>1</v>
      </c>
    </row>
    <row r="811" spans="2:19" x14ac:dyDescent="0.25">
      <c r="B811" s="2" t="s">
        <v>844</v>
      </c>
      <c r="C811" s="2" t="s">
        <v>42</v>
      </c>
      <c r="D811" s="2" t="s">
        <v>43</v>
      </c>
      <c r="E811" s="2" t="s">
        <v>27</v>
      </c>
      <c r="F811" s="2" t="s">
        <v>21</v>
      </c>
      <c r="G811" s="2" t="s">
        <v>22</v>
      </c>
      <c r="H811" s="2">
        <v>17.75</v>
      </c>
      <c r="I811" s="2">
        <v>1</v>
      </c>
      <c r="J811" s="2">
        <v>0.88749999999999996</v>
      </c>
      <c r="K811" s="2">
        <v>18.637499999999999</v>
      </c>
      <c r="L811" s="143">
        <v>43479</v>
      </c>
      <c r="M811" s="2">
        <v>0.44305555555555554</v>
      </c>
      <c r="N811" s="3" t="s">
        <v>29</v>
      </c>
      <c r="O811" s="2">
        <v>17.75</v>
      </c>
      <c r="P811" s="4">
        <v>4.7619047620000003</v>
      </c>
      <c r="Q811" s="2">
        <v>0.88749999999999996</v>
      </c>
      <c r="R811" s="2">
        <v>8.6</v>
      </c>
      <c r="S811">
        <f t="shared" si="12"/>
        <v>1</v>
      </c>
    </row>
    <row r="812" spans="2:19" x14ac:dyDescent="0.25">
      <c r="B812" s="2" t="s">
        <v>845</v>
      </c>
      <c r="C812" s="2" t="s">
        <v>25</v>
      </c>
      <c r="D812" s="2" t="s">
        <v>26</v>
      </c>
      <c r="E812" s="2" t="s">
        <v>27</v>
      </c>
      <c r="F812" s="2" t="s">
        <v>21</v>
      </c>
      <c r="G812" s="2" t="s">
        <v>46</v>
      </c>
      <c r="H812" s="2">
        <v>62.18</v>
      </c>
      <c r="I812" s="2">
        <v>10</v>
      </c>
      <c r="J812" s="2">
        <v>31.09</v>
      </c>
      <c r="K812" s="2">
        <v>652.89</v>
      </c>
      <c r="L812" s="143">
        <v>43496</v>
      </c>
      <c r="M812" s="2">
        <v>0.43958333333333333</v>
      </c>
      <c r="N812" s="3" t="s">
        <v>23</v>
      </c>
      <c r="O812" s="2">
        <v>621.79999999999995</v>
      </c>
      <c r="P812" s="4">
        <v>4.7619047620000003</v>
      </c>
      <c r="Q812" s="2">
        <v>31.09</v>
      </c>
      <c r="R812" s="2">
        <v>6</v>
      </c>
      <c r="S812">
        <f t="shared" si="12"/>
        <v>1</v>
      </c>
    </row>
    <row r="813" spans="2:19" x14ac:dyDescent="0.25">
      <c r="B813" s="2" t="s">
        <v>846</v>
      </c>
      <c r="C813" s="2" t="s">
        <v>42</v>
      </c>
      <c r="D813" s="2" t="s">
        <v>43</v>
      </c>
      <c r="E813" s="2" t="s">
        <v>27</v>
      </c>
      <c r="F813" s="2" t="s">
        <v>31</v>
      </c>
      <c r="G813" s="2" t="s">
        <v>22</v>
      </c>
      <c r="H813" s="2">
        <v>10.75</v>
      </c>
      <c r="I813" s="2">
        <v>8</v>
      </c>
      <c r="J813" s="2">
        <v>4.3</v>
      </c>
      <c r="K813" s="2">
        <v>90.3</v>
      </c>
      <c r="L813" s="143">
        <v>43539</v>
      </c>
      <c r="M813" s="2">
        <v>0.60972222222222228</v>
      </c>
      <c r="N813" s="3" t="s">
        <v>23</v>
      </c>
      <c r="O813" s="2">
        <v>86</v>
      </c>
      <c r="P813" s="4">
        <v>4.7619047620000003</v>
      </c>
      <c r="Q813" s="2">
        <v>4.3</v>
      </c>
      <c r="R813" s="2">
        <v>6.2</v>
      </c>
      <c r="S813">
        <f t="shared" si="12"/>
        <v>3</v>
      </c>
    </row>
    <row r="814" spans="2:19" x14ac:dyDescent="0.25">
      <c r="B814" s="2" t="s">
        <v>847</v>
      </c>
      <c r="C814" s="2" t="s">
        <v>18</v>
      </c>
      <c r="D814" s="2" t="s">
        <v>19</v>
      </c>
      <c r="E814" s="2" t="s">
        <v>27</v>
      </c>
      <c r="F814" s="2" t="s">
        <v>21</v>
      </c>
      <c r="G814" s="2" t="s">
        <v>28</v>
      </c>
      <c r="H814" s="2">
        <v>40.26</v>
      </c>
      <c r="I814" s="2">
        <v>10</v>
      </c>
      <c r="J814" s="2">
        <v>20.13</v>
      </c>
      <c r="K814" s="2">
        <v>422.73</v>
      </c>
      <c r="L814" s="143">
        <v>43520</v>
      </c>
      <c r="M814" s="2">
        <v>0.75416666666666665</v>
      </c>
      <c r="N814" s="3" t="s">
        <v>33</v>
      </c>
      <c r="O814" s="2">
        <v>402.6</v>
      </c>
      <c r="P814" s="4">
        <v>4.7619047620000003</v>
      </c>
      <c r="Q814" s="2">
        <v>20.13</v>
      </c>
      <c r="R814" s="2">
        <v>5</v>
      </c>
      <c r="S814">
        <f t="shared" si="12"/>
        <v>2</v>
      </c>
    </row>
    <row r="815" spans="2:19" x14ac:dyDescent="0.25">
      <c r="B815" s="2" t="s">
        <v>848</v>
      </c>
      <c r="C815" s="2" t="s">
        <v>25</v>
      </c>
      <c r="D815" s="2" t="s">
        <v>26</v>
      </c>
      <c r="E815" s="2" t="s">
        <v>20</v>
      </c>
      <c r="F815" s="2" t="s">
        <v>21</v>
      </c>
      <c r="G815" s="2" t="s">
        <v>36</v>
      </c>
      <c r="H815" s="2">
        <v>64.97</v>
      </c>
      <c r="I815" s="2">
        <v>5</v>
      </c>
      <c r="J815" s="2">
        <v>16.2425</v>
      </c>
      <c r="K815" s="2">
        <v>341.09249999999997</v>
      </c>
      <c r="L815" s="143">
        <v>43504</v>
      </c>
      <c r="M815" s="2">
        <v>0.53611111111111109</v>
      </c>
      <c r="N815" s="3" t="s">
        <v>33</v>
      </c>
      <c r="O815" s="2">
        <v>324.85000000000002</v>
      </c>
      <c r="P815" s="4">
        <v>4.7619047620000003</v>
      </c>
      <c r="Q815" s="2">
        <v>16.2425</v>
      </c>
      <c r="R815" s="2">
        <v>6.5</v>
      </c>
      <c r="S815">
        <f t="shared" si="12"/>
        <v>2</v>
      </c>
    </row>
    <row r="816" spans="2:19" x14ac:dyDescent="0.25">
      <c r="B816" s="2" t="s">
        <v>849</v>
      </c>
      <c r="C816" s="2" t="s">
        <v>18</v>
      </c>
      <c r="D816" s="2" t="s">
        <v>19</v>
      </c>
      <c r="E816" s="2" t="s">
        <v>27</v>
      </c>
      <c r="F816" s="2" t="s">
        <v>31</v>
      </c>
      <c r="G816" s="2" t="s">
        <v>28</v>
      </c>
      <c r="H816" s="2">
        <v>95.15</v>
      </c>
      <c r="I816" s="2">
        <v>1</v>
      </c>
      <c r="J816" s="2">
        <v>4.7575000000000003</v>
      </c>
      <c r="K816" s="2">
        <v>99.907499999999999</v>
      </c>
      <c r="L816" s="143">
        <v>43546</v>
      </c>
      <c r="M816" s="2">
        <v>0.58333333333333337</v>
      </c>
      <c r="N816" s="3" t="s">
        <v>29</v>
      </c>
      <c r="O816" s="2">
        <v>95.15</v>
      </c>
      <c r="P816" s="4">
        <v>4.7619047620000003</v>
      </c>
      <c r="Q816" s="2">
        <v>4.7575000000000003</v>
      </c>
      <c r="R816" s="2">
        <v>6</v>
      </c>
      <c r="S816">
        <f t="shared" si="12"/>
        <v>3</v>
      </c>
    </row>
    <row r="817" spans="2:19" x14ac:dyDescent="0.25">
      <c r="B817" s="2" t="s">
        <v>850</v>
      </c>
      <c r="C817" s="2" t="s">
        <v>18</v>
      </c>
      <c r="D817" s="2" t="s">
        <v>19</v>
      </c>
      <c r="E817" s="2" t="s">
        <v>20</v>
      </c>
      <c r="F817" s="2" t="s">
        <v>21</v>
      </c>
      <c r="G817" s="2" t="s">
        <v>28</v>
      </c>
      <c r="H817" s="2">
        <v>48.62</v>
      </c>
      <c r="I817" s="2">
        <v>8</v>
      </c>
      <c r="J817" s="2">
        <v>19.448</v>
      </c>
      <c r="K817" s="2">
        <v>408.40800000000002</v>
      </c>
      <c r="L817" s="143">
        <v>43489</v>
      </c>
      <c r="M817" s="2">
        <v>0.45624999999999999</v>
      </c>
      <c r="N817" s="3" t="s">
        <v>29</v>
      </c>
      <c r="O817" s="2">
        <v>388.96</v>
      </c>
      <c r="P817" s="4">
        <v>4.7619047620000003</v>
      </c>
      <c r="Q817" s="2">
        <v>19.448</v>
      </c>
      <c r="R817" s="2">
        <v>5</v>
      </c>
      <c r="S817">
        <f t="shared" si="12"/>
        <v>1</v>
      </c>
    </row>
    <row r="818" spans="2:19" x14ac:dyDescent="0.25">
      <c r="B818" s="2" t="s">
        <v>851</v>
      </c>
      <c r="C818" s="2" t="s">
        <v>42</v>
      </c>
      <c r="D818" s="2" t="s">
        <v>43</v>
      </c>
      <c r="E818" s="2" t="s">
        <v>27</v>
      </c>
      <c r="F818" s="2" t="s">
        <v>21</v>
      </c>
      <c r="G818" s="2" t="s">
        <v>44</v>
      </c>
      <c r="H818" s="2">
        <v>53.21</v>
      </c>
      <c r="I818" s="2">
        <v>8</v>
      </c>
      <c r="J818" s="2">
        <v>21.283999999999999</v>
      </c>
      <c r="K818" s="2">
        <v>446.964</v>
      </c>
      <c r="L818" s="143">
        <v>43538</v>
      </c>
      <c r="M818" s="2">
        <v>0.69791666666666663</v>
      </c>
      <c r="N818" s="3" t="s">
        <v>23</v>
      </c>
      <c r="O818" s="2">
        <v>425.68</v>
      </c>
      <c r="P818" s="4">
        <v>4.7619047620000003</v>
      </c>
      <c r="Q818" s="2">
        <v>21.283999999999999</v>
      </c>
      <c r="R818" s="2">
        <v>5</v>
      </c>
      <c r="S818">
        <f t="shared" si="12"/>
        <v>3</v>
      </c>
    </row>
    <row r="819" spans="2:19" x14ac:dyDescent="0.25">
      <c r="B819" s="2" t="s">
        <v>852</v>
      </c>
      <c r="C819" s="2" t="s">
        <v>25</v>
      </c>
      <c r="D819" s="2" t="s">
        <v>26</v>
      </c>
      <c r="E819" s="2" t="s">
        <v>27</v>
      </c>
      <c r="F819" s="2" t="s">
        <v>21</v>
      </c>
      <c r="G819" s="2" t="s">
        <v>46</v>
      </c>
      <c r="H819" s="2">
        <v>45.44</v>
      </c>
      <c r="I819" s="2">
        <v>7</v>
      </c>
      <c r="J819" s="2">
        <v>15.904</v>
      </c>
      <c r="K819" s="2">
        <v>333.98399999999998</v>
      </c>
      <c r="L819" s="143">
        <v>43488</v>
      </c>
      <c r="M819" s="2">
        <v>0.46875</v>
      </c>
      <c r="N819" s="3" t="s">
        <v>29</v>
      </c>
      <c r="O819" s="2">
        <v>318.08</v>
      </c>
      <c r="P819" s="4">
        <v>4.7619047620000003</v>
      </c>
      <c r="Q819" s="2">
        <v>15.904</v>
      </c>
      <c r="R819" s="2">
        <v>9.1999999999999993</v>
      </c>
      <c r="S819">
        <f t="shared" si="12"/>
        <v>1</v>
      </c>
    </row>
    <row r="820" spans="2:19" x14ac:dyDescent="0.25">
      <c r="B820" s="2" t="s">
        <v>853</v>
      </c>
      <c r="C820" s="2" t="s">
        <v>18</v>
      </c>
      <c r="D820" s="2" t="s">
        <v>19</v>
      </c>
      <c r="E820" s="2" t="s">
        <v>27</v>
      </c>
      <c r="F820" s="2" t="s">
        <v>31</v>
      </c>
      <c r="G820" s="2" t="s">
        <v>44</v>
      </c>
      <c r="H820" s="2">
        <v>33.880000000000003</v>
      </c>
      <c r="I820" s="2">
        <v>8</v>
      </c>
      <c r="J820" s="2">
        <v>13.552</v>
      </c>
      <c r="K820" s="2">
        <v>284.59199999999998</v>
      </c>
      <c r="L820" s="143">
        <v>43484</v>
      </c>
      <c r="M820" s="2">
        <v>0.85347222222222219</v>
      </c>
      <c r="N820" s="3" t="s">
        <v>23</v>
      </c>
      <c r="O820" s="2">
        <v>271.04000000000002</v>
      </c>
      <c r="P820" s="4">
        <v>4.7619047620000003</v>
      </c>
      <c r="Q820" s="2">
        <v>13.552</v>
      </c>
      <c r="R820" s="2">
        <v>9.6</v>
      </c>
      <c r="S820">
        <f t="shared" si="12"/>
        <v>1</v>
      </c>
    </row>
    <row r="821" spans="2:19" x14ac:dyDescent="0.25">
      <c r="B821" s="2" t="s">
        <v>854</v>
      </c>
      <c r="C821" s="2" t="s">
        <v>42</v>
      </c>
      <c r="D821" s="2" t="s">
        <v>43</v>
      </c>
      <c r="E821" s="2" t="s">
        <v>20</v>
      </c>
      <c r="F821" s="2" t="s">
        <v>31</v>
      </c>
      <c r="G821" s="2" t="s">
        <v>22</v>
      </c>
      <c r="H821" s="2">
        <v>96.16</v>
      </c>
      <c r="I821" s="2">
        <v>4</v>
      </c>
      <c r="J821" s="2">
        <v>19.231999999999999</v>
      </c>
      <c r="K821" s="2">
        <v>403.87200000000001</v>
      </c>
      <c r="L821" s="143">
        <v>43492</v>
      </c>
      <c r="M821" s="2">
        <v>0.8354166666666667</v>
      </c>
      <c r="N821" s="3" t="s">
        <v>33</v>
      </c>
      <c r="O821" s="2">
        <v>384.64</v>
      </c>
      <c r="P821" s="4">
        <v>4.7619047620000003</v>
      </c>
      <c r="Q821" s="2">
        <v>19.231999999999999</v>
      </c>
      <c r="R821" s="2">
        <v>8.4</v>
      </c>
      <c r="S821">
        <f t="shared" si="12"/>
        <v>1</v>
      </c>
    </row>
    <row r="822" spans="2:19" x14ac:dyDescent="0.25">
      <c r="B822" s="2" t="s">
        <v>855</v>
      </c>
      <c r="C822" s="2" t="s">
        <v>42</v>
      </c>
      <c r="D822" s="2" t="s">
        <v>43</v>
      </c>
      <c r="E822" s="2" t="s">
        <v>20</v>
      </c>
      <c r="F822" s="2" t="s">
        <v>31</v>
      </c>
      <c r="G822" s="2" t="s">
        <v>44</v>
      </c>
      <c r="H822" s="2">
        <v>47.16</v>
      </c>
      <c r="I822" s="2">
        <v>5</v>
      </c>
      <c r="J822" s="2">
        <v>11.79</v>
      </c>
      <c r="K822" s="2">
        <v>247.59</v>
      </c>
      <c r="L822" s="143">
        <v>43499</v>
      </c>
      <c r="M822" s="2">
        <v>0.60763888888888884</v>
      </c>
      <c r="N822" s="3" t="s">
        <v>33</v>
      </c>
      <c r="O822" s="2">
        <v>235.8</v>
      </c>
      <c r="P822" s="4">
        <v>4.7619047620000003</v>
      </c>
      <c r="Q822" s="2">
        <v>11.79</v>
      </c>
      <c r="R822" s="2">
        <v>6</v>
      </c>
      <c r="S822">
        <f t="shared" si="12"/>
        <v>2</v>
      </c>
    </row>
    <row r="823" spans="2:19" x14ac:dyDescent="0.25">
      <c r="B823" s="2" t="s">
        <v>856</v>
      </c>
      <c r="C823" s="2" t="s">
        <v>42</v>
      </c>
      <c r="D823" s="2" t="s">
        <v>43</v>
      </c>
      <c r="E823" s="2" t="s">
        <v>27</v>
      </c>
      <c r="F823" s="2" t="s">
        <v>31</v>
      </c>
      <c r="G823" s="2" t="s">
        <v>28</v>
      </c>
      <c r="H823" s="2">
        <v>52.89</v>
      </c>
      <c r="I823" s="2">
        <v>4</v>
      </c>
      <c r="J823" s="2">
        <v>10.577999999999999</v>
      </c>
      <c r="K823" s="2">
        <v>222.13800000000001</v>
      </c>
      <c r="L823" s="143">
        <v>43549</v>
      </c>
      <c r="M823" s="2">
        <v>0.68888888888888888</v>
      </c>
      <c r="N823" s="3" t="s">
        <v>23</v>
      </c>
      <c r="O823" s="2">
        <v>211.56</v>
      </c>
      <c r="P823" s="4">
        <v>4.7619047620000003</v>
      </c>
      <c r="Q823" s="2">
        <v>10.577999999999999</v>
      </c>
      <c r="R823" s="2">
        <v>6.7</v>
      </c>
      <c r="S823">
        <f t="shared" si="12"/>
        <v>3</v>
      </c>
    </row>
    <row r="824" spans="2:19" x14ac:dyDescent="0.25">
      <c r="B824" s="2" t="s">
        <v>857</v>
      </c>
      <c r="C824" s="2" t="s">
        <v>18</v>
      </c>
      <c r="D824" s="2" t="s">
        <v>19</v>
      </c>
      <c r="E824" s="2" t="s">
        <v>20</v>
      </c>
      <c r="F824" s="2" t="s">
        <v>21</v>
      </c>
      <c r="G824" s="2" t="s">
        <v>32</v>
      </c>
      <c r="H824" s="2">
        <v>47.68</v>
      </c>
      <c r="I824" s="2">
        <v>2</v>
      </c>
      <c r="J824" s="2">
        <v>4.7679999999999998</v>
      </c>
      <c r="K824" s="2">
        <v>100.128</v>
      </c>
      <c r="L824" s="143">
        <v>43520</v>
      </c>
      <c r="M824" s="2">
        <v>0.4236111111111111</v>
      </c>
      <c r="N824" s="3" t="s">
        <v>33</v>
      </c>
      <c r="O824" s="2">
        <v>95.36</v>
      </c>
      <c r="P824" s="4">
        <v>4.7619047620000003</v>
      </c>
      <c r="Q824" s="2">
        <v>4.7679999999999998</v>
      </c>
      <c r="R824" s="2">
        <v>4.0999999999999996</v>
      </c>
      <c r="S824">
        <f t="shared" si="12"/>
        <v>2</v>
      </c>
    </row>
    <row r="825" spans="2:19" x14ac:dyDescent="0.25">
      <c r="B825" s="2" t="s">
        <v>858</v>
      </c>
      <c r="C825" s="2" t="s">
        <v>25</v>
      </c>
      <c r="D825" s="2" t="s">
        <v>26</v>
      </c>
      <c r="E825" s="2" t="s">
        <v>20</v>
      </c>
      <c r="F825" s="2" t="s">
        <v>31</v>
      </c>
      <c r="G825" s="2" t="s">
        <v>36</v>
      </c>
      <c r="H825" s="2">
        <v>10.17</v>
      </c>
      <c r="I825" s="2">
        <v>1</v>
      </c>
      <c r="J825" s="2">
        <v>0.50849999999999995</v>
      </c>
      <c r="K825" s="2">
        <v>10.6785</v>
      </c>
      <c r="L825" s="143">
        <v>43503</v>
      </c>
      <c r="M825" s="2">
        <v>0.59375</v>
      </c>
      <c r="N825" s="3" t="s">
        <v>29</v>
      </c>
      <c r="O825" s="2">
        <v>10.17</v>
      </c>
      <c r="P825" s="4">
        <v>4.7619047620000003</v>
      </c>
      <c r="Q825" s="2">
        <v>0.50849999999999995</v>
      </c>
      <c r="R825" s="2">
        <v>5.9</v>
      </c>
      <c r="S825">
        <f t="shared" si="12"/>
        <v>2</v>
      </c>
    </row>
    <row r="826" spans="2:19" x14ac:dyDescent="0.25">
      <c r="B826" s="2" t="s">
        <v>859</v>
      </c>
      <c r="C826" s="2" t="s">
        <v>18</v>
      </c>
      <c r="D826" s="2" t="s">
        <v>19</v>
      </c>
      <c r="E826" s="2" t="s">
        <v>27</v>
      </c>
      <c r="F826" s="2" t="s">
        <v>21</v>
      </c>
      <c r="G826" s="2" t="s">
        <v>22</v>
      </c>
      <c r="H826" s="2">
        <v>68.709999999999994</v>
      </c>
      <c r="I826" s="2">
        <v>3</v>
      </c>
      <c r="J826" s="2">
        <v>10.3065</v>
      </c>
      <c r="K826" s="2">
        <v>216.4365</v>
      </c>
      <c r="L826" s="143">
        <v>43528</v>
      </c>
      <c r="M826" s="2">
        <v>0.4201388888888889</v>
      </c>
      <c r="N826" s="3" t="s">
        <v>29</v>
      </c>
      <c r="O826" s="2">
        <v>206.13</v>
      </c>
      <c r="P826" s="4">
        <v>4.7619047620000003</v>
      </c>
      <c r="Q826" s="2">
        <v>10.3065</v>
      </c>
      <c r="R826" s="2">
        <v>8.6999999999999993</v>
      </c>
      <c r="S826">
        <f t="shared" si="12"/>
        <v>3</v>
      </c>
    </row>
    <row r="827" spans="2:19" x14ac:dyDescent="0.25">
      <c r="B827" s="2" t="s">
        <v>860</v>
      </c>
      <c r="C827" s="2" t="s">
        <v>42</v>
      </c>
      <c r="D827" s="2" t="s">
        <v>43</v>
      </c>
      <c r="E827" s="2" t="s">
        <v>20</v>
      </c>
      <c r="F827" s="2" t="s">
        <v>21</v>
      </c>
      <c r="G827" s="2" t="s">
        <v>36</v>
      </c>
      <c r="H827" s="2">
        <v>60.08</v>
      </c>
      <c r="I827" s="2">
        <v>7</v>
      </c>
      <c r="J827" s="2">
        <v>21.027999999999999</v>
      </c>
      <c r="K827" s="2">
        <v>441.58800000000002</v>
      </c>
      <c r="L827" s="143">
        <v>43510</v>
      </c>
      <c r="M827" s="2">
        <v>0.48333333333333334</v>
      </c>
      <c r="N827" s="3" t="s">
        <v>33</v>
      </c>
      <c r="O827" s="2">
        <v>420.56</v>
      </c>
      <c r="P827" s="4">
        <v>4.7619047620000003</v>
      </c>
      <c r="Q827" s="2">
        <v>21.027999999999999</v>
      </c>
      <c r="R827" s="2">
        <v>4.5</v>
      </c>
      <c r="S827">
        <f t="shared" si="12"/>
        <v>2</v>
      </c>
    </row>
    <row r="828" spans="2:19" x14ac:dyDescent="0.25">
      <c r="B828" s="2" t="s">
        <v>861</v>
      </c>
      <c r="C828" s="2" t="s">
        <v>18</v>
      </c>
      <c r="D828" s="2" t="s">
        <v>19</v>
      </c>
      <c r="E828" s="2" t="s">
        <v>20</v>
      </c>
      <c r="F828" s="2" t="s">
        <v>21</v>
      </c>
      <c r="G828" s="2" t="s">
        <v>36</v>
      </c>
      <c r="H828" s="2">
        <v>22.01</v>
      </c>
      <c r="I828" s="2">
        <v>4</v>
      </c>
      <c r="J828" s="2">
        <v>4.4020000000000001</v>
      </c>
      <c r="K828" s="2">
        <v>92.441999999999993</v>
      </c>
      <c r="L828" s="143">
        <v>43494</v>
      </c>
      <c r="M828" s="2">
        <v>0.76041666666666663</v>
      </c>
      <c r="N828" s="3" t="s">
        <v>33</v>
      </c>
      <c r="O828" s="2">
        <v>88.04</v>
      </c>
      <c r="P828" s="4">
        <v>4.7619047620000003</v>
      </c>
      <c r="Q828" s="2">
        <v>4.4020000000000001</v>
      </c>
      <c r="R828" s="2">
        <v>6.6</v>
      </c>
      <c r="S828">
        <f t="shared" si="12"/>
        <v>1</v>
      </c>
    </row>
    <row r="829" spans="2:19" x14ac:dyDescent="0.25">
      <c r="B829" s="2" t="s">
        <v>862</v>
      </c>
      <c r="C829" s="2" t="s">
        <v>42</v>
      </c>
      <c r="D829" s="2" t="s">
        <v>43</v>
      </c>
      <c r="E829" s="2" t="s">
        <v>20</v>
      </c>
      <c r="F829" s="2" t="s">
        <v>21</v>
      </c>
      <c r="G829" s="2" t="s">
        <v>22</v>
      </c>
      <c r="H829" s="2">
        <v>72.11</v>
      </c>
      <c r="I829" s="2">
        <v>9</v>
      </c>
      <c r="J829" s="2">
        <v>32.4495</v>
      </c>
      <c r="K829" s="2">
        <v>681.43949999999995</v>
      </c>
      <c r="L829" s="143">
        <v>43493</v>
      </c>
      <c r="M829" s="2">
        <v>0.57847222222222228</v>
      </c>
      <c r="N829" s="3" t="s">
        <v>33</v>
      </c>
      <c r="O829" s="2">
        <v>648.99</v>
      </c>
      <c r="P829" s="4">
        <v>4.7619047620000003</v>
      </c>
      <c r="Q829" s="2">
        <v>32.4495</v>
      </c>
      <c r="R829" s="2">
        <v>7.7</v>
      </c>
      <c r="S829">
        <f t="shared" si="12"/>
        <v>1</v>
      </c>
    </row>
    <row r="830" spans="2:19" x14ac:dyDescent="0.25">
      <c r="B830" s="2" t="s">
        <v>863</v>
      </c>
      <c r="C830" s="2" t="s">
        <v>18</v>
      </c>
      <c r="D830" s="2" t="s">
        <v>19</v>
      </c>
      <c r="E830" s="2" t="s">
        <v>20</v>
      </c>
      <c r="F830" s="2" t="s">
        <v>31</v>
      </c>
      <c r="G830" s="2" t="s">
        <v>46</v>
      </c>
      <c r="H830" s="2">
        <v>41.28</v>
      </c>
      <c r="I830" s="2">
        <v>3</v>
      </c>
      <c r="J830" s="2">
        <v>6.1920000000000002</v>
      </c>
      <c r="K830" s="2">
        <v>130.03200000000001</v>
      </c>
      <c r="L830" s="143">
        <v>43550</v>
      </c>
      <c r="M830" s="2">
        <v>0.77569444444444446</v>
      </c>
      <c r="N830" s="3" t="s">
        <v>33</v>
      </c>
      <c r="O830" s="2">
        <v>123.84</v>
      </c>
      <c r="P830" s="4">
        <v>4.7619047620000003</v>
      </c>
      <c r="Q830" s="2">
        <v>6.1920000000000002</v>
      </c>
      <c r="R830" s="2">
        <v>8.5</v>
      </c>
      <c r="S830">
        <f t="shared" si="12"/>
        <v>3</v>
      </c>
    </row>
    <row r="831" spans="2:19" x14ac:dyDescent="0.25">
      <c r="B831" s="2" t="s">
        <v>864</v>
      </c>
      <c r="C831" s="2" t="s">
        <v>25</v>
      </c>
      <c r="D831" s="2" t="s">
        <v>26</v>
      </c>
      <c r="E831" s="2" t="s">
        <v>27</v>
      </c>
      <c r="F831" s="2" t="s">
        <v>31</v>
      </c>
      <c r="G831" s="2" t="s">
        <v>28</v>
      </c>
      <c r="H831" s="2">
        <v>64.95</v>
      </c>
      <c r="I831" s="2">
        <v>10</v>
      </c>
      <c r="J831" s="2">
        <v>32.475000000000001</v>
      </c>
      <c r="K831" s="2">
        <v>681.97500000000002</v>
      </c>
      <c r="L831" s="143">
        <v>43548</v>
      </c>
      <c r="M831" s="2">
        <v>0.76875000000000004</v>
      </c>
      <c r="N831" s="3" t="s">
        <v>29</v>
      </c>
      <c r="O831" s="2">
        <v>649.5</v>
      </c>
      <c r="P831" s="4">
        <v>4.7619047620000003</v>
      </c>
      <c r="Q831" s="2">
        <v>32.475000000000001</v>
      </c>
      <c r="R831" s="2">
        <v>5.2</v>
      </c>
      <c r="S831">
        <f t="shared" si="12"/>
        <v>3</v>
      </c>
    </row>
    <row r="832" spans="2:19" x14ac:dyDescent="0.25">
      <c r="B832" s="2" t="s">
        <v>865</v>
      </c>
      <c r="C832" s="2" t="s">
        <v>18</v>
      </c>
      <c r="D832" s="2" t="s">
        <v>19</v>
      </c>
      <c r="E832" s="2" t="s">
        <v>20</v>
      </c>
      <c r="F832" s="2" t="s">
        <v>21</v>
      </c>
      <c r="G832" s="2" t="s">
        <v>28</v>
      </c>
      <c r="H832" s="2">
        <v>74.22</v>
      </c>
      <c r="I832" s="2">
        <v>10</v>
      </c>
      <c r="J832" s="2">
        <v>37.11</v>
      </c>
      <c r="K832" s="2">
        <v>779.31</v>
      </c>
      <c r="L832" s="143">
        <v>43466</v>
      </c>
      <c r="M832" s="2">
        <v>0.61250000000000004</v>
      </c>
      <c r="N832" s="3" t="s">
        <v>33</v>
      </c>
      <c r="O832" s="2">
        <v>742.2</v>
      </c>
      <c r="P832" s="4">
        <v>4.7619047620000003</v>
      </c>
      <c r="Q832" s="2">
        <v>37.11</v>
      </c>
      <c r="R832" s="2">
        <v>4.3</v>
      </c>
      <c r="S832">
        <f t="shared" si="12"/>
        <v>1</v>
      </c>
    </row>
    <row r="833" spans="2:19" x14ac:dyDescent="0.25">
      <c r="B833" s="2" t="s">
        <v>866</v>
      </c>
      <c r="C833" s="2" t="s">
        <v>18</v>
      </c>
      <c r="D833" s="2" t="s">
        <v>19</v>
      </c>
      <c r="E833" s="2" t="s">
        <v>27</v>
      </c>
      <c r="F833" s="2" t="s">
        <v>31</v>
      </c>
      <c r="G833" s="2" t="s">
        <v>28</v>
      </c>
      <c r="H833" s="2">
        <v>10.56</v>
      </c>
      <c r="I833" s="2">
        <v>8</v>
      </c>
      <c r="J833" s="2">
        <v>4.2240000000000002</v>
      </c>
      <c r="K833" s="2">
        <v>88.703999999999994</v>
      </c>
      <c r="L833" s="143">
        <v>43489</v>
      </c>
      <c r="M833" s="2">
        <v>0.73819444444444449</v>
      </c>
      <c r="N833" s="3" t="s">
        <v>29</v>
      </c>
      <c r="O833" s="2">
        <v>84.48</v>
      </c>
      <c r="P833" s="4">
        <v>4.7619047620000003</v>
      </c>
      <c r="Q833" s="2">
        <v>4.2240000000000002</v>
      </c>
      <c r="R833" s="2">
        <v>7.6</v>
      </c>
      <c r="S833">
        <f t="shared" si="12"/>
        <v>1</v>
      </c>
    </row>
    <row r="834" spans="2:19" x14ac:dyDescent="0.25">
      <c r="B834" s="2" t="s">
        <v>867</v>
      </c>
      <c r="C834" s="2" t="s">
        <v>42</v>
      </c>
      <c r="D834" s="2" t="s">
        <v>43</v>
      </c>
      <c r="E834" s="2" t="s">
        <v>27</v>
      </c>
      <c r="F834" s="2" t="s">
        <v>31</v>
      </c>
      <c r="G834" s="2" t="s">
        <v>22</v>
      </c>
      <c r="H834" s="2">
        <v>62.57</v>
      </c>
      <c r="I834" s="2">
        <v>4</v>
      </c>
      <c r="J834" s="2">
        <v>12.513999999999999</v>
      </c>
      <c r="K834" s="2">
        <v>262.79399999999998</v>
      </c>
      <c r="L834" s="143">
        <v>43521</v>
      </c>
      <c r="M834" s="2">
        <v>0.77569444444444446</v>
      </c>
      <c r="N834" s="3" t="s">
        <v>29</v>
      </c>
      <c r="O834" s="2">
        <v>250.28</v>
      </c>
      <c r="P834" s="4">
        <v>4.7619047620000003</v>
      </c>
      <c r="Q834" s="2">
        <v>12.513999999999999</v>
      </c>
      <c r="R834" s="2">
        <v>9.5</v>
      </c>
      <c r="S834">
        <f t="shared" si="12"/>
        <v>2</v>
      </c>
    </row>
    <row r="835" spans="2:19" x14ac:dyDescent="0.25">
      <c r="B835" s="2" t="s">
        <v>868</v>
      </c>
      <c r="C835" s="2" t="s">
        <v>42</v>
      </c>
      <c r="D835" s="2" t="s">
        <v>43</v>
      </c>
      <c r="E835" s="2" t="s">
        <v>20</v>
      </c>
      <c r="F835" s="2" t="s">
        <v>21</v>
      </c>
      <c r="G835" s="2" t="s">
        <v>36</v>
      </c>
      <c r="H835" s="2">
        <v>11.85</v>
      </c>
      <c r="I835" s="2">
        <v>8</v>
      </c>
      <c r="J835" s="2">
        <v>4.74</v>
      </c>
      <c r="K835" s="2">
        <v>99.54</v>
      </c>
      <c r="L835" s="143">
        <v>43474</v>
      </c>
      <c r="M835" s="2">
        <v>0.69027777777777777</v>
      </c>
      <c r="N835" s="3" t="s">
        <v>29</v>
      </c>
      <c r="O835" s="2">
        <v>94.8</v>
      </c>
      <c r="P835" s="4">
        <v>4.7619047620000003</v>
      </c>
      <c r="Q835" s="2">
        <v>4.74</v>
      </c>
      <c r="R835" s="2">
        <v>4.0999999999999996</v>
      </c>
      <c r="S835">
        <f t="shared" si="12"/>
        <v>1</v>
      </c>
    </row>
    <row r="836" spans="2:19" x14ac:dyDescent="0.25">
      <c r="B836" s="2" t="s">
        <v>869</v>
      </c>
      <c r="C836" s="2" t="s">
        <v>18</v>
      </c>
      <c r="D836" s="2" t="s">
        <v>19</v>
      </c>
      <c r="E836" s="2" t="s">
        <v>20</v>
      </c>
      <c r="F836" s="2" t="s">
        <v>31</v>
      </c>
      <c r="G836" s="2" t="s">
        <v>22</v>
      </c>
      <c r="H836" s="2">
        <v>91.3</v>
      </c>
      <c r="I836" s="2">
        <v>1</v>
      </c>
      <c r="J836" s="2">
        <v>4.5650000000000004</v>
      </c>
      <c r="K836" s="2">
        <v>95.864999999999995</v>
      </c>
      <c r="L836" s="143">
        <v>43510</v>
      </c>
      <c r="M836" s="2">
        <v>0.61250000000000004</v>
      </c>
      <c r="N836" s="3" t="s">
        <v>23</v>
      </c>
      <c r="O836" s="2">
        <v>91.3</v>
      </c>
      <c r="P836" s="4">
        <v>4.7619047620000003</v>
      </c>
      <c r="Q836" s="2">
        <v>4.5650000000000004</v>
      </c>
      <c r="R836" s="2">
        <v>9.1999999999999993</v>
      </c>
      <c r="S836">
        <f t="shared" ref="S836:S899" si="13">MONTH(L836)</f>
        <v>2</v>
      </c>
    </row>
    <row r="837" spans="2:19" x14ac:dyDescent="0.25">
      <c r="B837" s="2" t="s">
        <v>870</v>
      </c>
      <c r="C837" s="2" t="s">
        <v>42</v>
      </c>
      <c r="D837" s="2" t="s">
        <v>43</v>
      </c>
      <c r="E837" s="2" t="s">
        <v>20</v>
      </c>
      <c r="F837" s="2" t="s">
        <v>21</v>
      </c>
      <c r="G837" s="2" t="s">
        <v>32</v>
      </c>
      <c r="H837" s="2">
        <v>40.729999999999997</v>
      </c>
      <c r="I837" s="2">
        <v>7</v>
      </c>
      <c r="J837" s="2">
        <v>14.2555</v>
      </c>
      <c r="K837" s="2">
        <v>299.3655</v>
      </c>
      <c r="L837" s="143">
        <v>43536</v>
      </c>
      <c r="M837" s="2">
        <v>0.45902777777777776</v>
      </c>
      <c r="N837" s="3" t="s">
        <v>23</v>
      </c>
      <c r="O837" s="2">
        <v>285.11</v>
      </c>
      <c r="P837" s="4">
        <v>4.7619047620000003</v>
      </c>
      <c r="Q837" s="2">
        <v>14.2555</v>
      </c>
      <c r="R837" s="2">
        <v>5.4</v>
      </c>
      <c r="S837">
        <f t="shared" si="13"/>
        <v>3</v>
      </c>
    </row>
    <row r="838" spans="2:19" x14ac:dyDescent="0.25">
      <c r="B838" s="2" t="s">
        <v>871</v>
      </c>
      <c r="C838" s="2" t="s">
        <v>18</v>
      </c>
      <c r="D838" s="2" t="s">
        <v>19</v>
      </c>
      <c r="E838" s="2" t="s">
        <v>27</v>
      </c>
      <c r="F838" s="2" t="s">
        <v>31</v>
      </c>
      <c r="G838" s="2" t="s">
        <v>46</v>
      </c>
      <c r="H838" s="2">
        <v>52.38</v>
      </c>
      <c r="I838" s="2">
        <v>1</v>
      </c>
      <c r="J838" s="2">
        <v>2.6190000000000002</v>
      </c>
      <c r="K838" s="2">
        <v>54.999000000000002</v>
      </c>
      <c r="L838" s="143">
        <v>43550</v>
      </c>
      <c r="M838" s="2">
        <v>0.82222222222222219</v>
      </c>
      <c r="N838" s="3" t="s">
        <v>29</v>
      </c>
      <c r="O838" s="2">
        <v>52.38</v>
      </c>
      <c r="P838" s="4">
        <v>4.7619047620000003</v>
      </c>
      <c r="Q838" s="2">
        <v>2.6190000000000002</v>
      </c>
      <c r="R838" s="2">
        <v>5.8</v>
      </c>
      <c r="S838">
        <f t="shared" si="13"/>
        <v>3</v>
      </c>
    </row>
    <row r="839" spans="2:19" x14ac:dyDescent="0.25">
      <c r="B839" s="2" t="s">
        <v>872</v>
      </c>
      <c r="C839" s="2" t="s">
        <v>18</v>
      </c>
      <c r="D839" s="2" t="s">
        <v>19</v>
      </c>
      <c r="E839" s="2" t="s">
        <v>20</v>
      </c>
      <c r="F839" s="2" t="s">
        <v>31</v>
      </c>
      <c r="G839" s="2" t="s">
        <v>46</v>
      </c>
      <c r="H839" s="2">
        <v>38.54</v>
      </c>
      <c r="I839" s="2">
        <v>5</v>
      </c>
      <c r="J839" s="2">
        <v>9.6349999999999998</v>
      </c>
      <c r="K839" s="2">
        <v>202.33500000000001</v>
      </c>
      <c r="L839" s="143">
        <v>43474</v>
      </c>
      <c r="M839" s="2">
        <v>0.56527777777777777</v>
      </c>
      <c r="N839" s="3" t="s">
        <v>23</v>
      </c>
      <c r="O839" s="2">
        <v>192.7</v>
      </c>
      <c r="P839" s="4">
        <v>4.7619047620000003</v>
      </c>
      <c r="Q839" s="2">
        <v>9.6349999999999998</v>
      </c>
      <c r="R839" s="2">
        <v>5.6</v>
      </c>
      <c r="S839">
        <f t="shared" si="13"/>
        <v>1</v>
      </c>
    </row>
    <row r="840" spans="2:19" x14ac:dyDescent="0.25">
      <c r="B840" s="2" t="s">
        <v>873</v>
      </c>
      <c r="C840" s="2" t="s">
        <v>42</v>
      </c>
      <c r="D840" s="2" t="s">
        <v>43</v>
      </c>
      <c r="E840" s="2" t="s">
        <v>27</v>
      </c>
      <c r="F840" s="2" t="s">
        <v>31</v>
      </c>
      <c r="G840" s="2" t="s">
        <v>36</v>
      </c>
      <c r="H840" s="2">
        <v>44.63</v>
      </c>
      <c r="I840" s="2">
        <v>6</v>
      </c>
      <c r="J840" s="2">
        <v>13.388999999999999</v>
      </c>
      <c r="K840" s="2">
        <v>281.16899999999998</v>
      </c>
      <c r="L840" s="143">
        <v>43467</v>
      </c>
      <c r="M840" s="2">
        <v>0.83888888888888891</v>
      </c>
      <c r="N840" s="3" t="s">
        <v>33</v>
      </c>
      <c r="O840" s="2">
        <v>267.77999999999997</v>
      </c>
      <c r="P840" s="4">
        <v>4.7619047620000003</v>
      </c>
      <c r="Q840" s="2">
        <v>13.388999999999999</v>
      </c>
      <c r="R840" s="2">
        <v>5.0999999999999996</v>
      </c>
      <c r="S840">
        <f t="shared" si="13"/>
        <v>1</v>
      </c>
    </row>
    <row r="841" spans="2:19" x14ac:dyDescent="0.25">
      <c r="B841" s="2" t="s">
        <v>874</v>
      </c>
      <c r="C841" s="2" t="s">
        <v>25</v>
      </c>
      <c r="D841" s="2" t="s">
        <v>26</v>
      </c>
      <c r="E841" s="2" t="s">
        <v>27</v>
      </c>
      <c r="F841" s="2" t="s">
        <v>31</v>
      </c>
      <c r="G841" s="2" t="s">
        <v>28</v>
      </c>
      <c r="H841" s="2">
        <v>55.87</v>
      </c>
      <c r="I841" s="2">
        <v>10</v>
      </c>
      <c r="J841" s="2">
        <v>27.934999999999999</v>
      </c>
      <c r="K841" s="2">
        <v>586.63499999999999</v>
      </c>
      <c r="L841" s="143">
        <v>43480</v>
      </c>
      <c r="M841" s="2">
        <v>0.62569444444444444</v>
      </c>
      <c r="N841" s="3" t="s">
        <v>29</v>
      </c>
      <c r="O841" s="2">
        <v>558.70000000000005</v>
      </c>
      <c r="P841" s="4">
        <v>4.7619047620000003</v>
      </c>
      <c r="Q841" s="2">
        <v>27.934999999999999</v>
      </c>
      <c r="R841" s="2">
        <v>5.8</v>
      </c>
      <c r="S841">
        <f t="shared" si="13"/>
        <v>1</v>
      </c>
    </row>
    <row r="842" spans="2:19" x14ac:dyDescent="0.25">
      <c r="B842" s="2" t="s">
        <v>875</v>
      </c>
      <c r="C842" s="2" t="s">
        <v>25</v>
      </c>
      <c r="D842" s="2" t="s">
        <v>26</v>
      </c>
      <c r="E842" s="2" t="s">
        <v>20</v>
      </c>
      <c r="F842" s="2" t="s">
        <v>21</v>
      </c>
      <c r="G842" s="2" t="s">
        <v>36</v>
      </c>
      <c r="H842" s="2">
        <v>29.22</v>
      </c>
      <c r="I842" s="2">
        <v>6</v>
      </c>
      <c r="J842" s="2">
        <v>8.766</v>
      </c>
      <c r="K842" s="2">
        <v>184.08600000000001</v>
      </c>
      <c r="L842" s="143">
        <v>43466</v>
      </c>
      <c r="M842" s="2">
        <v>0.4861111111111111</v>
      </c>
      <c r="N842" s="3" t="s">
        <v>23</v>
      </c>
      <c r="O842" s="2">
        <v>175.32</v>
      </c>
      <c r="P842" s="4">
        <v>4.7619047620000003</v>
      </c>
      <c r="Q842" s="2">
        <v>8.766</v>
      </c>
      <c r="R842" s="2">
        <v>5</v>
      </c>
      <c r="S842">
        <f t="shared" si="13"/>
        <v>1</v>
      </c>
    </row>
    <row r="843" spans="2:19" x14ac:dyDescent="0.25">
      <c r="B843" s="2" t="s">
        <v>876</v>
      </c>
      <c r="C843" s="2" t="s">
        <v>18</v>
      </c>
      <c r="D843" s="2" t="s">
        <v>19</v>
      </c>
      <c r="E843" s="2" t="s">
        <v>27</v>
      </c>
      <c r="F843" s="2" t="s">
        <v>31</v>
      </c>
      <c r="G843" s="2" t="s">
        <v>46</v>
      </c>
      <c r="H843" s="2">
        <v>51.94</v>
      </c>
      <c r="I843" s="2">
        <v>3</v>
      </c>
      <c r="J843" s="2">
        <v>7.7910000000000004</v>
      </c>
      <c r="K843" s="2">
        <v>163.61099999999999</v>
      </c>
      <c r="L843" s="143">
        <v>43511</v>
      </c>
      <c r="M843" s="2">
        <v>0.63958333333333328</v>
      </c>
      <c r="N843" s="3" t="s">
        <v>29</v>
      </c>
      <c r="O843" s="2">
        <v>155.82</v>
      </c>
      <c r="P843" s="4">
        <v>4.7619047620000003</v>
      </c>
      <c r="Q843" s="2">
        <v>7.7910000000000004</v>
      </c>
      <c r="R843" s="2">
        <v>7.9</v>
      </c>
      <c r="S843">
        <f t="shared" si="13"/>
        <v>2</v>
      </c>
    </row>
    <row r="844" spans="2:19" x14ac:dyDescent="0.25">
      <c r="B844" s="2" t="s">
        <v>877</v>
      </c>
      <c r="C844" s="2" t="s">
        <v>42</v>
      </c>
      <c r="D844" s="2" t="s">
        <v>43</v>
      </c>
      <c r="E844" s="2" t="s">
        <v>27</v>
      </c>
      <c r="F844" s="2" t="s">
        <v>31</v>
      </c>
      <c r="G844" s="2" t="s">
        <v>28</v>
      </c>
      <c r="H844" s="2">
        <v>60.3</v>
      </c>
      <c r="I844" s="2">
        <v>1</v>
      </c>
      <c r="J844" s="2">
        <v>3.0150000000000001</v>
      </c>
      <c r="K844" s="2">
        <v>63.314999999999998</v>
      </c>
      <c r="L844" s="143">
        <v>43524</v>
      </c>
      <c r="M844" s="2">
        <v>0.73472222222222228</v>
      </c>
      <c r="N844" s="3" t="s">
        <v>29</v>
      </c>
      <c r="O844" s="2">
        <v>60.3</v>
      </c>
      <c r="P844" s="4">
        <v>4.7619047620000003</v>
      </c>
      <c r="Q844" s="2">
        <v>3.0150000000000001</v>
      </c>
      <c r="R844" s="2">
        <v>6</v>
      </c>
      <c r="S844">
        <f t="shared" si="13"/>
        <v>2</v>
      </c>
    </row>
    <row r="845" spans="2:19" x14ac:dyDescent="0.25">
      <c r="B845" s="2" t="s">
        <v>878</v>
      </c>
      <c r="C845" s="2" t="s">
        <v>18</v>
      </c>
      <c r="D845" s="2" t="s">
        <v>19</v>
      </c>
      <c r="E845" s="2" t="s">
        <v>20</v>
      </c>
      <c r="F845" s="2" t="s">
        <v>21</v>
      </c>
      <c r="G845" s="2" t="s">
        <v>36</v>
      </c>
      <c r="H845" s="2">
        <v>39.47</v>
      </c>
      <c r="I845" s="2">
        <v>2</v>
      </c>
      <c r="J845" s="2">
        <v>3.9470000000000001</v>
      </c>
      <c r="K845" s="2">
        <v>82.887</v>
      </c>
      <c r="L845" s="143">
        <v>43526</v>
      </c>
      <c r="M845" s="2">
        <v>0.67777777777777781</v>
      </c>
      <c r="N845" s="3" t="s">
        <v>33</v>
      </c>
      <c r="O845" s="2">
        <v>78.94</v>
      </c>
      <c r="P845" s="4">
        <v>4.7619047620000003</v>
      </c>
      <c r="Q845" s="2">
        <v>3.9470000000000001</v>
      </c>
      <c r="R845" s="2">
        <v>5</v>
      </c>
      <c r="S845">
        <f t="shared" si="13"/>
        <v>3</v>
      </c>
    </row>
    <row r="846" spans="2:19" x14ac:dyDescent="0.25">
      <c r="B846" s="2" t="s">
        <v>879</v>
      </c>
      <c r="C846" s="2" t="s">
        <v>25</v>
      </c>
      <c r="D846" s="2" t="s">
        <v>26</v>
      </c>
      <c r="E846" s="2" t="s">
        <v>20</v>
      </c>
      <c r="F846" s="2" t="s">
        <v>21</v>
      </c>
      <c r="G846" s="2" t="s">
        <v>44</v>
      </c>
      <c r="H846" s="2">
        <v>14.87</v>
      </c>
      <c r="I846" s="2">
        <v>2</v>
      </c>
      <c r="J846" s="2">
        <v>1.4870000000000001</v>
      </c>
      <c r="K846" s="2">
        <v>31.227</v>
      </c>
      <c r="L846" s="143">
        <v>43509</v>
      </c>
      <c r="M846" s="2">
        <v>0.76041666666666663</v>
      </c>
      <c r="N846" s="3" t="s">
        <v>33</v>
      </c>
      <c r="O846" s="2">
        <v>29.74</v>
      </c>
      <c r="P846" s="4">
        <v>4.7619047620000003</v>
      </c>
      <c r="Q846" s="2">
        <v>1.4870000000000001</v>
      </c>
      <c r="R846" s="2">
        <v>8.9</v>
      </c>
      <c r="S846">
        <f t="shared" si="13"/>
        <v>2</v>
      </c>
    </row>
    <row r="847" spans="2:19" x14ac:dyDescent="0.25">
      <c r="B847" s="2" t="s">
        <v>880</v>
      </c>
      <c r="C847" s="2" t="s">
        <v>18</v>
      </c>
      <c r="D847" s="2" t="s">
        <v>19</v>
      </c>
      <c r="E847" s="2" t="s">
        <v>27</v>
      </c>
      <c r="F847" s="2" t="s">
        <v>31</v>
      </c>
      <c r="G847" s="2" t="s">
        <v>46</v>
      </c>
      <c r="H847" s="2">
        <v>21.32</v>
      </c>
      <c r="I847" s="2">
        <v>1</v>
      </c>
      <c r="J847" s="2">
        <v>1.0660000000000001</v>
      </c>
      <c r="K847" s="2">
        <v>22.385999999999999</v>
      </c>
      <c r="L847" s="143">
        <v>43491</v>
      </c>
      <c r="M847" s="2">
        <v>0.52986111111111112</v>
      </c>
      <c r="N847" s="3" t="s">
        <v>29</v>
      </c>
      <c r="O847" s="2">
        <v>21.32</v>
      </c>
      <c r="P847" s="4">
        <v>4.7619047620000003</v>
      </c>
      <c r="Q847" s="2">
        <v>1.0660000000000001</v>
      </c>
      <c r="R847" s="2">
        <v>5.9</v>
      </c>
      <c r="S847">
        <f t="shared" si="13"/>
        <v>1</v>
      </c>
    </row>
    <row r="848" spans="2:19" x14ac:dyDescent="0.25">
      <c r="B848" s="2" t="s">
        <v>881</v>
      </c>
      <c r="C848" s="2" t="s">
        <v>18</v>
      </c>
      <c r="D848" s="2" t="s">
        <v>19</v>
      </c>
      <c r="E848" s="2" t="s">
        <v>20</v>
      </c>
      <c r="F848" s="2" t="s">
        <v>31</v>
      </c>
      <c r="G848" s="2" t="s">
        <v>28</v>
      </c>
      <c r="H848" s="2">
        <v>93.78</v>
      </c>
      <c r="I848" s="2">
        <v>3</v>
      </c>
      <c r="J848" s="2">
        <v>14.067</v>
      </c>
      <c r="K848" s="2">
        <v>295.40699999999998</v>
      </c>
      <c r="L848" s="143">
        <v>43495</v>
      </c>
      <c r="M848" s="2">
        <v>0.48055555555555557</v>
      </c>
      <c r="N848" s="3" t="s">
        <v>33</v>
      </c>
      <c r="O848" s="2">
        <v>281.33999999999997</v>
      </c>
      <c r="P848" s="4">
        <v>4.7619047620000003</v>
      </c>
      <c r="Q848" s="2">
        <v>14.067</v>
      </c>
      <c r="R848" s="2">
        <v>5.9</v>
      </c>
      <c r="S848">
        <f t="shared" si="13"/>
        <v>1</v>
      </c>
    </row>
    <row r="849" spans="2:19" x14ac:dyDescent="0.25">
      <c r="B849" s="2" t="s">
        <v>882</v>
      </c>
      <c r="C849" s="2" t="s">
        <v>18</v>
      </c>
      <c r="D849" s="2" t="s">
        <v>19</v>
      </c>
      <c r="E849" s="2" t="s">
        <v>20</v>
      </c>
      <c r="F849" s="2" t="s">
        <v>31</v>
      </c>
      <c r="G849" s="2" t="s">
        <v>28</v>
      </c>
      <c r="H849" s="2">
        <v>73.260000000000005</v>
      </c>
      <c r="I849" s="2">
        <v>1</v>
      </c>
      <c r="J849" s="2">
        <v>3.6629999999999998</v>
      </c>
      <c r="K849" s="2">
        <v>76.923000000000002</v>
      </c>
      <c r="L849" s="143">
        <v>43492</v>
      </c>
      <c r="M849" s="2">
        <v>0.75555555555555554</v>
      </c>
      <c r="N849" s="3" t="s">
        <v>23</v>
      </c>
      <c r="O849" s="2">
        <v>73.260000000000005</v>
      </c>
      <c r="P849" s="4">
        <v>4.7619047620000003</v>
      </c>
      <c r="Q849" s="2">
        <v>3.6629999999999998</v>
      </c>
      <c r="R849" s="2">
        <v>9.6999999999999993</v>
      </c>
      <c r="S849">
        <f t="shared" si="13"/>
        <v>1</v>
      </c>
    </row>
    <row r="850" spans="2:19" x14ac:dyDescent="0.25">
      <c r="B850" s="2" t="s">
        <v>883</v>
      </c>
      <c r="C850" s="2" t="s">
        <v>25</v>
      </c>
      <c r="D850" s="2" t="s">
        <v>26</v>
      </c>
      <c r="E850" s="2" t="s">
        <v>27</v>
      </c>
      <c r="F850" s="2" t="s">
        <v>21</v>
      </c>
      <c r="G850" s="2" t="s">
        <v>36</v>
      </c>
      <c r="H850" s="2">
        <v>22.38</v>
      </c>
      <c r="I850" s="2">
        <v>1</v>
      </c>
      <c r="J850" s="2">
        <v>1.119</v>
      </c>
      <c r="K850" s="2">
        <v>23.498999999999999</v>
      </c>
      <c r="L850" s="143">
        <v>43495</v>
      </c>
      <c r="M850" s="2">
        <v>0.71388888888888891</v>
      </c>
      <c r="N850" s="3" t="s">
        <v>33</v>
      </c>
      <c r="O850" s="2">
        <v>22.38</v>
      </c>
      <c r="P850" s="4">
        <v>4.7619047620000003</v>
      </c>
      <c r="Q850" s="2">
        <v>1.119</v>
      </c>
      <c r="R850" s="2">
        <v>8.6</v>
      </c>
      <c r="S850">
        <f t="shared" si="13"/>
        <v>1</v>
      </c>
    </row>
    <row r="851" spans="2:19" x14ac:dyDescent="0.25">
      <c r="B851" s="2" t="s">
        <v>884</v>
      </c>
      <c r="C851" s="2" t="s">
        <v>25</v>
      </c>
      <c r="D851" s="2" t="s">
        <v>26</v>
      </c>
      <c r="E851" s="2" t="s">
        <v>20</v>
      </c>
      <c r="F851" s="2" t="s">
        <v>21</v>
      </c>
      <c r="G851" s="2" t="s">
        <v>44</v>
      </c>
      <c r="H851" s="2">
        <v>72.88</v>
      </c>
      <c r="I851" s="2">
        <v>9</v>
      </c>
      <c r="J851" s="2">
        <v>32.795999999999999</v>
      </c>
      <c r="K851" s="2">
        <v>688.71600000000001</v>
      </c>
      <c r="L851" s="143">
        <v>43473</v>
      </c>
      <c r="M851" s="2">
        <v>0.81805555555555554</v>
      </c>
      <c r="N851" s="3" t="s">
        <v>29</v>
      </c>
      <c r="O851" s="2">
        <v>655.92</v>
      </c>
      <c r="P851" s="4">
        <v>4.7619047620000003</v>
      </c>
      <c r="Q851" s="2">
        <v>32.795999999999999</v>
      </c>
      <c r="R851" s="2">
        <v>4</v>
      </c>
      <c r="S851">
        <f t="shared" si="13"/>
        <v>1</v>
      </c>
    </row>
    <row r="852" spans="2:19" x14ac:dyDescent="0.25">
      <c r="B852" s="2" t="s">
        <v>885</v>
      </c>
      <c r="C852" s="2" t="s">
        <v>18</v>
      </c>
      <c r="D852" s="2" t="s">
        <v>19</v>
      </c>
      <c r="E852" s="2" t="s">
        <v>27</v>
      </c>
      <c r="F852" s="2" t="s">
        <v>21</v>
      </c>
      <c r="G852" s="2" t="s">
        <v>46</v>
      </c>
      <c r="H852" s="2">
        <v>99.1</v>
      </c>
      <c r="I852" s="2">
        <v>6</v>
      </c>
      <c r="J852" s="2">
        <v>29.73</v>
      </c>
      <c r="K852" s="2">
        <v>624.33000000000004</v>
      </c>
      <c r="L852" s="143">
        <v>43484</v>
      </c>
      <c r="M852" s="2">
        <v>0.5493055555555556</v>
      </c>
      <c r="N852" s="3" t="s">
        <v>29</v>
      </c>
      <c r="O852" s="2">
        <v>594.6</v>
      </c>
      <c r="P852" s="4">
        <v>4.7619047620000003</v>
      </c>
      <c r="Q852" s="2">
        <v>29.73</v>
      </c>
      <c r="R852" s="2">
        <v>4.2</v>
      </c>
      <c r="S852">
        <f t="shared" si="13"/>
        <v>1</v>
      </c>
    </row>
    <row r="853" spans="2:19" x14ac:dyDescent="0.25">
      <c r="B853" s="2" t="s">
        <v>886</v>
      </c>
      <c r="C853" s="2" t="s">
        <v>18</v>
      </c>
      <c r="D853" s="2" t="s">
        <v>19</v>
      </c>
      <c r="E853" s="2" t="s">
        <v>27</v>
      </c>
      <c r="F853" s="2" t="s">
        <v>31</v>
      </c>
      <c r="G853" s="2" t="s">
        <v>46</v>
      </c>
      <c r="H853" s="2">
        <v>74.099999999999994</v>
      </c>
      <c r="I853" s="2">
        <v>1</v>
      </c>
      <c r="J853" s="2">
        <v>3.7050000000000001</v>
      </c>
      <c r="K853" s="2">
        <v>77.805000000000007</v>
      </c>
      <c r="L853" s="143">
        <v>43490</v>
      </c>
      <c r="M853" s="2">
        <v>0.46180555555555558</v>
      </c>
      <c r="N853" s="3" t="s">
        <v>29</v>
      </c>
      <c r="O853" s="2">
        <v>74.099999999999994</v>
      </c>
      <c r="P853" s="4">
        <v>4.7619047620000003</v>
      </c>
      <c r="Q853" s="2">
        <v>3.7050000000000001</v>
      </c>
      <c r="R853" s="2">
        <v>9.1999999999999993</v>
      </c>
      <c r="S853">
        <f t="shared" si="13"/>
        <v>1</v>
      </c>
    </row>
    <row r="854" spans="2:19" x14ac:dyDescent="0.25">
      <c r="B854" s="2" t="s">
        <v>887</v>
      </c>
      <c r="C854" s="2" t="s">
        <v>18</v>
      </c>
      <c r="D854" s="2" t="s">
        <v>19</v>
      </c>
      <c r="E854" s="2" t="s">
        <v>27</v>
      </c>
      <c r="F854" s="2" t="s">
        <v>21</v>
      </c>
      <c r="G854" s="2" t="s">
        <v>46</v>
      </c>
      <c r="H854" s="2">
        <v>98.48</v>
      </c>
      <c r="I854" s="2">
        <v>2</v>
      </c>
      <c r="J854" s="2">
        <v>9.8480000000000008</v>
      </c>
      <c r="K854" s="2">
        <v>206.80799999999999</v>
      </c>
      <c r="L854" s="143">
        <v>43515</v>
      </c>
      <c r="M854" s="2">
        <v>0.42499999999999999</v>
      </c>
      <c r="N854" s="3" t="s">
        <v>23</v>
      </c>
      <c r="O854" s="2">
        <v>196.96</v>
      </c>
      <c r="P854" s="4">
        <v>4.7619047620000003</v>
      </c>
      <c r="Q854" s="2">
        <v>9.8480000000000008</v>
      </c>
      <c r="R854" s="2">
        <v>9.1999999999999993</v>
      </c>
      <c r="S854">
        <f t="shared" si="13"/>
        <v>2</v>
      </c>
    </row>
    <row r="855" spans="2:19" x14ac:dyDescent="0.25">
      <c r="B855" s="2" t="s">
        <v>888</v>
      </c>
      <c r="C855" s="2" t="s">
        <v>25</v>
      </c>
      <c r="D855" s="2" t="s">
        <v>26</v>
      </c>
      <c r="E855" s="2" t="s">
        <v>27</v>
      </c>
      <c r="F855" s="2" t="s">
        <v>31</v>
      </c>
      <c r="G855" s="2" t="s">
        <v>22</v>
      </c>
      <c r="H855" s="2">
        <v>53.19</v>
      </c>
      <c r="I855" s="2">
        <v>7</v>
      </c>
      <c r="J855" s="2">
        <v>18.616499999999998</v>
      </c>
      <c r="K855" s="2">
        <v>390.94650000000001</v>
      </c>
      <c r="L855" s="143">
        <v>43479</v>
      </c>
      <c r="M855" s="2">
        <v>0.65416666666666667</v>
      </c>
      <c r="N855" s="3" t="s">
        <v>23</v>
      </c>
      <c r="O855" s="2">
        <v>372.33</v>
      </c>
      <c r="P855" s="4">
        <v>4.7619047620000003</v>
      </c>
      <c r="Q855" s="2">
        <v>18.616499999999998</v>
      </c>
      <c r="R855" s="2">
        <v>5</v>
      </c>
      <c r="S855">
        <f t="shared" si="13"/>
        <v>1</v>
      </c>
    </row>
    <row r="856" spans="2:19" x14ac:dyDescent="0.25">
      <c r="B856" s="2" t="s">
        <v>889</v>
      </c>
      <c r="C856" s="2" t="s">
        <v>42</v>
      </c>
      <c r="D856" s="2" t="s">
        <v>43</v>
      </c>
      <c r="E856" s="2" t="s">
        <v>27</v>
      </c>
      <c r="F856" s="2" t="s">
        <v>21</v>
      </c>
      <c r="G856" s="2" t="s">
        <v>28</v>
      </c>
      <c r="H856" s="2">
        <v>52.79</v>
      </c>
      <c r="I856" s="2">
        <v>10</v>
      </c>
      <c r="J856" s="2">
        <v>26.395</v>
      </c>
      <c r="K856" s="2">
        <v>554.29499999999996</v>
      </c>
      <c r="L856" s="143">
        <v>43521</v>
      </c>
      <c r="M856" s="2">
        <v>0.49861111111111112</v>
      </c>
      <c r="N856" s="3" t="s">
        <v>23</v>
      </c>
      <c r="O856" s="2">
        <v>527.9</v>
      </c>
      <c r="P856" s="4">
        <v>4.7619047620000003</v>
      </c>
      <c r="Q856" s="2">
        <v>26.395</v>
      </c>
      <c r="R856" s="2">
        <v>10</v>
      </c>
      <c r="S856">
        <f t="shared" si="13"/>
        <v>2</v>
      </c>
    </row>
    <row r="857" spans="2:19" x14ac:dyDescent="0.25">
      <c r="B857" s="2" t="s">
        <v>890</v>
      </c>
      <c r="C857" s="2" t="s">
        <v>18</v>
      </c>
      <c r="D857" s="2" t="s">
        <v>19</v>
      </c>
      <c r="E857" s="2" t="s">
        <v>20</v>
      </c>
      <c r="F857" s="2" t="s">
        <v>21</v>
      </c>
      <c r="G857" s="2" t="s">
        <v>22</v>
      </c>
      <c r="H857" s="2">
        <v>95.95</v>
      </c>
      <c r="I857" s="2">
        <v>5</v>
      </c>
      <c r="J857" s="2">
        <v>23.987500000000001</v>
      </c>
      <c r="K857" s="2">
        <v>503.73750000000001</v>
      </c>
      <c r="L857" s="143">
        <v>43488</v>
      </c>
      <c r="M857" s="2">
        <v>0.59791666666666665</v>
      </c>
      <c r="N857" s="3" t="s">
        <v>23</v>
      </c>
      <c r="O857" s="2">
        <v>479.75</v>
      </c>
      <c r="P857" s="4">
        <v>4.7619047620000003</v>
      </c>
      <c r="Q857" s="2">
        <v>23.987500000000001</v>
      </c>
      <c r="R857" s="2">
        <v>8.8000000000000007</v>
      </c>
      <c r="S857">
        <f t="shared" si="13"/>
        <v>1</v>
      </c>
    </row>
    <row r="858" spans="2:19" x14ac:dyDescent="0.25">
      <c r="B858" s="2" t="s">
        <v>891</v>
      </c>
      <c r="C858" s="2" t="s">
        <v>42</v>
      </c>
      <c r="D858" s="2" t="s">
        <v>43</v>
      </c>
      <c r="E858" s="2" t="s">
        <v>27</v>
      </c>
      <c r="F858" s="2" t="s">
        <v>21</v>
      </c>
      <c r="G858" s="2" t="s">
        <v>46</v>
      </c>
      <c r="H858" s="2">
        <v>36.51</v>
      </c>
      <c r="I858" s="2">
        <v>9</v>
      </c>
      <c r="J858" s="2">
        <v>16.429500000000001</v>
      </c>
      <c r="K858" s="2">
        <v>345.01949999999999</v>
      </c>
      <c r="L858" s="143">
        <v>43512</v>
      </c>
      <c r="M858" s="2">
        <v>0.45277777777777778</v>
      </c>
      <c r="N858" s="3" t="s">
        <v>29</v>
      </c>
      <c r="O858" s="2">
        <v>328.59</v>
      </c>
      <c r="P858" s="4">
        <v>4.7619047620000003</v>
      </c>
      <c r="Q858" s="2">
        <v>16.429500000000001</v>
      </c>
      <c r="R858" s="2">
        <v>4.2</v>
      </c>
      <c r="S858">
        <f t="shared" si="13"/>
        <v>2</v>
      </c>
    </row>
    <row r="859" spans="2:19" x14ac:dyDescent="0.25">
      <c r="B859" s="2" t="s">
        <v>892</v>
      </c>
      <c r="C859" s="2" t="s">
        <v>42</v>
      </c>
      <c r="D859" s="2" t="s">
        <v>43</v>
      </c>
      <c r="E859" s="2" t="s">
        <v>27</v>
      </c>
      <c r="F859" s="2" t="s">
        <v>31</v>
      </c>
      <c r="G859" s="2" t="s">
        <v>44</v>
      </c>
      <c r="H859" s="2">
        <v>21.12</v>
      </c>
      <c r="I859" s="2">
        <v>8</v>
      </c>
      <c r="J859" s="2">
        <v>8.4480000000000004</v>
      </c>
      <c r="K859" s="2">
        <v>177.40799999999999</v>
      </c>
      <c r="L859" s="143">
        <v>43466</v>
      </c>
      <c r="M859" s="2">
        <v>0.81319444444444444</v>
      </c>
      <c r="N859" s="3" t="s">
        <v>29</v>
      </c>
      <c r="O859" s="2">
        <v>168.96</v>
      </c>
      <c r="P859" s="4">
        <v>4.7619047620000003</v>
      </c>
      <c r="Q859" s="2">
        <v>8.4480000000000004</v>
      </c>
      <c r="R859" s="2">
        <v>6.3</v>
      </c>
      <c r="S859">
        <f t="shared" si="13"/>
        <v>1</v>
      </c>
    </row>
    <row r="860" spans="2:19" x14ac:dyDescent="0.25">
      <c r="B860" s="2" t="s">
        <v>893</v>
      </c>
      <c r="C860" s="2" t="s">
        <v>18</v>
      </c>
      <c r="D860" s="2" t="s">
        <v>19</v>
      </c>
      <c r="E860" s="2" t="s">
        <v>20</v>
      </c>
      <c r="F860" s="2" t="s">
        <v>21</v>
      </c>
      <c r="G860" s="2" t="s">
        <v>32</v>
      </c>
      <c r="H860" s="2">
        <v>28.31</v>
      </c>
      <c r="I860" s="2">
        <v>4</v>
      </c>
      <c r="J860" s="2">
        <v>5.6619999999999999</v>
      </c>
      <c r="K860" s="2">
        <v>118.902</v>
      </c>
      <c r="L860" s="143">
        <v>43531</v>
      </c>
      <c r="M860" s="2">
        <v>0.77430555555555558</v>
      </c>
      <c r="N860" s="3" t="s">
        <v>29</v>
      </c>
      <c r="O860" s="2">
        <v>113.24</v>
      </c>
      <c r="P860" s="4">
        <v>4.7619047620000003</v>
      </c>
      <c r="Q860" s="2">
        <v>5.6619999999999999</v>
      </c>
      <c r="R860" s="2">
        <v>8.1999999999999993</v>
      </c>
      <c r="S860">
        <f t="shared" si="13"/>
        <v>3</v>
      </c>
    </row>
    <row r="861" spans="2:19" x14ac:dyDescent="0.25">
      <c r="B861" s="2" t="s">
        <v>894</v>
      </c>
      <c r="C861" s="2" t="s">
        <v>42</v>
      </c>
      <c r="D861" s="2" t="s">
        <v>43</v>
      </c>
      <c r="E861" s="2" t="s">
        <v>27</v>
      </c>
      <c r="F861" s="2" t="s">
        <v>31</v>
      </c>
      <c r="G861" s="2" t="s">
        <v>22</v>
      </c>
      <c r="H861" s="2">
        <v>57.59</v>
      </c>
      <c r="I861" s="2">
        <v>6</v>
      </c>
      <c r="J861" s="2">
        <v>17.277000000000001</v>
      </c>
      <c r="K861" s="2">
        <v>362.81700000000001</v>
      </c>
      <c r="L861" s="143">
        <v>43511</v>
      </c>
      <c r="M861" s="2">
        <v>0.57708333333333328</v>
      </c>
      <c r="N861" s="3" t="s">
        <v>29</v>
      </c>
      <c r="O861" s="2">
        <v>345.54</v>
      </c>
      <c r="P861" s="4">
        <v>4.7619047620000003</v>
      </c>
      <c r="Q861" s="2">
        <v>17.277000000000001</v>
      </c>
      <c r="R861" s="2">
        <v>5.0999999999999996</v>
      </c>
      <c r="S861">
        <f t="shared" si="13"/>
        <v>2</v>
      </c>
    </row>
    <row r="862" spans="2:19" x14ac:dyDescent="0.25">
      <c r="B862" s="2" t="s">
        <v>895</v>
      </c>
      <c r="C862" s="2" t="s">
        <v>18</v>
      </c>
      <c r="D862" s="2" t="s">
        <v>19</v>
      </c>
      <c r="E862" s="2" t="s">
        <v>20</v>
      </c>
      <c r="F862" s="2" t="s">
        <v>21</v>
      </c>
      <c r="G862" s="2" t="s">
        <v>44</v>
      </c>
      <c r="H862" s="2">
        <v>47.63</v>
      </c>
      <c r="I862" s="2">
        <v>9</v>
      </c>
      <c r="J862" s="2">
        <v>21.433499999999999</v>
      </c>
      <c r="K862" s="2">
        <v>450.1035</v>
      </c>
      <c r="L862" s="143">
        <v>43488</v>
      </c>
      <c r="M862" s="2">
        <v>0.52430555555555558</v>
      </c>
      <c r="N862" s="3" t="s">
        <v>29</v>
      </c>
      <c r="O862" s="2">
        <v>428.67</v>
      </c>
      <c r="P862" s="4">
        <v>4.7619047620000003</v>
      </c>
      <c r="Q862" s="2">
        <v>21.433499999999999</v>
      </c>
      <c r="R862" s="2">
        <v>5</v>
      </c>
      <c r="S862">
        <f t="shared" si="13"/>
        <v>1</v>
      </c>
    </row>
    <row r="863" spans="2:19" x14ac:dyDescent="0.25">
      <c r="B863" s="2" t="s">
        <v>896</v>
      </c>
      <c r="C863" s="2" t="s">
        <v>25</v>
      </c>
      <c r="D863" s="2" t="s">
        <v>26</v>
      </c>
      <c r="E863" s="2" t="s">
        <v>20</v>
      </c>
      <c r="F863" s="2" t="s">
        <v>21</v>
      </c>
      <c r="G863" s="2" t="s">
        <v>32</v>
      </c>
      <c r="H863" s="2">
        <v>86.27</v>
      </c>
      <c r="I863" s="2">
        <v>1</v>
      </c>
      <c r="J863" s="2">
        <v>4.3135000000000003</v>
      </c>
      <c r="K863" s="2">
        <v>90.583500000000001</v>
      </c>
      <c r="L863" s="143">
        <v>43516</v>
      </c>
      <c r="M863" s="2">
        <v>0.55833333333333335</v>
      </c>
      <c r="N863" s="3" t="s">
        <v>23</v>
      </c>
      <c r="O863" s="2">
        <v>86.27</v>
      </c>
      <c r="P863" s="4">
        <v>4.7619047620000003</v>
      </c>
      <c r="Q863" s="2">
        <v>4.3135000000000003</v>
      </c>
      <c r="R863" s="2">
        <v>7</v>
      </c>
      <c r="S863">
        <f t="shared" si="13"/>
        <v>2</v>
      </c>
    </row>
    <row r="864" spans="2:19" x14ac:dyDescent="0.25">
      <c r="B864" s="2" t="s">
        <v>897</v>
      </c>
      <c r="C864" s="2" t="s">
        <v>18</v>
      </c>
      <c r="D864" s="2" t="s">
        <v>19</v>
      </c>
      <c r="E864" s="2" t="s">
        <v>20</v>
      </c>
      <c r="F864" s="2" t="s">
        <v>31</v>
      </c>
      <c r="G864" s="2" t="s">
        <v>36</v>
      </c>
      <c r="H864" s="2">
        <v>12.76</v>
      </c>
      <c r="I864" s="2">
        <v>2</v>
      </c>
      <c r="J864" s="2">
        <v>1.276</v>
      </c>
      <c r="K864" s="2">
        <v>26.795999999999999</v>
      </c>
      <c r="L864" s="143">
        <v>43473</v>
      </c>
      <c r="M864" s="2">
        <v>0.75416666666666665</v>
      </c>
      <c r="N864" s="3" t="s">
        <v>23</v>
      </c>
      <c r="O864" s="2">
        <v>25.52</v>
      </c>
      <c r="P864" s="4">
        <v>4.7619047620000003</v>
      </c>
      <c r="Q864" s="2">
        <v>1.276</v>
      </c>
      <c r="R864" s="2">
        <v>7.8</v>
      </c>
      <c r="S864">
        <f t="shared" si="13"/>
        <v>1</v>
      </c>
    </row>
    <row r="865" spans="2:19" x14ac:dyDescent="0.25">
      <c r="B865" s="2" t="s">
        <v>898</v>
      </c>
      <c r="C865" s="2" t="s">
        <v>42</v>
      </c>
      <c r="D865" s="2" t="s">
        <v>43</v>
      </c>
      <c r="E865" s="2" t="s">
        <v>27</v>
      </c>
      <c r="F865" s="2" t="s">
        <v>21</v>
      </c>
      <c r="G865" s="2" t="s">
        <v>32</v>
      </c>
      <c r="H865" s="2">
        <v>11.28</v>
      </c>
      <c r="I865" s="2">
        <v>9</v>
      </c>
      <c r="J865" s="2">
        <v>5.0759999999999996</v>
      </c>
      <c r="K865" s="2">
        <v>106.596</v>
      </c>
      <c r="L865" s="143">
        <v>43541</v>
      </c>
      <c r="M865" s="2">
        <v>0.49652777777777779</v>
      </c>
      <c r="N865" s="3" t="s">
        <v>33</v>
      </c>
      <c r="O865" s="2">
        <v>101.52</v>
      </c>
      <c r="P865" s="4">
        <v>4.7619047620000003</v>
      </c>
      <c r="Q865" s="2">
        <v>5.0759999999999996</v>
      </c>
      <c r="R865" s="2">
        <v>4.3</v>
      </c>
      <c r="S865">
        <f t="shared" si="13"/>
        <v>3</v>
      </c>
    </row>
    <row r="866" spans="2:19" x14ac:dyDescent="0.25">
      <c r="B866" s="2" t="s">
        <v>899</v>
      </c>
      <c r="C866" s="2" t="s">
        <v>42</v>
      </c>
      <c r="D866" s="2" t="s">
        <v>43</v>
      </c>
      <c r="E866" s="2" t="s">
        <v>27</v>
      </c>
      <c r="F866" s="2" t="s">
        <v>21</v>
      </c>
      <c r="G866" s="2" t="s">
        <v>32</v>
      </c>
      <c r="H866" s="2">
        <v>51.07</v>
      </c>
      <c r="I866" s="2">
        <v>7</v>
      </c>
      <c r="J866" s="2">
        <v>17.874500000000001</v>
      </c>
      <c r="K866" s="2">
        <v>375.36450000000002</v>
      </c>
      <c r="L866" s="143">
        <v>43477</v>
      </c>
      <c r="M866" s="2">
        <v>0.48749999999999999</v>
      </c>
      <c r="N866" s="3" t="s">
        <v>29</v>
      </c>
      <c r="O866" s="2">
        <v>357.49</v>
      </c>
      <c r="P866" s="4">
        <v>4.7619047620000003</v>
      </c>
      <c r="Q866" s="2">
        <v>17.874500000000001</v>
      </c>
      <c r="R866" s="2">
        <v>7</v>
      </c>
      <c r="S866">
        <f t="shared" si="13"/>
        <v>1</v>
      </c>
    </row>
    <row r="867" spans="2:19" x14ac:dyDescent="0.25">
      <c r="B867" s="2" t="s">
        <v>900</v>
      </c>
      <c r="C867" s="2" t="s">
        <v>18</v>
      </c>
      <c r="D867" s="2" t="s">
        <v>19</v>
      </c>
      <c r="E867" s="2" t="s">
        <v>20</v>
      </c>
      <c r="F867" s="2" t="s">
        <v>21</v>
      </c>
      <c r="G867" s="2" t="s">
        <v>28</v>
      </c>
      <c r="H867" s="2">
        <v>79.59</v>
      </c>
      <c r="I867" s="2">
        <v>3</v>
      </c>
      <c r="J867" s="2">
        <v>11.938499999999999</v>
      </c>
      <c r="K867" s="2">
        <v>250.70849999999999</v>
      </c>
      <c r="L867" s="143">
        <v>43473</v>
      </c>
      <c r="M867" s="2">
        <v>0.60416666666666663</v>
      </c>
      <c r="N867" s="3" t="s">
        <v>29</v>
      </c>
      <c r="O867" s="2">
        <v>238.77</v>
      </c>
      <c r="P867" s="4">
        <v>4.7619047620000003</v>
      </c>
      <c r="Q867" s="2">
        <v>11.938499999999999</v>
      </c>
      <c r="R867" s="2">
        <v>6.6</v>
      </c>
      <c r="S867">
        <f t="shared" si="13"/>
        <v>1</v>
      </c>
    </row>
    <row r="868" spans="2:19" x14ac:dyDescent="0.25">
      <c r="B868" s="2" t="s">
        <v>901</v>
      </c>
      <c r="C868" s="2" t="s">
        <v>25</v>
      </c>
      <c r="D868" s="2" t="s">
        <v>26</v>
      </c>
      <c r="E868" s="2" t="s">
        <v>20</v>
      </c>
      <c r="F868" s="2" t="s">
        <v>31</v>
      </c>
      <c r="G868" s="2" t="s">
        <v>22</v>
      </c>
      <c r="H868" s="2">
        <v>33.81</v>
      </c>
      <c r="I868" s="2">
        <v>3</v>
      </c>
      <c r="J868" s="2">
        <v>5.0715000000000003</v>
      </c>
      <c r="K868" s="2">
        <v>106.50149999999999</v>
      </c>
      <c r="L868" s="143">
        <v>43491</v>
      </c>
      <c r="M868" s="2">
        <v>0.63263888888888886</v>
      </c>
      <c r="N868" s="3" t="s">
        <v>23</v>
      </c>
      <c r="O868" s="2">
        <v>101.43</v>
      </c>
      <c r="P868" s="4">
        <v>4.7619047620000003</v>
      </c>
      <c r="Q868" s="2">
        <v>5.0715000000000003</v>
      </c>
      <c r="R868" s="2">
        <v>7.3</v>
      </c>
      <c r="S868">
        <f t="shared" si="13"/>
        <v>1</v>
      </c>
    </row>
    <row r="869" spans="2:19" x14ac:dyDescent="0.25">
      <c r="B869" s="2" t="s">
        <v>902</v>
      </c>
      <c r="C869" s="2" t="s">
        <v>42</v>
      </c>
      <c r="D869" s="2" t="s">
        <v>43</v>
      </c>
      <c r="E869" s="2" t="s">
        <v>20</v>
      </c>
      <c r="F869" s="2" t="s">
        <v>31</v>
      </c>
      <c r="G869" s="2" t="s">
        <v>36</v>
      </c>
      <c r="H869" s="2">
        <v>90.53</v>
      </c>
      <c r="I869" s="2">
        <v>8</v>
      </c>
      <c r="J869" s="2">
        <v>36.212000000000003</v>
      </c>
      <c r="K869" s="2">
        <v>760.452</v>
      </c>
      <c r="L869" s="143">
        <v>43539</v>
      </c>
      <c r="M869" s="2">
        <v>0.6166666666666667</v>
      </c>
      <c r="N869" s="3" t="s">
        <v>33</v>
      </c>
      <c r="O869" s="2">
        <v>724.24</v>
      </c>
      <c r="P869" s="4">
        <v>4.7619047620000003</v>
      </c>
      <c r="Q869" s="2">
        <v>36.212000000000003</v>
      </c>
      <c r="R869" s="2">
        <v>6.5</v>
      </c>
      <c r="S869">
        <f t="shared" si="13"/>
        <v>3</v>
      </c>
    </row>
    <row r="870" spans="2:19" x14ac:dyDescent="0.25">
      <c r="B870" s="2" t="s">
        <v>903</v>
      </c>
      <c r="C870" s="2" t="s">
        <v>25</v>
      </c>
      <c r="D870" s="2" t="s">
        <v>26</v>
      </c>
      <c r="E870" s="2" t="s">
        <v>20</v>
      </c>
      <c r="F870" s="2" t="s">
        <v>21</v>
      </c>
      <c r="G870" s="2" t="s">
        <v>22</v>
      </c>
      <c r="H870" s="2">
        <v>62.82</v>
      </c>
      <c r="I870" s="2">
        <v>2</v>
      </c>
      <c r="J870" s="2">
        <v>6.282</v>
      </c>
      <c r="K870" s="2">
        <v>131.922</v>
      </c>
      <c r="L870" s="143">
        <v>43482</v>
      </c>
      <c r="M870" s="2">
        <v>0.52500000000000002</v>
      </c>
      <c r="N870" s="3" t="s">
        <v>23</v>
      </c>
      <c r="O870" s="2">
        <v>125.64</v>
      </c>
      <c r="P870" s="4">
        <v>4.7619047620000003</v>
      </c>
      <c r="Q870" s="2">
        <v>6.282</v>
      </c>
      <c r="R870" s="2">
        <v>4.9000000000000004</v>
      </c>
      <c r="S870">
        <f t="shared" si="13"/>
        <v>1</v>
      </c>
    </row>
    <row r="871" spans="2:19" x14ac:dyDescent="0.25">
      <c r="B871" s="2" t="s">
        <v>904</v>
      </c>
      <c r="C871" s="2" t="s">
        <v>25</v>
      </c>
      <c r="D871" s="2" t="s">
        <v>26</v>
      </c>
      <c r="E871" s="2" t="s">
        <v>20</v>
      </c>
      <c r="F871" s="2" t="s">
        <v>31</v>
      </c>
      <c r="G871" s="2" t="s">
        <v>44</v>
      </c>
      <c r="H871" s="2">
        <v>24.31</v>
      </c>
      <c r="I871" s="2">
        <v>3</v>
      </c>
      <c r="J871" s="2">
        <v>3.6465000000000001</v>
      </c>
      <c r="K871" s="2">
        <v>76.576499999999996</v>
      </c>
      <c r="L871" s="143">
        <v>43473</v>
      </c>
      <c r="M871" s="2">
        <v>0.79791666666666672</v>
      </c>
      <c r="N871" s="3" t="s">
        <v>33</v>
      </c>
      <c r="O871" s="2">
        <v>72.930000000000007</v>
      </c>
      <c r="P871" s="4">
        <v>4.7619047620000003</v>
      </c>
      <c r="Q871" s="2">
        <v>3.6465000000000001</v>
      </c>
      <c r="R871" s="2">
        <v>4.3</v>
      </c>
      <c r="S871">
        <f t="shared" si="13"/>
        <v>1</v>
      </c>
    </row>
    <row r="872" spans="2:19" x14ac:dyDescent="0.25">
      <c r="B872" s="2" t="s">
        <v>905</v>
      </c>
      <c r="C872" s="2" t="s">
        <v>18</v>
      </c>
      <c r="D872" s="2" t="s">
        <v>19</v>
      </c>
      <c r="E872" s="2" t="s">
        <v>27</v>
      </c>
      <c r="F872" s="2" t="s">
        <v>31</v>
      </c>
      <c r="G872" s="2" t="s">
        <v>36</v>
      </c>
      <c r="H872" s="2">
        <v>64.59</v>
      </c>
      <c r="I872" s="2">
        <v>4</v>
      </c>
      <c r="J872" s="2">
        <v>12.917999999999999</v>
      </c>
      <c r="K872" s="2">
        <v>271.27800000000002</v>
      </c>
      <c r="L872" s="143">
        <v>43471</v>
      </c>
      <c r="M872" s="2">
        <v>0.56597222222222221</v>
      </c>
      <c r="N872" s="3" t="s">
        <v>23</v>
      </c>
      <c r="O872" s="2">
        <v>258.36</v>
      </c>
      <c r="P872" s="4">
        <v>4.7619047620000003</v>
      </c>
      <c r="Q872" s="2">
        <v>12.917999999999999</v>
      </c>
      <c r="R872" s="2">
        <v>9.3000000000000007</v>
      </c>
      <c r="S872">
        <f t="shared" si="13"/>
        <v>1</v>
      </c>
    </row>
    <row r="873" spans="2:19" x14ac:dyDescent="0.25">
      <c r="B873" s="2" t="s">
        <v>906</v>
      </c>
      <c r="C873" s="2" t="s">
        <v>18</v>
      </c>
      <c r="D873" s="2" t="s">
        <v>19</v>
      </c>
      <c r="E873" s="2" t="s">
        <v>20</v>
      </c>
      <c r="F873" s="2" t="s">
        <v>31</v>
      </c>
      <c r="G873" s="2" t="s">
        <v>44</v>
      </c>
      <c r="H873" s="2">
        <v>24.82</v>
      </c>
      <c r="I873" s="2">
        <v>7</v>
      </c>
      <c r="J873" s="2">
        <v>8.6869999999999994</v>
      </c>
      <c r="K873" s="2">
        <v>182.42699999999999</v>
      </c>
      <c r="L873" s="143">
        <v>43512</v>
      </c>
      <c r="M873" s="2">
        <v>0.43958333333333333</v>
      </c>
      <c r="N873" s="3" t="s">
        <v>33</v>
      </c>
      <c r="O873" s="2">
        <v>173.74</v>
      </c>
      <c r="P873" s="4">
        <v>4.7619047620000003</v>
      </c>
      <c r="Q873" s="2">
        <v>8.6869999999999994</v>
      </c>
      <c r="R873" s="2">
        <v>7.1</v>
      </c>
      <c r="S873">
        <f t="shared" si="13"/>
        <v>2</v>
      </c>
    </row>
    <row r="874" spans="2:19" x14ac:dyDescent="0.25">
      <c r="B874" s="2" t="s">
        <v>907</v>
      </c>
      <c r="C874" s="2" t="s">
        <v>25</v>
      </c>
      <c r="D874" s="2" t="s">
        <v>26</v>
      </c>
      <c r="E874" s="2" t="s">
        <v>27</v>
      </c>
      <c r="F874" s="2" t="s">
        <v>31</v>
      </c>
      <c r="G874" s="2" t="s">
        <v>46</v>
      </c>
      <c r="H874" s="2">
        <v>56.5</v>
      </c>
      <c r="I874" s="2">
        <v>1</v>
      </c>
      <c r="J874" s="2">
        <v>2.8250000000000002</v>
      </c>
      <c r="K874" s="2">
        <v>59.325000000000003</v>
      </c>
      <c r="L874" s="143">
        <v>43537</v>
      </c>
      <c r="M874" s="2">
        <v>0.65625</v>
      </c>
      <c r="N874" s="3" t="s">
        <v>23</v>
      </c>
      <c r="O874" s="2">
        <v>56.5</v>
      </c>
      <c r="P874" s="4">
        <v>4.7619047620000003</v>
      </c>
      <c r="Q874" s="2">
        <v>2.8250000000000002</v>
      </c>
      <c r="R874" s="2">
        <v>9.6</v>
      </c>
      <c r="S874">
        <f t="shared" si="13"/>
        <v>3</v>
      </c>
    </row>
    <row r="875" spans="2:19" x14ac:dyDescent="0.25">
      <c r="B875" s="2" t="s">
        <v>908</v>
      </c>
      <c r="C875" s="2" t="s">
        <v>42</v>
      </c>
      <c r="D875" s="2" t="s">
        <v>43</v>
      </c>
      <c r="E875" s="2" t="s">
        <v>20</v>
      </c>
      <c r="F875" s="2" t="s">
        <v>21</v>
      </c>
      <c r="G875" s="2" t="s">
        <v>28</v>
      </c>
      <c r="H875" s="2">
        <v>21.43</v>
      </c>
      <c r="I875" s="2">
        <v>10</v>
      </c>
      <c r="J875" s="2">
        <v>10.715</v>
      </c>
      <c r="K875" s="2">
        <v>225.01499999999999</v>
      </c>
      <c r="L875" s="143">
        <v>43493</v>
      </c>
      <c r="M875" s="2">
        <v>0.49375000000000002</v>
      </c>
      <c r="N875" s="3" t="s">
        <v>29</v>
      </c>
      <c r="O875" s="2">
        <v>214.3</v>
      </c>
      <c r="P875" s="4">
        <v>4.7619047620000003</v>
      </c>
      <c r="Q875" s="2">
        <v>10.715</v>
      </c>
      <c r="R875" s="2">
        <v>6.2</v>
      </c>
      <c r="S875">
        <f t="shared" si="13"/>
        <v>1</v>
      </c>
    </row>
    <row r="876" spans="2:19" x14ac:dyDescent="0.25">
      <c r="B876" s="2" t="s">
        <v>909</v>
      </c>
      <c r="C876" s="2" t="s">
        <v>18</v>
      </c>
      <c r="D876" s="2" t="s">
        <v>19</v>
      </c>
      <c r="E876" s="2" t="s">
        <v>20</v>
      </c>
      <c r="F876" s="2" t="s">
        <v>31</v>
      </c>
      <c r="G876" s="2" t="s">
        <v>36</v>
      </c>
      <c r="H876" s="2">
        <v>89.06</v>
      </c>
      <c r="I876" s="2">
        <v>6</v>
      </c>
      <c r="J876" s="2">
        <v>26.718</v>
      </c>
      <c r="K876" s="2">
        <v>561.07799999999997</v>
      </c>
      <c r="L876" s="143">
        <v>43483</v>
      </c>
      <c r="M876" s="2">
        <v>0.72638888888888886</v>
      </c>
      <c r="N876" s="3" t="s">
        <v>29</v>
      </c>
      <c r="O876" s="2">
        <v>534.36</v>
      </c>
      <c r="P876" s="4">
        <v>4.7619047620000003</v>
      </c>
      <c r="Q876" s="2">
        <v>26.718</v>
      </c>
      <c r="R876" s="2">
        <v>9.9</v>
      </c>
      <c r="S876">
        <f t="shared" si="13"/>
        <v>1</v>
      </c>
    </row>
    <row r="877" spans="2:19" x14ac:dyDescent="0.25">
      <c r="B877" s="2" t="s">
        <v>910</v>
      </c>
      <c r="C877" s="2" t="s">
        <v>18</v>
      </c>
      <c r="D877" s="2" t="s">
        <v>19</v>
      </c>
      <c r="E877" s="2" t="s">
        <v>20</v>
      </c>
      <c r="F877" s="2" t="s">
        <v>31</v>
      </c>
      <c r="G877" s="2" t="s">
        <v>32</v>
      </c>
      <c r="H877" s="2">
        <v>23.29</v>
      </c>
      <c r="I877" s="2">
        <v>4</v>
      </c>
      <c r="J877" s="2">
        <v>4.6580000000000004</v>
      </c>
      <c r="K877" s="2">
        <v>97.817999999999998</v>
      </c>
      <c r="L877" s="143">
        <v>43543</v>
      </c>
      <c r="M877" s="2">
        <v>0.49444444444444446</v>
      </c>
      <c r="N877" s="3" t="s">
        <v>33</v>
      </c>
      <c r="O877" s="2">
        <v>93.16</v>
      </c>
      <c r="P877" s="4">
        <v>4.7619047620000003</v>
      </c>
      <c r="Q877" s="2">
        <v>4.6580000000000004</v>
      </c>
      <c r="R877" s="2">
        <v>5.9</v>
      </c>
      <c r="S877">
        <f t="shared" si="13"/>
        <v>3</v>
      </c>
    </row>
    <row r="878" spans="2:19" x14ac:dyDescent="0.25">
      <c r="B878" s="2" t="s">
        <v>911</v>
      </c>
      <c r="C878" s="2" t="s">
        <v>25</v>
      </c>
      <c r="D878" s="2" t="s">
        <v>26</v>
      </c>
      <c r="E878" s="2" t="s">
        <v>27</v>
      </c>
      <c r="F878" s="2" t="s">
        <v>31</v>
      </c>
      <c r="G878" s="2" t="s">
        <v>32</v>
      </c>
      <c r="H878" s="2">
        <v>65.260000000000005</v>
      </c>
      <c r="I878" s="2">
        <v>8</v>
      </c>
      <c r="J878" s="2">
        <v>26.103999999999999</v>
      </c>
      <c r="K878" s="2">
        <v>548.18399999999997</v>
      </c>
      <c r="L878" s="143">
        <v>43539</v>
      </c>
      <c r="M878" s="2">
        <v>0.58611111111111114</v>
      </c>
      <c r="N878" s="3" t="s">
        <v>23</v>
      </c>
      <c r="O878" s="2">
        <v>522.08000000000004</v>
      </c>
      <c r="P878" s="4">
        <v>4.7619047620000003</v>
      </c>
      <c r="Q878" s="2">
        <v>26.103999999999999</v>
      </c>
      <c r="R878" s="2">
        <v>6.3</v>
      </c>
      <c r="S878">
        <f t="shared" si="13"/>
        <v>3</v>
      </c>
    </row>
    <row r="879" spans="2:19" x14ac:dyDescent="0.25">
      <c r="B879" s="2" t="s">
        <v>912</v>
      </c>
      <c r="C879" s="2" t="s">
        <v>25</v>
      </c>
      <c r="D879" s="2" t="s">
        <v>26</v>
      </c>
      <c r="E879" s="2" t="s">
        <v>20</v>
      </c>
      <c r="F879" s="2" t="s">
        <v>31</v>
      </c>
      <c r="G879" s="2" t="s">
        <v>46</v>
      </c>
      <c r="H879" s="2">
        <v>52.35</v>
      </c>
      <c r="I879" s="2">
        <v>1</v>
      </c>
      <c r="J879" s="2">
        <v>2.6175000000000002</v>
      </c>
      <c r="K879" s="2">
        <v>54.967500000000001</v>
      </c>
      <c r="L879" s="143">
        <v>43508</v>
      </c>
      <c r="M879" s="2">
        <v>0.74236111111111114</v>
      </c>
      <c r="N879" s="3" t="s">
        <v>29</v>
      </c>
      <c r="O879" s="2">
        <v>52.35</v>
      </c>
      <c r="P879" s="4">
        <v>4.7619047620000003</v>
      </c>
      <c r="Q879" s="2">
        <v>2.6175000000000002</v>
      </c>
      <c r="R879" s="2">
        <v>4</v>
      </c>
      <c r="S879">
        <f t="shared" si="13"/>
        <v>2</v>
      </c>
    </row>
    <row r="880" spans="2:19" x14ac:dyDescent="0.25">
      <c r="B880" s="2" t="s">
        <v>913</v>
      </c>
      <c r="C880" s="2" t="s">
        <v>42</v>
      </c>
      <c r="D880" s="2" t="s">
        <v>43</v>
      </c>
      <c r="E880" s="2" t="s">
        <v>20</v>
      </c>
      <c r="F880" s="2" t="s">
        <v>31</v>
      </c>
      <c r="G880" s="2" t="s">
        <v>28</v>
      </c>
      <c r="H880" s="2">
        <v>39.75</v>
      </c>
      <c r="I880" s="2">
        <v>1</v>
      </c>
      <c r="J880" s="2">
        <v>1.9875</v>
      </c>
      <c r="K880" s="2">
        <v>41.737499999999997</v>
      </c>
      <c r="L880" s="143">
        <v>43521</v>
      </c>
      <c r="M880" s="2">
        <v>0.84652777777777777</v>
      </c>
      <c r="N880" s="3" t="s">
        <v>29</v>
      </c>
      <c r="O880" s="2">
        <v>39.75</v>
      </c>
      <c r="P880" s="4">
        <v>4.7619047620000003</v>
      </c>
      <c r="Q880" s="2">
        <v>1.9875</v>
      </c>
      <c r="R880" s="2">
        <v>6.1</v>
      </c>
      <c r="S880">
        <f t="shared" si="13"/>
        <v>2</v>
      </c>
    </row>
    <row r="881" spans="2:19" x14ac:dyDescent="0.25">
      <c r="B881" s="2" t="s">
        <v>914</v>
      </c>
      <c r="C881" s="2" t="s">
        <v>18</v>
      </c>
      <c r="D881" s="2" t="s">
        <v>19</v>
      </c>
      <c r="E881" s="2" t="s">
        <v>27</v>
      </c>
      <c r="F881" s="2" t="s">
        <v>21</v>
      </c>
      <c r="G881" s="2" t="s">
        <v>28</v>
      </c>
      <c r="H881" s="2">
        <v>90.02</v>
      </c>
      <c r="I881" s="2">
        <v>8</v>
      </c>
      <c r="J881" s="2">
        <v>36.008000000000003</v>
      </c>
      <c r="K881" s="2">
        <v>756.16800000000001</v>
      </c>
      <c r="L881" s="143">
        <v>43545</v>
      </c>
      <c r="M881" s="2">
        <v>0.67222222222222228</v>
      </c>
      <c r="N881" s="3" t="s">
        <v>33</v>
      </c>
      <c r="O881" s="2">
        <v>720.16</v>
      </c>
      <c r="P881" s="4">
        <v>4.7619047620000003</v>
      </c>
      <c r="Q881" s="2">
        <v>36.008000000000003</v>
      </c>
      <c r="R881" s="2">
        <v>4.5</v>
      </c>
      <c r="S881">
        <f t="shared" si="13"/>
        <v>3</v>
      </c>
    </row>
    <row r="882" spans="2:19" x14ac:dyDescent="0.25">
      <c r="B882" s="2" t="s">
        <v>915</v>
      </c>
      <c r="C882" s="2" t="s">
        <v>42</v>
      </c>
      <c r="D882" s="2" t="s">
        <v>43</v>
      </c>
      <c r="E882" s="2" t="s">
        <v>20</v>
      </c>
      <c r="F882" s="2" t="s">
        <v>21</v>
      </c>
      <c r="G882" s="2" t="s">
        <v>28</v>
      </c>
      <c r="H882" s="2">
        <v>12.1</v>
      </c>
      <c r="I882" s="2">
        <v>8</v>
      </c>
      <c r="J882" s="2">
        <v>4.84</v>
      </c>
      <c r="K882" s="2">
        <v>101.64</v>
      </c>
      <c r="L882" s="143">
        <v>43484</v>
      </c>
      <c r="M882" s="2">
        <v>0.4284722222222222</v>
      </c>
      <c r="N882" s="3" t="s">
        <v>23</v>
      </c>
      <c r="O882" s="2">
        <v>96.8</v>
      </c>
      <c r="P882" s="4">
        <v>4.7619047620000003</v>
      </c>
      <c r="Q882" s="2">
        <v>4.84</v>
      </c>
      <c r="R882" s="2">
        <v>8.6</v>
      </c>
      <c r="S882">
        <f t="shared" si="13"/>
        <v>1</v>
      </c>
    </row>
    <row r="883" spans="2:19" x14ac:dyDescent="0.25">
      <c r="B883" s="2" t="s">
        <v>916</v>
      </c>
      <c r="C883" s="2" t="s">
        <v>42</v>
      </c>
      <c r="D883" s="2" t="s">
        <v>43</v>
      </c>
      <c r="E883" s="2" t="s">
        <v>20</v>
      </c>
      <c r="F883" s="2" t="s">
        <v>21</v>
      </c>
      <c r="G883" s="2" t="s">
        <v>44</v>
      </c>
      <c r="H883" s="2">
        <v>33.21</v>
      </c>
      <c r="I883" s="2">
        <v>10</v>
      </c>
      <c r="J883" s="2">
        <v>16.605</v>
      </c>
      <c r="K883" s="2">
        <v>348.70499999999998</v>
      </c>
      <c r="L883" s="143">
        <v>43473</v>
      </c>
      <c r="M883" s="2">
        <v>0.60069444444444442</v>
      </c>
      <c r="N883" s="3" t="s">
        <v>23</v>
      </c>
      <c r="O883" s="2">
        <v>332.1</v>
      </c>
      <c r="P883" s="4">
        <v>4.7619047620000003</v>
      </c>
      <c r="Q883" s="2">
        <v>16.605</v>
      </c>
      <c r="R883" s="2">
        <v>6</v>
      </c>
      <c r="S883">
        <f t="shared" si="13"/>
        <v>1</v>
      </c>
    </row>
    <row r="884" spans="2:19" x14ac:dyDescent="0.25">
      <c r="B884" s="2" t="s">
        <v>917</v>
      </c>
      <c r="C884" s="2" t="s">
        <v>25</v>
      </c>
      <c r="D884" s="2" t="s">
        <v>26</v>
      </c>
      <c r="E884" s="2" t="s">
        <v>20</v>
      </c>
      <c r="F884" s="2" t="s">
        <v>21</v>
      </c>
      <c r="G884" s="2" t="s">
        <v>46</v>
      </c>
      <c r="H884" s="2">
        <v>10.18</v>
      </c>
      <c r="I884" s="2">
        <v>8</v>
      </c>
      <c r="J884" s="2">
        <v>4.0720000000000001</v>
      </c>
      <c r="K884" s="2">
        <v>85.512</v>
      </c>
      <c r="L884" s="143">
        <v>43554</v>
      </c>
      <c r="M884" s="2">
        <v>0.53541666666666665</v>
      </c>
      <c r="N884" s="3" t="s">
        <v>33</v>
      </c>
      <c r="O884" s="2">
        <v>81.44</v>
      </c>
      <c r="P884" s="4">
        <v>4.7619047620000003</v>
      </c>
      <c r="Q884" s="2">
        <v>4.0720000000000001</v>
      </c>
      <c r="R884" s="2">
        <v>9.5</v>
      </c>
      <c r="S884">
        <f t="shared" si="13"/>
        <v>3</v>
      </c>
    </row>
    <row r="885" spans="2:19" x14ac:dyDescent="0.25">
      <c r="B885" s="2" t="s">
        <v>918</v>
      </c>
      <c r="C885" s="2" t="s">
        <v>42</v>
      </c>
      <c r="D885" s="2" t="s">
        <v>43</v>
      </c>
      <c r="E885" s="2" t="s">
        <v>20</v>
      </c>
      <c r="F885" s="2" t="s">
        <v>31</v>
      </c>
      <c r="G885" s="2" t="s">
        <v>36</v>
      </c>
      <c r="H885" s="2">
        <v>31.99</v>
      </c>
      <c r="I885" s="2">
        <v>10</v>
      </c>
      <c r="J885" s="2">
        <v>15.994999999999999</v>
      </c>
      <c r="K885" s="2">
        <v>335.89499999999998</v>
      </c>
      <c r="L885" s="143">
        <v>43516</v>
      </c>
      <c r="M885" s="2">
        <v>0.63749999999999996</v>
      </c>
      <c r="N885" s="3" t="s">
        <v>33</v>
      </c>
      <c r="O885" s="2">
        <v>319.89999999999998</v>
      </c>
      <c r="P885" s="4">
        <v>4.7619047620000003</v>
      </c>
      <c r="Q885" s="2">
        <v>15.994999999999999</v>
      </c>
      <c r="R885" s="2">
        <v>9.9</v>
      </c>
      <c r="S885">
        <f t="shared" si="13"/>
        <v>2</v>
      </c>
    </row>
    <row r="886" spans="2:19" x14ac:dyDescent="0.25">
      <c r="B886" s="2" t="s">
        <v>919</v>
      </c>
      <c r="C886" s="2" t="s">
        <v>18</v>
      </c>
      <c r="D886" s="2" t="s">
        <v>19</v>
      </c>
      <c r="E886" s="2" t="s">
        <v>20</v>
      </c>
      <c r="F886" s="2" t="s">
        <v>21</v>
      </c>
      <c r="G886" s="2" t="s">
        <v>32</v>
      </c>
      <c r="H886" s="2">
        <v>34.42</v>
      </c>
      <c r="I886" s="2">
        <v>6</v>
      </c>
      <c r="J886" s="2">
        <v>10.326000000000001</v>
      </c>
      <c r="K886" s="2">
        <v>216.846</v>
      </c>
      <c r="L886" s="143">
        <v>43554</v>
      </c>
      <c r="M886" s="2">
        <v>0.53125</v>
      </c>
      <c r="N886" s="3" t="s">
        <v>23</v>
      </c>
      <c r="O886" s="2">
        <v>206.52</v>
      </c>
      <c r="P886" s="4">
        <v>4.7619047620000003</v>
      </c>
      <c r="Q886" s="2">
        <v>10.326000000000001</v>
      </c>
      <c r="R886" s="2">
        <v>7.5</v>
      </c>
      <c r="S886">
        <f t="shared" si="13"/>
        <v>3</v>
      </c>
    </row>
    <row r="887" spans="2:19" x14ac:dyDescent="0.25">
      <c r="B887" s="2" t="s">
        <v>920</v>
      </c>
      <c r="C887" s="2" t="s">
        <v>18</v>
      </c>
      <c r="D887" s="2" t="s">
        <v>19</v>
      </c>
      <c r="E887" s="2" t="s">
        <v>20</v>
      </c>
      <c r="F887" s="2" t="s">
        <v>21</v>
      </c>
      <c r="G887" s="2" t="s">
        <v>44</v>
      </c>
      <c r="H887" s="2">
        <v>83.34</v>
      </c>
      <c r="I887" s="2">
        <v>2</v>
      </c>
      <c r="J887" s="2">
        <v>8.3339999999999996</v>
      </c>
      <c r="K887" s="2">
        <v>175.01400000000001</v>
      </c>
      <c r="L887" s="143">
        <v>43543</v>
      </c>
      <c r="M887" s="2">
        <v>0.56736111111111109</v>
      </c>
      <c r="N887" s="3" t="s">
        <v>29</v>
      </c>
      <c r="O887" s="2">
        <v>166.68</v>
      </c>
      <c r="P887" s="4">
        <v>4.7619047620000003</v>
      </c>
      <c r="Q887" s="2">
        <v>8.3339999999999996</v>
      </c>
      <c r="R887" s="2">
        <v>7.6</v>
      </c>
      <c r="S887">
        <f t="shared" si="13"/>
        <v>3</v>
      </c>
    </row>
    <row r="888" spans="2:19" x14ac:dyDescent="0.25">
      <c r="B888" s="2" t="s">
        <v>921</v>
      </c>
      <c r="C888" s="2" t="s">
        <v>18</v>
      </c>
      <c r="D888" s="2" t="s">
        <v>19</v>
      </c>
      <c r="E888" s="2" t="s">
        <v>27</v>
      </c>
      <c r="F888" s="2" t="s">
        <v>31</v>
      </c>
      <c r="G888" s="2" t="s">
        <v>36</v>
      </c>
      <c r="H888" s="2">
        <v>45.58</v>
      </c>
      <c r="I888" s="2">
        <v>7</v>
      </c>
      <c r="J888" s="2">
        <v>15.952999999999999</v>
      </c>
      <c r="K888" s="2">
        <v>335.01299999999998</v>
      </c>
      <c r="L888" s="143">
        <v>43478</v>
      </c>
      <c r="M888" s="2">
        <v>0.41875000000000001</v>
      </c>
      <c r="N888" s="3" t="s">
        <v>29</v>
      </c>
      <c r="O888" s="2">
        <v>319.06</v>
      </c>
      <c r="P888" s="4">
        <v>4.7619047620000003</v>
      </c>
      <c r="Q888" s="2">
        <v>15.952999999999999</v>
      </c>
      <c r="R888" s="2">
        <v>5</v>
      </c>
      <c r="S888">
        <f t="shared" si="13"/>
        <v>1</v>
      </c>
    </row>
    <row r="889" spans="2:19" x14ac:dyDescent="0.25">
      <c r="B889" s="2" t="s">
        <v>922</v>
      </c>
      <c r="C889" s="2" t="s">
        <v>18</v>
      </c>
      <c r="D889" s="2" t="s">
        <v>19</v>
      </c>
      <c r="E889" s="2" t="s">
        <v>20</v>
      </c>
      <c r="F889" s="2" t="s">
        <v>31</v>
      </c>
      <c r="G889" s="2" t="s">
        <v>44</v>
      </c>
      <c r="H889" s="2">
        <v>87.9</v>
      </c>
      <c r="I889" s="2">
        <v>1</v>
      </c>
      <c r="J889" s="2">
        <v>4.3949999999999996</v>
      </c>
      <c r="K889" s="2">
        <v>92.295000000000002</v>
      </c>
      <c r="L889" s="143">
        <v>43501</v>
      </c>
      <c r="M889" s="2">
        <v>0.8208333333333333</v>
      </c>
      <c r="N889" s="3" t="s">
        <v>23</v>
      </c>
      <c r="O889" s="2">
        <v>87.9</v>
      </c>
      <c r="P889" s="4">
        <v>4.7619047620000003</v>
      </c>
      <c r="Q889" s="2">
        <v>4.3949999999999996</v>
      </c>
      <c r="R889" s="2">
        <v>6.7</v>
      </c>
      <c r="S889">
        <f t="shared" si="13"/>
        <v>2</v>
      </c>
    </row>
    <row r="890" spans="2:19" x14ac:dyDescent="0.25">
      <c r="B890" s="2" t="s">
        <v>923</v>
      </c>
      <c r="C890" s="2" t="s">
        <v>18</v>
      </c>
      <c r="D890" s="2" t="s">
        <v>19</v>
      </c>
      <c r="E890" s="2" t="s">
        <v>20</v>
      </c>
      <c r="F890" s="2" t="s">
        <v>21</v>
      </c>
      <c r="G890" s="2" t="s">
        <v>28</v>
      </c>
      <c r="H890" s="2">
        <v>73.47</v>
      </c>
      <c r="I890" s="2">
        <v>10</v>
      </c>
      <c r="J890" s="2">
        <v>36.734999999999999</v>
      </c>
      <c r="K890" s="2">
        <v>771.43499999999995</v>
      </c>
      <c r="L890" s="143">
        <v>43547</v>
      </c>
      <c r="M890" s="2">
        <v>0.55138888888888893</v>
      </c>
      <c r="N890" s="3" t="s">
        <v>23</v>
      </c>
      <c r="O890" s="2">
        <v>734.7</v>
      </c>
      <c r="P890" s="4">
        <v>4.7619047620000003</v>
      </c>
      <c r="Q890" s="2">
        <v>36.734999999999999</v>
      </c>
      <c r="R890" s="2">
        <v>9.5</v>
      </c>
      <c r="S890">
        <f t="shared" si="13"/>
        <v>3</v>
      </c>
    </row>
    <row r="891" spans="2:19" x14ac:dyDescent="0.25">
      <c r="B891" s="2" t="s">
        <v>924</v>
      </c>
      <c r="C891" s="2" t="s">
        <v>25</v>
      </c>
      <c r="D891" s="2" t="s">
        <v>26</v>
      </c>
      <c r="E891" s="2" t="s">
        <v>27</v>
      </c>
      <c r="F891" s="2" t="s">
        <v>21</v>
      </c>
      <c r="G891" s="2" t="s">
        <v>46</v>
      </c>
      <c r="H891" s="2">
        <v>12.19</v>
      </c>
      <c r="I891" s="2">
        <v>8</v>
      </c>
      <c r="J891" s="2">
        <v>4.8760000000000003</v>
      </c>
      <c r="K891" s="2">
        <v>102.396</v>
      </c>
      <c r="L891" s="143">
        <v>43537</v>
      </c>
      <c r="M891" s="2">
        <v>0.53263888888888888</v>
      </c>
      <c r="N891" s="3" t="s">
        <v>23</v>
      </c>
      <c r="O891" s="2">
        <v>97.52</v>
      </c>
      <c r="P891" s="4">
        <v>4.7619047620000003</v>
      </c>
      <c r="Q891" s="2">
        <v>4.8760000000000003</v>
      </c>
      <c r="R891" s="2">
        <v>6.8</v>
      </c>
      <c r="S891">
        <f t="shared" si="13"/>
        <v>3</v>
      </c>
    </row>
    <row r="892" spans="2:19" x14ac:dyDescent="0.25">
      <c r="B892" s="2" t="s">
        <v>925</v>
      </c>
      <c r="C892" s="2" t="s">
        <v>18</v>
      </c>
      <c r="D892" s="2" t="s">
        <v>19</v>
      </c>
      <c r="E892" s="2" t="s">
        <v>20</v>
      </c>
      <c r="F892" s="2" t="s">
        <v>31</v>
      </c>
      <c r="G892" s="2" t="s">
        <v>36</v>
      </c>
      <c r="H892" s="2">
        <v>76.92</v>
      </c>
      <c r="I892" s="2">
        <v>10</v>
      </c>
      <c r="J892" s="2">
        <v>38.46</v>
      </c>
      <c r="K892" s="2">
        <v>807.66</v>
      </c>
      <c r="L892" s="143">
        <v>43541</v>
      </c>
      <c r="M892" s="2">
        <v>0.82847222222222228</v>
      </c>
      <c r="N892" s="3" t="s">
        <v>23</v>
      </c>
      <c r="O892" s="2">
        <v>769.2</v>
      </c>
      <c r="P892" s="4">
        <v>4.7619047620000003</v>
      </c>
      <c r="Q892" s="2">
        <v>38.46</v>
      </c>
      <c r="R892" s="2">
        <v>5.6</v>
      </c>
      <c r="S892">
        <f t="shared" si="13"/>
        <v>3</v>
      </c>
    </row>
    <row r="893" spans="2:19" x14ac:dyDescent="0.25">
      <c r="B893" s="2" t="s">
        <v>926</v>
      </c>
      <c r="C893" s="2" t="s">
        <v>25</v>
      </c>
      <c r="D893" s="2" t="s">
        <v>26</v>
      </c>
      <c r="E893" s="2" t="s">
        <v>27</v>
      </c>
      <c r="F893" s="2" t="s">
        <v>21</v>
      </c>
      <c r="G893" s="2" t="s">
        <v>22</v>
      </c>
      <c r="H893" s="2">
        <v>83.66</v>
      </c>
      <c r="I893" s="2">
        <v>5</v>
      </c>
      <c r="J893" s="2">
        <v>20.914999999999999</v>
      </c>
      <c r="K893" s="2">
        <v>439.21499999999997</v>
      </c>
      <c r="L893" s="143">
        <v>43517</v>
      </c>
      <c r="M893" s="2">
        <v>0.43472222222222223</v>
      </c>
      <c r="N893" s="3" t="s">
        <v>29</v>
      </c>
      <c r="O893" s="2">
        <v>418.3</v>
      </c>
      <c r="P893" s="4">
        <v>4.7619047620000003</v>
      </c>
      <c r="Q893" s="2">
        <v>20.914999999999999</v>
      </c>
      <c r="R893" s="2">
        <v>7.2</v>
      </c>
      <c r="S893">
        <f t="shared" si="13"/>
        <v>2</v>
      </c>
    </row>
    <row r="894" spans="2:19" x14ac:dyDescent="0.25">
      <c r="B894" s="2" t="s">
        <v>927</v>
      </c>
      <c r="C894" s="2" t="s">
        <v>42</v>
      </c>
      <c r="D894" s="2" t="s">
        <v>43</v>
      </c>
      <c r="E894" s="2" t="s">
        <v>27</v>
      </c>
      <c r="F894" s="2" t="s">
        <v>21</v>
      </c>
      <c r="G894" s="2" t="s">
        <v>28</v>
      </c>
      <c r="H894" s="2">
        <v>57.91</v>
      </c>
      <c r="I894" s="2">
        <v>8</v>
      </c>
      <c r="J894" s="2">
        <v>23.164000000000001</v>
      </c>
      <c r="K894" s="2">
        <v>486.44400000000002</v>
      </c>
      <c r="L894" s="143">
        <v>43503</v>
      </c>
      <c r="M894" s="2">
        <v>0.62916666666666665</v>
      </c>
      <c r="N894" s="3" t="s">
        <v>29</v>
      </c>
      <c r="O894" s="2">
        <v>463.28</v>
      </c>
      <c r="P894" s="4">
        <v>4.7619047620000003</v>
      </c>
      <c r="Q894" s="2">
        <v>23.164000000000001</v>
      </c>
      <c r="R894" s="2">
        <v>8.1</v>
      </c>
      <c r="S894">
        <f t="shared" si="13"/>
        <v>2</v>
      </c>
    </row>
    <row r="895" spans="2:19" x14ac:dyDescent="0.25">
      <c r="B895" s="2" t="s">
        <v>928</v>
      </c>
      <c r="C895" s="2" t="s">
        <v>25</v>
      </c>
      <c r="D895" s="2" t="s">
        <v>26</v>
      </c>
      <c r="E895" s="2" t="s">
        <v>20</v>
      </c>
      <c r="F895" s="2" t="s">
        <v>21</v>
      </c>
      <c r="G895" s="2" t="s">
        <v>46</v>
      </c>
      <c r="H895" s="2">
        <v>92.49</v>
      </c>
      <c r="I895" s="2">
        <v>5</v>
      </c>
      <c r="J895" s="2">
        <v>23.122499999999999</v>
      </c>
      <c r="K895" s="2">
        <v>485.57249999999999</v>
      </c>
      <c r="L895" s="143">
        <v>43526</v>
      </c>
      <c r="M895" s="2">
        <v>0.69097222222222221</v>
      </c>
      <c r="N895" s="3" t="s">
        <v>33</v>
      </c>
      <c r="O895" s="2">
        <v>462.45</v>
      </c>
      <c r="P895" s="4">
        <v>4.7619047620000003</v>
      </c>
      <c r="Q895" s="2">
        <v>23.122499999999999</v>
      </c>
      <c r="R895" s="2">
        <v>8.6</v>
      </c>
      <c r="S895">
        <f t="shared" si="13"/>
        <v>3</v>
      </c>
    </row>
    <row r="896" spans="2:19" x14ac:dyDescent="0.25">
      <c r="B896" s="2" t="s">
        <v>929</v>
      </c>
      <c r="C896" s="2" t="s">
        <v>42</v>
      </c>
      <c r="D896" s="2" t="s">
        <v>43</v>
      </c>
      <c r="E896" s="2" t="s">
        <v>27</v>
      </c>
      <c r="F896" s="2" t="s">
        <v>31</v>
      </c>
      <c r="G896" s="2" t="s">
        <v>28</v>
      </c>
      <c r="H896" s="2">
        <v>28.38</v>
      </c>
      <c r="I896" s="2">
        <v>5</v>
      </c>
      <c r="J896" s="2">
        <v>7.0949999999999998</v>
      </c>
      <c r="K896" s="2">
        <v>148.995</v>
      </c>
      <c r="L896" s="143">
        <v>43530</v>
      </c>
      <c r="M896" s="2">
        <v>0.87291666666666667</v>
      </c>
      <c r="N896" s="3" t="s">
        <v>29</v>
      </c>
      <c r="O896" s="2">
        <v>141.9</v>
      </c>
      <c r="P896" s="4">
        <v>4.7619047620000003</v>
      </c>
      <c r="Q896" s="2">
        <v>7.0949999999999998</v>
      </c>
      <c r="R896" s="2">
        <v>9.4</v>
      </c>
      <c r="S896">
        <f t="shared" si="13"/>
        <v>3</v>
      </c>
    </row>
    <row r="897" spans="2:19" x14ac:dyDescent="0.25">
      <c r="B897" s="2" t="s">
        <v>930</v>
      </c>
      <c r="C897" s="2" t="s">
        <v>42</v>
      </c>
      <c r="D897" s="2" t="s">
        <v>43</v>
      </c>
      <c r="E897" s="2" t="s">
        <v>20</v>
      </c>
      <c r="F897" s="2" t="s">
        <v>31</v>
      </c>
      <c r="G897" s="2" t="s">
        <v>28</v>
      </c>
      <c r="H897" s="2">
        <v>50.45</v>
      </c>
      <c r="I897" s="2">
        <v>6</v>
      </c>
      <c r="J897" s="2">
        <v>15.135</v>
      </c>
      <c r="K897" s="2">
        <v>317.83499999999998</v>
      </c>
      <c r="L897" s="143">
        <v>43502</v>
      </c>
      <c r="M897" s="2">
        <v>0.63611111111111107</v>
      </c>
      <c r="N897" s="3" t="s">
        <v>33</v>
      </c>
      <c r="O897" s="2">
        <v>302.7</v>
      </c>
      <c r="P897" s="4">
        <v>4.7619047620000003</v>
      </c>
      <c r="Q897" s="2">
        <v>15.135</v>
      </c>
      <c r="R897" s="2">
        <v>8.9</v>
      </c>
      <c r="S897">
        <f t="shared" si="13"/>
        <v>2</v>
      </c>
    </row>
    <row r="898" spans="2:19" x14ac:dyDescent="0.25">
      <c r="B898" s="2" t="s">
        <v>931</v>
      </c>
      <c r="C898" s="2" t="s">
        <v>42</v>
      </c>
      <c r="D898" s="2" t="s">
        <v>43</v>
      </c>
      <c r="E898" s="2" t="s">
        <v>27</v>
      </c>
      <c r="F898" s="2" t="s">
        <v>31</v>
      </c>
      <c r="G898" s="2" t="s">
        <v>22</v>
      </c>
      <c r="H898" s="2">
        <v>99.16</v>
      </c>
      <c r="I898" s="2">
        <v>8</v>
      </c>
      <c r="J898" s="2">
        <v>39.664000000000001</v>
      </c>
      <c r="K898" s="2">
        <v>832.94399999999996</v>
      </c>
      <c r="L898" s="143">
        <v>43493</v>
      </c>
      <c r="M898" s="2">
        <v>0.74097222222222225</v>
      </c>
      <c r="N898" s="3" t="s">
        <v>33</v>
      </c>
      <c r="O898" s="2">
        <v>793.28</v>
      </c>
      <c r="P898" s="4">
        <v>4.7619047620000003</v>
      </c>
      <c r="Q898" s="2">
        <v>39.664000000000001</v>
      </c>
      <c r="R898" s="2">
        <v>4.2</v>
      </c>
      <c r="S898">
        <f t="shared" si="13"/>
        <v>1</v>
      </c>
    </row>
    <row r="899" spans="2:19" x14ac:dyDescent="0.25">
      <c r="B899" s="2" t="s">
        <v>932</v>
      </c>
      <c r="C899" s="2" t="s">
        <v>25</v>
      </c>
      <c r="D899" s="2" t="s">
        <v>26</v>
      </c>
      <c r="E899" s="2" t="s">
        <v>27</v>
      </c>
      <c r="F899" s="2" t="s">
        <v>31</v>
      </c>
      <c r="G899" s="2" t="s">
        <v>46</v>
      </c>
      <c r="H899" s="2">
        <v>60.74</v>
      </c>
      <c r="I899" s="2">
        <v>7</v>
      </c>
      <c r="J899" s="2">
        <v>21.259</v>
      </c>
      <c r="K899" s="2">
        <v>446.43900000000002</v>
      </c>
      <c r="L899" s="143">
        <v>43483</v>
      </c>
      <c r="M899" s="2">
        <v>0.68263888888888891</v>
      </c>
      <c r="N899" s="3" t="s">
        <v>23</v>
      </c>
      <c r="O899" s="2">
        <v>425.18</v>
      </c>
      <c r="P899" s="4">
        <v>4.7619047620000003</v>
      </c>
      <c r="Q899" s="2">
        <v>21.259</v>
      </c>
      <c r="R899" s="2">
        <v>5</v>
      </c>
      <c r="S899">
        <f t="shared" si="13"/>
        <v>1</v>
      </c>
    </row>
    <row r="900" spans="2:19" x14ac:dyDescent="0.25">
      <c r="B900" s="2" t="s">
        <v>933</v>
      </c>
      <c r="C900" s="2" t="s">
        <v>25</v>
      </c>
      <c r="D900" s="2" t="s">
        <v>26</v>
      </c>
      <c r="E900" s="2" t="s">
        <v>20</v>
      </c>
      <c r="F900" s="2" t="s">
        <v>21</v>
      </c>
      <c r="G900" s="2" t="s">
        <v>44</v>
      </c>
      <c r="H900" s="2">
        <v>47.27</v>
      </c>
      <c r="I900" s="2">
        <v>6</v>
      </c>
      <c r="J900" s="2">
        <v>14.180999999999999</v>
      </c>
      <c r="K900" s="2">
        <v>297.80099999999999</v>
      </c>
      <c r="L900" s="143">
        <v>43501</v>
      </c>
      <c r="M900" s="2">
        <v>0.4284722222222222</v>
      </c>
      <c r="N900" s="3" t="s">
        <v>29</v>
      </c>
      <c r="O900" s="2">
        <v>283.62</v>
      </c>
      <c r="P900" s="4">
        <v>4.7619047620000003</v>
      </c>
      <c r="Q900" s="2">
        <v>14.180999999999999</v>
      </c>
      <c r="R900" s="2">
        <v>8.8000000000000007</v>
      </c>
      <c r="S900">
        <f t="shared" ref="S900:S963" si="14">MONTH(L900)</f>
        <v>2</v>
      </c>
    </row>
    <row r="901" spans="2:19" x14ac:dyDescent="0.25">
      <c r="B901" s="2" t="s">
        <v>934</v>
      </c>
      <c r="C901" s="2" t="s">
        <v>25</v>
      </c>
      <c r="D901" s="2" t="s">
        <v>26</v>
      </c>
      <c r="E901" s="2" t="s">
        <v>20</v>
      </c>
      <c r="F901" s="2" t="s">
        <v>31</v>
      </c>
      <c r="G901" s="2" t="s">
        <v>22</v>
      </c>
      <c r="H901" s="2">
        <v>85.6</v>
      </c>
      <c r="I901" s="2">
        <v>7</v>
      </c>
      <c r="J901" s="2">
        <v>29.96</v>
      </c>
      <c r="K901" s="2">
        <v>629.16</v>
      </c>
      <c r="L901" s="143">
        <v>43526</v>
      </c>
      <c r="M901" s="2">
        <v>0.57638888888888884</v>
      </c>
      <c r="N901" s="3" t="s">
        <v>29</v>
      </c>
      <c r="O901" s="2">
        <v>599.20000000000005</v>
      </c>
      <c r="P901" s="4">
        <v>4.7619047620000003</v>
      </c>
      <c r="Q901" s="2">
        <v>29.96</v>
      </c>
      <c r="R901" s="2">
        <v>5.3</v>
      </c>
      <c r="S901">
        <f t="shared" si="14"/>
        <v>3</v>
      </c>
    </row>
    <row r="902" spans="2:19" x14ac:dyDescent="0.25">
      <c r="B902" s="2" t="s">
        <v>935</v>
      </c>
      <c r="C902" s="2" t="s">
        <v>18</v>
      </c>
      <c r="D902" s="2" t="s">
        <v>19</v>
      </c>
      <c r="E902" s="2" t="s">
        <v>20</v>
      </c>
      <c r="F902" s="2" t="s">
        <v>31</v>
      </c>
      <c r="G902" s="2" t="s">
        <v>44</v>
      </c>
      <c r="H902" s="2">
        <v>35.04</v>
      </c>
      <c r="I902" s="2">
        <v>9</v>
      </c>
      <c r="J902" s="2">
        <v>15.768000000000001</v>
      </c>
      <c r="K902" s="2">
        <v>331.12799999999999</v>
      </c>
      <c r="L902" s="143">
        <v>43505</v>
      </c>
      <c r="M902" s="2">
        <v>0.80347222222222225</v>
      </c>
      <c r="N902" s="3" t="s">
        <v>23</v>
      </c>
      <c r="O902" s="2">
        <v>315.36</v>
      </c>
      <c r="P902" s="4">
        <v>4.7619047620000003</v>
      </c>
      <c r="Q902" s="2">
        <v>15.768000000000001</v>
      </c>
      <c r="R902" s="2">
        <v>4.5999999999999996</v>
      </c>
      <c r="S902">
        <f t="shared" si="14"/>
        <v>2</v>
      </c>
    </row>
    <row r="903" spans="2:19" x14ac:dyDescent="0.25">
      <c r="B903" s="2" t="s">
        <v>936</v>
      </c>
      <c r="C903" s="2" t="s">
        <v>25</v>
      </c>
      <c r="D903" s="2" t="s">
        <v>26</v>
      </c>
      <c r="E903" s="2" t="s">
        <v>20</v>
      </c>
      <c r="F903" s="2" t="s">
        <v>21</v>
      </c>
      <c r="G903" s="2" t="s">
        <v>28</v>
      </c>
      <c r="H903" s="2">
        <v>44.84</v>
      </c>
      <c r="I903" s="2">
        <v>9</v>
      </c>
      <c r="J903" s="2">
        <v>20.178000000000001</v>
      </c>
      <c r="K903" s="2">
        <v>423.738</v>
      </c>
      <c r="L903" s="143">
        <v>43479</v>
      </c>
      <c r="M903" s="2">
        <v>0.58333333333333337</v>
      </c>
      <c r="N903" s="3" t="s">
        <v>33</v>
      </c>
      <c r="O903" s="2">
        <v>403.56</v>
      </c>
      <c r="P903" s="4">
        <v>4.7619047620000003</v>
      </c>
      <c r="Q903" s="2">
        <v>20.178000000000001</v>
      </c>
      <c r="R903" s="2">
        <v>7.5</v>
      </c>
      <c r="S903">
        <f t="shared" si="14"/>
        <v>1</v>
      </c>
    </row>
    <row r="904" spans="2:19" x14ac:dyDescent="0.25">
      <c r="B904" s="2" t="s">
        <v>937</v>
      </c>
      <c r="C904" s="2" t="s">
        <v>42</v>
      </c>
      <c r="D904" s="2" t="s">
        <v>43</v>
      </c>
      <c r="E904" s="2" t="s">
        <v>27</v>
      </c>
      <c r="F904" s="2" t="s">
        <v>31</v>
      </c>
      <c r="G904" s="2" t="s">
        <v>32</v>
      </c>
      <c r="H904" s="2">
        <v>45.97</v>
      </c>
      <c r="I904" s="2">
        <v>4</v>
      </c>
      <c r="J904" s="2">
        <v>9.1940000000000008</v>
      </c>
      <c r="K904" s="2">
        <v>193.07400000000001</v>
      </c>
      <c r="L904" s="143">
        <v>43505</v>
      </c>
      <c r="M904" s="2">
        <v>0.50138888888888888</v>
      </c>
      <c r="N904" s="3" t="s">
        <v>23</v>
      </c>
      <c r="O904" s="2">
        <v>183.88</v>
      </c>
      <c r="P904" s="4">
        <v>4.7619047620000003</v>
      </c>
      <c r="Q904" s="2">
        <v>9.1940000000000008</v>
      </c>
      <c r="R904" s="2">
        <v>5.0999999999999996</v>
      </c>
      <c r="S904">
        <f t="shared" si="14"/>
        <v>2</v>
      </c>
    </row>
    <row r="905" spans="2:19" x14ac:dyDescent="0.25">
      <c r="B905" s="2" t="s">
        <v>938</v>
      </c>
      <c r="C905" s="2" t="s">
        <v>18</v>
      </c>
      <c r="D905" s="2" t="s">
        <v>19</v>
      </c>
      <c r="E905" s="2" t="s">
        <v>20</v>
      </c>
      <c r="F905" s="2" t="s">
        <v>21</v>
      </c>
      <c r="G905" s="2" t="s">
        <v>22</v>
      </c>
      <c r="H905" s="2">
        <v>27.73</v>
      </c>
      <c r="I905" s="2">
        <v>5</v>
      </c>
      <c r="J905" s="2">
        <v>6.9325000000000001</v>
      </c>
      <c r="K905" s="2">
        <v>145.58250000000001</v>
      </c>
      <c r="L905" s="143">
        <v>43550</v>
      </c>
      <c r="M905" s="2">
        <v>0.84791666666666665</v>
      </c>
      <c r="N905" s="3" t="s">
        <v>33</v>
      </c>
      <c r="O905" s="2">
        <v>138.65</v>
      </c>
      <c r="P905" s="4">
        <v>4.7619047620000003</v>
      </c>
      <c r="Q905" s="2">
        <v>6.9325000000000001</v>
      </c>
      <c r="R905" s="2">
        <v>4.2</v>
      </c>
      <c r="S905">
        <f t="shared" si="14"/>
        <v>3</v>
      </c>
    </row>
    <row r="906" spans="2:19" x14ac:dyDescent="0.25">
      <c r="B906" s="2" t="s">
        <v>939</v>
      </c>
      <c r="C906" s="2" t="s">
        <v>18</v>
      </c>
      <c r="D906" s="2" t="s">
        <v>19</v>
      </c>
      <c r="E906" s="2" t="s">
        <v>27</v>
      </c>
      <c r="F906" s="2" t="s">
        <v>31</v>
      </c>
      <c r="G906" s="2" t="s">
        <v>44</v>
      </c>
      <c r="H906" s="2">
        <v>11.53</v>
      </c>
      <c r="I906" s="2">
        <v>7</v>
      </c>
      <c r="J906" s="2">
        <v>4.0354999999999999</v>
      </c>
      <c r="K906" s="2">
        <v>84.745500000000007</v>
      </c>
      <c r="L906" s="143">
        <v>43493</v>
      </c>
      <c r="M906" s="2">
        <v>0.73263888888888884</v>
      </c>
      <c r="N906" s="3" t="s">
        <v>29</v>
      </c>
      <c r="O906" s="2">
        <v>80.709999999999994</v>
      </c>
      <c r="P906" s="4">
        <v>4.7619047620000003</v>
      </c>
      <c r="Q906" s="2">
        <v>4.0354999999999999</v>
      </c>
      <c r="R906" s="2">
        <v>8.1</v>
      </c>
      <c r="S906">
        <f t="shared" si="14"/>
        <v>1</v>
      </c>
    </row>
    <row r="907" spans="2:19" x14ac:dyDescent="0.25">
      <c r="B907" s="2" t="s">
        <v>940</v>
      </c>
      <c r="C907" s="2" t="s">
        <v>25</v>
      </c>
      <c r="D907" s="2" t="s">
        <v>26</v>
      </c>
      <c r="E907" s="2" t="s">
        <v>27</v>
      </c>
      <c r="F907" s="2" t="s">
        <v>21</v>
      </c>
      <c r="G907" s="2" t="s">
        <v>22</v>
      </c>
      <c r="H907" s="2">
        <v>58.32</v>
      </c>
      <c r="I907" s="2">
        <v>2</v>
      </c>
      <c r="J907" s="2">
        <v>5.8319999999999999</v>
      </c>
      <c r="K907" s="2">
        <v>122.47199999999999</v>
      </c>
      <c r="L907" s="143">
        <v>43510</v>
      </c>
      <c r="M907" s="2">
        <v>0.52916666666666667</v>
      </c>
      <c r="N907" s="3" t="s">
        <v>23</v>
      </c>
      <c r="O907" s="2">
        <v>116.64</v>
      </c>
      <c r="P907" s="4">
        <v>4.7619047620000003</v>
      </c>
      <c r="Q907" s="2">
        <v>5.8319999999999999</v>
      </c>
      <c r="R907" s="2">
        <v>6</v>
      </c>
      <c r="S907">
        <f t="shared" si="14"/>
        <v>2</v>
      </c>
    </row>
    <row r="908" spans="2:19" x14ac:dyDescent="0.25">
      <c r="B908" s="2" t="s">
        <v>941</v>
      </c>
      <c r="C908" s="2" t="s">
        <v>25</v>
      </c>
      <c r="D908" s="2" t="s">
        <v>26</v>
      </c>
      <c r="E908" s="2" t="s">
        <v>20</v>
      </c>
      <c r="F908" s="2" t="s">
        <v>21</v>
      </c>
      <c r="G908" s="2" t="s">
        <v>32</v>
      </c>
      <c r="H908" s="2">
        <v>78.38</v>
      </c>
      <c r="I908" s="2">
        <v>4</v>
      </c>
      <c r="J908" s="2">
        <v>15.676</v>
      </c>
      <c r="K908" s="2">
        <v>329.19600000000003</v>
      </c>
      <c r="L908" s="143">
        <v>43548</v>
      </c>
      <c r="M908" s="2">
        <v>0.74722222222222223</v>
      </c>
      <c r="N908" s="3" t="s">
        <v>29</v>
      </c>
      <c r="O908" s="2">
        <v>313.52</v>
      </c>
      <c r="P908" s="4">
        <v>4.7619047620000003</v>
      </c>
      <c r="Q908" s="2">
        <v>15.676</v>
      </c>
      <c r="R908" s="2">
        <v>7.9</v>
      </c>
      <c r="S908">
        <f t="shared" si="14"/>
        <v>3</v>
      </c>
    </row>
    <row r="909" spans="2:19" x14ac:dyDescent="0.25">
      <c r="B909" s="2" t="s">
        <v>942</v>
      </c>
      <c r="C909" s="2" t="s">
        <v>25</v>
      </c>
      <c r="D909" s="2" t="s">
        <v>26</v>
      </c>
      <c r="E909" s="2" t="s">
        <v>27</v>
      </c>
      <c r="F909" s="2" t="s">
        <v>31</v>
      </c>
      <c r="G909" s="2" t="s">
        <v>22</v>
      </c>
      <c r="H909" s="2">
        <v>84.61</v>
      </c>
      <c r="I909" s="2">
        <v>10</v>
      </c>
      <c r="J909" s="2">
        <v>42.305</v>
      </c>
      <c r="K909" s="2">
        <v>888.40499999999997</v>
      </c>
      <c r="L909" s="143">
        <v>43505</v>
      </c>
      <c r="M909" s="2">
        <v>0.79027777777777775</v>
      </c>
      <c r="N909" s="3" t="s">
        <v>33</v>
      </c>
      <c r="O909" s="2">
        <v>846.1</v>
      </c>
      <c r="P909" s="4">
        <v>4.7619047620000003</v>
      </c>
      <c r="Q909" s="2">
        <v>42.305</v>
      </c>
      <c r="R909" s="2">
        <v>8.8000000000000007</v>
      </c>
      <c r="S909">
        <f t="shared" si="14"/>
        <v>2</v>
      </c>
    </row>
    <row r="910" spans="2:19" x14ac:dyDescent="0.25">
      <c r="B910" s="2" t="s">
        <v>943</v>
      </c>
      <c r="C910" s="2" t="s">
        <v>42</v>
      </c>
      <c r="D910" s="2" t="s">
        <v>43</v>
      </c>
      <c r="E910" s="2" t="s">
        <v>27</v>
      </c>
      <c r="F910" s="2" t="s">
        <v>21</v>
      </c>
      <c r="G910" s="2" t="s">
        <v>22</v>
      </c>
      <c r="H910" s="2">
        <v>82.88</v>
      </c>
      <c r="I910" s="2">
        <v>5</v>
      </c>
      <c r="J910" s="2">
        <v>20.72</v>
      </c>
      <c r="K910" s="2">
        <v>435.12</v>
      </c>
      <c r="L910" s="143">
        <v>43548</v>
      </c>
      <c r="M910" s="2">
        <v>0.58888888888888891</v>
      </c>
      <c r="N910" s="3" t="s">
        <v>33</v>
      </c>
      <c r="O910" s="2">
        <v>414.4</v>
      </c>
      <c r="P910" s="4">
        <v>4.7619047620000003</v>
      </c>
      <c r="Q910" s="2">
        <v>20.72</v>
      </c>
      <c r="R910" s="2">
        <v>6.6</v>
      </c>
      <c r="S910">
        <f t="shared" si="14"/>
        <v>3</v>
      </c>
    </row>
    <row r="911" spans="2:19" x14ac:dyDescent="0.25">
      <c r="B911" s="2" t="s">
        <v>944</v>
      </c>
      <c r="C911" s="2" t="s">
        <v>18</v>
      </c>
      <c r="D911" s="2" t="s">
        <v>19</v>
      </c>
      <c r="E911" s="2" t="s">
        <v>20</v>
      </c>
      <c r="F911" s="2" t="s">
        <v>21</v>
      </c>
      <c r="G911" s="2" t="s">
        <v>44</v>
      </c>
      <c r="H911" s="2">
        <v>79.540000000000006</v>
      </c>
      <c r="I911" s="2">
        <v>2</v>
      </c>
      <c r="J911" s="2">
        <v>7.9539999999999997</v>
      </c>
      <c r="K911" s="2">
        <v>167.03399999999999</v>
      </c>
      <c r="L911" s="143">
        <v>43551</v>
      </c>
      <c r="M911" s="2">
        <v>0.6875</v>
      </c>
      <c r="N911" s="3" t="s">
        <v>23</v>
      </c>
      <c r="O911" s="2">
        <v>159.08000000000001</v>
      </c>
      <c r="P911" s="4">
        <v>4.7619047620000003</v>
      </c>
      <c r="Q911" s="2">
        <v>7.9539999999999997</v>
      </c>
      <c r="R911" s="2">
        <v>6.2</v>
      </c>
      <c r="S911">
        <f t="shared" si="14"/>
        <v>3</v>
      </c>
    </row>
    <row r="912" spans="2:19" x14ac:dyDescent="0.25">
      <c r="B912" s="2" t="s">
        <v>945</v>
      </c>
      <c r="C912" s="2" t="s">
        <v>42</v>
      </c>
      <c r="D912" s="2" t="s">
        <v>43</v>
      </c>
      <c r="E912" s="2" t="s">
        <v>27</v>
      </c>
      <c r="F912" s="2" t="s">
        <v>21</v>
      </c>
      <c r="G912" s="2" t="s">
        <v>32</v>
      </c>
      <c r="H912" s="2">
        <v>49.01</v>
      </c>
      <c r="I912" s="2">
        <v>10</v>
      </c>
      <c r="J912" s="2">
        <v>24.504999999999999</v>
      </c>
      <c r="K912" s="2">
        <v>514.60500000000002</v>
      </c>
      <c r="L912" s="143">
        <v>43492</v>
      </c>
      <c r="M912" s="2">
        <v>0.44722222222222224</v>
      </c>
      <c r="N912" s="3" t="s">
        <v>33</v>
      </c>
      <c r="O912" s="2">
        <v>490.1</v>
      </c>
      <c r="P912" s="4">
        <v>4.7619047620000003</v>
      </c>
      <c r="Q912" s="2">
        <v>24.504999999999999</v>
      </c>
      <c r="R912" s="2">
        <v>4.2</v>
      </c>
      <c r="S912">
        <f t="shared" si="14"/>
        <v>1</v>
      </c>
    </row>
    <row r="913" spans="2:19" x14ac:dyDescent="0.25">
      <c r="B913" s="2" t="s">
        <v>946</v>
      </c>
      <c r="C913" s="2" t="s">
        <v>42</v>
      </c>
      <c r="D913" s="2" t="s">
        <v>43</v>
      </c>
      <c r="E913" s="2" t="s">
        <v>20</v>
      </c>
      <c r="F913" s="2" t="s">
        <v>21</v>
      </c>
      <c r="G913" s="2" t="s">
        <v>44</v>
      </c>
      <c r="H913" s="2">
        <v>29.15</v>
      </c>
      <c r="I913" s="2">
        <v>3</v>
      </c>
      <c r="J913" s="2">
        <v>4.3724999999999996</v>
      </c>
      <c r="K913" s="2">
        <v>91.822500000000005</v>
      </c>
      <c r="L913" s="143">
        <v>43551</v>
      </c>
      <c r="M913" s="2">
        <v>0.85347222222222219</v>
      </c>
      <c r="N913" s="3" t="s">
        <v>33</v>
      </c>
      <c r="O913" s="2">
        <v>87.45</v>
      </c>
      <c r="P913" s="4">
        <v>4.7619047620000003</v>
      </c>
      <c r="Q913" s="2">
        <v>4.3724999999999996</v>
      </c>
      <c r="R913" s="2">
        <v>7.3</v>
      </c>
      <c r="S913">
        <f t="shared" si="14"/>
        <v>3</v>
      </c>
    </row>
    <row r="914" spans="2:19" x14ac:dyDescent="0.25">
      <c r="B914" s="2" t="s">
        <v>947</v>
      </c>
      <c r="C914" s="2" t="s">
        <v>25</v>
      </c>
      <c r="D914" s="2" t="s">
        <v>26</v>
      </c>
      <c r="E914" s="2" t="s">
        <v>27</v>
      </c>
      <c r="F914" s="2" t="s">
        <v>21</v>
      </c>
      <c r="G914" s="2" t="s">
        <v>28</v>
      </c>
      <c r="H914" s="2">
        <v>56.13</v>
      </c>
      <c r="I914" s="2">
        <v>4</v>
      </c>
      <c r="J914" s="2">
        <v>11.226000000000001</v>
      </c>
      <c r="K914" s="2">
        <v>235.74600000000001</v>
      </c>
      <c r="L914" s="143">
        <v>43484</v>
      </c>
      <c r="M914" s="2">
        <v>0.48819444444444443</v>
      </c>
      <c r="N914" s="3" t="s">
        <v>23</v>
      </c>
      <c r="O914" s="2">
        <v>224.52</v>
      </c>
      <c r="P914" s="4">
        <v>4.7619047620000003</v>
      </c>
      <c r="Q914" s="2">
        <v>11.226000000000001</v>
      </c>
      <c r="R914" s="2">
        <v>8.6</v>
      </c>
      <c r="S914">
        <f t="shared" si="14"/>
        <v>1</v>
      </c>
    </row>
    <row r="915" spans="2:19" x14ac:dyDescent="0.25">
      <c r="B915" s="2" t="s">
        <v>948</v>
      </c>
      <c r="C915" s="2" t="s">
        <v>18</v>
      </c>
      <c r="D915" s="2" t="s">
        <v>19</v>
      </c>
      <c r="E915" s="2" t="s">
        <v>27</v>
      </c>
      <c r="F915" s="2" t="s">
        <v>21</v>
      </c>
      <c r="G915" s="2" t="s">
        <v>32</v>
      </c>
      <c r="H915" s="2">
        <v>93.12</v>
      </c>
      <c r="I915" s="2">
        <v>8</v>
      </c>
      <c r="J915" s="2">
        <v>37.247999999999998</v>
      </c>
      <c r="K915" s="2">
        <v>782.20799999999997</v>
      </c>
      <c r="L915" s="143">
        <v>43503</v>
      </c>
      <c r="M915" s="2">
        <v>0.42291666666666666</v>
      </c>
      <c r="N915" s="3" t="s">
        <v>29</v>
      </c>
      <c r="O915" s="2">
        <v>744.96</v>
      </c>
      <c r="P915" s="4">
        <v>4.7619047620000003</v>
      </c>
      <c r="Q915" s="2">
        <v>37.247999999999998</v>
      </c>
      <c r="R915" s="2">
        <v>6.8</v>
      </c>
      <c r="S915">
        <f t="shared" si="14"/>
        <v>2</v>
      </c>
    </row>
    <row r="916" spans="2:19" x14ac:dyDescent="0.25">
      <c r="B916" s="2" t="s">
        <v>949</v>
      </c>
      <c r="C916" s="2" t="s">
        <v>18</v>
      </c>
      <c r="D916" s="2" t="s">
        <v>19</v>
      </c>
      <c r="E916" s="2" t="s">
        <v>20</v>
      </c>
      <c r="F916" s="2" t="s">
        <v>31</v>
      </c>
      <c r="G916" s="2" t="s">
        <v>46</v>
      </c>
      <c r="H916" s="2">
        <v>51.34</v>
      </c>
      <c r="I916" s="2">
        <v>8</v>
      </c>
      <c r="J916" s="2">
        <v>20.536000000000001</v>
      </c>
      <c r="K916" s="2">
        <v>431.25599999999997</v>
      </c>
      <c r="L916" s="143">
        <v>43496</v>
      </c>
      <c r="M916" s="2">
        <v>0.41666666666666669</v>
      </c>
      <c r="N916" s="3" t="s">
        <v>23</v>
      </c>
      <c r="O916" s="2">
        <v>410.72</v>
      </c>
      <c r="P916" s="4">
        <v>4.7619047620000003</v>
      </c>
      <c r="Q916" s="2">
        <v>20.536000000000001</v>
      </c>
      <c r="R916" s="2">
        <v>7.6</v>
      </c>
      <c r="S916">
        <f t="shared" si="14"/>
        <v>1</v>
      </c>
    </row>
    <row r="917" spans="2:19" x14ac:dyDescent="0.25">
      <c r="B917" s="2" t="s">
        <v>950</v>
      </c>
      <c r="C917" s="2" t="s">
        <v>18</v>
      </c>
      <c r="D917" s="2" t="s">
        <v>19</v>
      </c>
      <c r="E917" s="2" t="s">
        <v>20</v>
      </c>
      <c r="F917" s="2" t="s">
        <v>21</v>
      </c>
      <c r="G917" s="2" t="s">
        <v>44</v>
      </c>
      <c r="H917" s="2">
        <v>99.6</v>
      </c>
      <c r="I917" s="2">
        <v>3</v>
      </c>
      <c r="J917" s="2">
        <v>14.94</v>
      </c>
      <c r="K917" s="2">
        <v>313.74</v>
      </c>
      <c r="L917" s="143">
        <v>43521</v>
      </c>
      <c r="M917" s="2">
        <v>0.78125</v>
      </c>
      <c r="N917" s="3" t="s">
        <v>29</v>
      </c>
      <c r="O917" s="2">
        <v>298.8</v>
      </c>
      <c r="P917" s="4">
        <v>4.7619047620000003</v>
      </c>
      <c r="Q917" s="2">
        <v>14.94</v>
      </c>
      <c r="R917" s="2">
        <v>5.8</v>
      </c>
      <c r="S917">
        <f t="shared" si="14"/>
        <v>2</v>
      </c>
    </row>
    <row r="918" spans="2:19" x14ac:dyDescent="0.25">
      <c r="B918" s="2" t="s">
        <v>951</v>
      </c>
      <c r="C918" s="2" t="s">
        <v>25</v>
      </c>
      <c r="D918" s="2" t="s">
        <v>26</v>
      </c>
      <c r="E918" s="2" t="s">
        <v>27</v>
      </c>
      <c r="F918" s="2" t="s">
        <v>21</v>
      </c>
      <c r="G918" s="2" t="s">
        <v>28</v>
      </c>
      <c r="H918" s="2">
        <v>35.49</v>
      </c>
      <c r="I918" s="2">
        <v>6</v>
      </c>
      <c r="J918" s="2">
        <v>10.647</v>
      </c>
      <c r="K918" s="2">
        <v>223.58699999999999</v>
      </c>
      <c r="L918" s="143">
        <v>43498</v>
      </c>
      <c r="M918" s="2">
        <v>0.52777777777777779</v>
      </c>
      <c r="N918" s="3" t="s">
        <v>29</v>
      </c>
      <c r="O918" s="2">
        <v>212.94</v>
      </c>
      <c r="P918" s="4">
        <v>4.7619047620000003</v>
      </c>
      <c r="Q918" s="2">
        <v>10.647</v>
      </c>
      <c r="R918" s="2">
        <v>4.0999999999999996</v>
      </c>
      <c r="S918">
        <f t="shared" si="14"/>
        <v>2</v>
      </c>
    </row>
    <row r="919" spans="2:19" x14ac:dyDescent="0.25">
      <c r="B919" s="2" t="s">
        <v>952</v>
      </c>
      <c r="C919" s="2" t="s">
        <v>25</v>
      </c>
      <c r="D919" s="2" t="s">
        <v>26</v>
      </c>
      <c r="E919" s="2" t="s">
        <v>20</v>
      </c>
      <c r="F919" s="2" t="s">
        <v>31</v>
      </c>
      <c r="G919" s="2" t="s">
        <v>36</v>
      </c>
      <c r="H919" s="2">
        <v>42.85</v>
      </c>
      <c r="I919" s="2">
        <v>1</v>
      </c>
      <c r="J919" s="2">
        <v>2.1425000000000001</v>
      </c>
      <c r="K919" s="2">
        <v>44.9925</v>
      </c>
      <c r="L919" s="143">
        <v>43538</v>
      </c>
      <c r="M919" s="2">
        <v>0.65</v>
      </c>
      <c r="N919" s="3" t="s">
        <v>33</v>
      </c>
      <c r="O919" s="2">
        <v>42.85</v>
      </c>
      <c r="P919" s="4">
        <v>4.7619047620000003</v>
      </c>
      <c r="Q919" s="2">
        <v>2.1425000000000001</v>
      </c>
      <c r="R919" s="2">
        <v>9.3000000000000007</v>
      </c>
      <c r="S919">
        <f t="shared" si="14"/>
        <v>3</v>
      </c>
    </row>
    <row r="920" spans="2:19" x14ac:dyDescent="0.25">
      <c r="B920" s="2" t="s">
        <v>953</v>
      </c>
      <c r="C920" s="2" t="s">
        <v>18</v>
      </c>
      <c r="D920" s="2" t="s">
        <v>19</v>
      </c>
      <c r="E920" s="2" t="s">
        <v>27</v>
      </c>
      <c r="F920" s="2" t="s">
        <v>21</v>
      </c>
      <c r="G920" s="2" t="s">
        <v>46</v>
      </c>
      <c r="H920" s="2">
        <v>94.67</v>
      </c>
      <c r="I920" s="2">
        <v>4</v>
      </c>
      <c r="J920" s="2">
        <v>18.934000000000001</v>
      </c>
      <c r="K920" s="2">
        <v>397.61399999999998</v>
      </c>
      <c r="L920" s="143">
        <v>43535</v>
      </c>
      <c r="M920" s="2">
        <v>0.50277777777777777</v>
      </c>
      <c r="N920" s="3" t="s">
        <v>29</v>
      </c>
      <c r="O920" s="2">
        <v>378.68</v>
      </c>
      <c r="P920" s="4">
        <v>4.7619047620000003</v>
      </c>
      <c r="Q920" s="2">
        <v>18.934000000000001</v>
      </c>
      <c r="R920" s="2">
        <v>6.8</v>
      </c>
      <c r="S920">
        <f t="shared" si="14"/>
        <v>3</v>
      </c>
    </row>
    <row r="921" spans="2:19" x14ac:dyDescent="0.25">
      <c r="B921" s="2" t="s">
        <v>954</v>
      </c>
      <c r="C921" s="2" t="s">
        <v>42</v>
      </c>
      <c r="D921" s="2" t="s">
        <v>43</v>
      </c>
      <c r="E921" s="2" t="s">
        <v>27</v>
      </c>
      <c r="F921" s="2" t="s">
        <v>31</v>
      </c>
      <c r="G921" s="2" t="s">
        <v>32</v>
      </c>
      <c r="H921" s="2">
        <v>68.97</v>
      </c>
      <c r="I921" s="2">
        <v>3</v>
      </c>
      <c r="J921" s="2">
        <v>10.345499999999999</v>
      </c>
      <c r="K921" s="2">
        <v>217.25550000000001</v>
      </c>
      <c r="L921" s="143">
        <v>43518</v>
      </c>
      <c r="M921" s="2">
        <v>0.47638888888888886</v>
      </c>
      <c r="N921" s="3" t="s">
        <v>23</v>
      </c>
      <c r="O921" s="2">
        <v>206.91</v>
      </c>
      <c r="P921" s="4">
        <v>4.7619047620000003</v>
      </c>
      <c r="Q921" s="2">
        <v>10.345499999999999</v>
      </c>
      <c r="R921" s="2">
        <v>8.6999999999999993</v>
      </c>
      <c r="S921">
        <f t="shared" si="14"/>
        <v>2</v>
      </c>
    </row>
    <row r="922" spans="2:19" x14ac:dyDescent="0.25">
      <c r="B922" s="2" t="s">
        <v>955</v>
      </c>
      <c r="C922" s="2" t="s">
        <v>42</v>
      </c>
      <c r="D922" s="2" t="s">
        <v>43</v>
      </c>
      <c r="E922" s="2" t="s">
        <v>20</v>
      </c>
      <c r="F922" s="2" t="s">
        <v>21</v>
      </c>
      <c r="G922" s="2" t="s">
        <v>28</v>
      </c>
      <c r="H922" s="2">
        <v>26.26</v>
      </c>
      <c r="I922" s="2">
        <v>3</v>
      </c>
      <c r="J922" s="2">
        <v>3.9390000000000001</v>
      </c>
      <c r="K922" s="2">
        <v>82.718999999999994</v>
      </c>
      <c r="L922" s="143">
        <v>43526</v>
      </c>
      <c r="M922" s="2">
        <v>0.52500000000000002</v>
      </c>
      <c r="N922" s="3" t="s">
        <v>23</v>
      </c>
      <c r="O922" s="2">
        <v>78.78</v>
      </c>
      <c r="P922" s="4">
        <v>4.7619047620000003</v>
      </c>
      <c r="Q922" s="2">
        <v>3.9390000000000001</v>
      </c>
      <c r="R922" s="2">
        <v>6.3</v>
      </c>
      <c r="S922">
        <f t="shared" si="14"/>
        <v>3</v>
      </c>
    </row>
    <row r="923" spans="2:19" x14ac:dyDescent="0.25">
      <c r="B923" s="2" t="s">
        <v>956</v>
      </c>
      <c r="C923" s="2" t="s">
        <v>25</v>
      </c>
      <c r="D923" s="2" t="s">
        <v>26</v>
      </c>
      <c r="E923" s="2" t="s">
        <v>20</v>
      </c>
      <c r="F923" s="2" t="s">
        <v>21</v>
      </c>
      <c r="G923" s="2" t="s">
        <v>32</v>
      </c>
      <c r="H923" s="2">
        <v>35.79</v>
      </c>
      <c r="I923" s="2">
        <v>9</v>
      </c>
      <c r="J923" s="2">
        <v>16.105499999999999</v>
      </c>
      <c r="K923" s="2">
        <v>338.21550000000002</v>
      </c>
      <c r="L923" s="143">
        <v>43534</v>
      </c>
      <c r="M923" s="2">
        <v>0.62916666666666665</v>
      </c>
      <c r="N923" s="3" t="s">
        <v>33</v>
      </c>
      <c r="O923" s="2">
        <v>322.11</v>
      </c>
      <c r="P923" s="4">
        <v>4.7619047620000003</v>
      </c>
      <c r="Q923" s="2">
        <v>16.105499999999999</v>
      </c>
      <c r="R923" s="2">
        <v>5.0999999999999996</v>
      </c>
      <c r="S923">
        <f t="shared" si="14"/>
        <v>3</v>
      </c>
    </row>
    <row r="924" spans="2:19" x14ac:dyDescent="0.25">
      <c r="B924" s="2" t="s">
        <v>957</v>
      </c>
      <c r="C924" s="2" t="s">
        <v>42</v>
      </c>
      <c r="D924" s="2" t="s">
        <v>43</v>
      </c>
      <c r="E924" s="2" t="s">
        <v>27</v>
      </c>
      <c r="F924" s="2" t="s">
        <v>21</v>
      </c>
      <c r="G924" s="2" t="s">
        <v>32</v>
      </c>
      <c r="H924" s="2">
        <v>16.37</v>
      </c>
      <c r="I924" s="2">
        <v>6</v>
      </c>
      <c r="J924" s="2">
        <v>4.9109999999999996</v>
      </c>
      <c r="K924" s="2">
        <v>103.131</v>
      </c>
      <c r="L924" s="143">
        <v>43504</v>
      </c>
      <c r="M924" s="2">
        <v>0.45694444444444443</v>
      </c>
      <c r="N924" s="3" t="s">
        <v>29</v>
      </c>
      <c r="O924" s="2">
        <v>98.22</v>
      </c>
      <c r="P924" s="4">
        <v>4.7619047620000003</v>
      </c>
      <c r="Q924" s="2">
        <v>4.9109999999999996</v>
      </c>
      <c r="R924" s="2">
        <v>7</v>
      </c>
      <c r="S924">
        <f t="shared" si="14"/>
        <v>2</v>
      </c>
    </row>
    <row r="925" spans="2:19" x14ac:dyDescent="0.25">
      <c r="B925" s="2" t="s">
        <v>958</v>
      </c>
      <c r="C925" s="2" t="s">
        <v>25</v>
      </c>
      <c r="D925" s="2" t="s">
        <v>26</v>
      </c>
      <c r="E925" s="2" t="s">
        <v>20</v>
      </c>
      <c r="F925" s="2" t="s">
        <v>21</v>
      </c>
      <c r="G925" s="2" t="s">
        <v>32</v>
      </c>
      <c r="H925" s="2">
        <v>12.73</v>
      </c>
      <c r="I925" s="2">
        <v>2</v>
      </c>
      <c r="J925" s="2">
        <v>1.2729999999999999</v>
      </c>
      <c r="K925" s="2">
        <v>26.733000000000001</v>
      </c>
      <c r="L925" s="143">
        <v>43518</v>
      </c>
      <c r="M925" s="2">
        <v>0.50694444444444442</v>
      </c>
      <c r="N925" s="3" t="s">
        <v>33</v>
      </c>
      <c r="O925" s="2">
        <v>25.46</v>
      </c>
      <c r="P925" s="4">
        <v>4.7619047620000003</v>
      </c>
      <c r="Q925" s="2">
        <v>1.2729999999999999</v>
      </c>
      <c r="R925" s="2">
        <v>5.2</v>
      </c>
      <c r="S925">
        <f t="shared" si="14"/>
        <v>2</v>
      </c>
    </row>
    <row r="926" spans="2:19" x14ac:dyDescent="0.25">
      <c r="B926" s="2" t="s">
        <v>959</v>
      </c>
      <c r="C926" s="2" t="s">
        <v>25</v>
      </c>
      <c r="D926" s="2" t="s">
        <v>26</v>
      </c>
      <c r="E926" s="2" t="s">
        <v>27</v>
      </c>
      <c r="F926" s="2" t="s">
        <v>21</v>
      </c>
      <c r="G926" s="2" t="s">
        <v>36</v>
      </c>
      <c r="H926" s="2">
        <v>83.14</v>
      </c>
      <c r="I926" s="2">
        <v>7</v>
      </c>
      <c r="J926" s="2">
        <v>29.099</v>
      </c>
      <c r="K926" s="2">
        <v>611.07899999999995</v>
      </c>
      <c r="L926" s="143">
        <v>43475</v>
      </c>
      <c r="M926" s="2">
        <v>0.43819444444444444</v>
      </c>
      <c r="N926" s="3" t="s">
        <v>33</v>
      </c>
      <c r="O926" s="2">
        <v>581.98</v>
      </c>
      <c r="P926" s="4">
        <v>4.7619047620000003</v>
      </c>
      <c r="Q926" s="2">
        <v>29.099</v>
      </c>
      <c r="R926" s="2">
        <v>6.6</v>
      </c>
      <c r="S926">
        <f t="shared" si="14"/>
        <v>1</v>
      </c>
    </row>
    <row r="927" spans="2:19" x14ac:dyDescent="0.25">
      <c r="B927" s="2" t="s">
        <v>960</v>
      </c>
      <c r="C927" s="2" t="s">
        <v>25</v>
      </c>
      <c r="D927" s="2" t="s">
        <v>26</v>
      </c>
      <c r="E927" s="2" t="s">
        <v>20</v>
      </c>
      <c r="F927" s="2" t="s">
        <v>21</v>
      </c>
      <c r="G927" s="2" t="s">
        <v>36</v>
      </c>
      <c r="H927" s="2">
        <v>35.22</v>
      </c>
      <c r="I927" s="2">
        <v>6</v>
      </c>
      <c r="J927" s="2">
        <v>10.566000000000001</v>
      </c>
      <c r="K927" s="2">
        <v>221.886</v>
      </c>
      <c r="L927" s="143">
        <v>43538</v>
      </c>
      <c r="M927" s="2">
        <v>0.5756944444444444</v>
      </c>
      <c r="N927" s="3" t="s">
        <v>23</v>
      </c>
      <c r="O927" s="2">
        <v>211.32</v>
      </c>
      <c r="P927" s="4">
        <v>4.7619047620000003</v>
      </c>
      <c r="Q927" s="2">
        <v>10.566000000000001</v>
      </c>
      <c r="R927" s="2">
        <v>6.5</v>
      </c>
      <c r="S927">
        <f t="shared" si="14"/>
        <v>3</v>
      </c>
    </row>
    <row r="928" spans="2:19" x14ac:dyDescent="0.25">
      <c r="B928" s="2" t="s">
        <v>961</v>
      </c>
      <c r="C928" s="2" t="s">
        <v>42</v>
      </c>
      <c r="D928" s="2" t="s">
        <v>43</v>
      </c>
      <c r="E928" s="2" t="s">
        <v>27</v>
      </c>
      <c r="F928" s="2" t="s">
        <v>21</v>
      </c>
      <c r="G928" s="2" t="s">
        <v>28</v>
      </c>
      <c r="H928" s="2">
        <v>13.78</v>
      </c>
      <c r="I928" s="2">
        <v>4</v>
      </c>
      <c r="J928" s="2">
        <v>2.7559999999999998</v>
      </c>
      <c r="K928" s="2">
        <v>57.875999999999998</v>
      </c>
      <c r="L928" s="143">
        <v>43475</v>
      </c>
      <c r="M928" s="2">
        <v>0.46527777777777779</v>
      </c>
      <c r="N928" s="3" t="s">
        <v>23</v>
      </c>
      <c r="O928" s="2">
        <v>55.12</v>
      </c>
      <c r="P928" s="4">
        <v>4.7619047620000003</v>
      </c>
      <c r="Q928" s="2">
        <v>2.7559999999999998</v>
      </c>
      <c r="R928" s="2">
        <v>9</v>
      </c>
      <c r="S928">
        <f t="shared" si="14"/>
        <v>1</v>
      </c>
    </row>
    <row r="929" spans="2:19" x14ac:dyDescent="0.25">
      <c r="B929" s="2" t="s">
        <v>962</v>
      </c>
      <c r="C929" s="2" t="s">
        <v>42</v>
      </c>
      <c r="D929" s="2" t="s">
        <v>43</v>
      </c>
      <c r="E929" s="2" t="s">
        <v>20</v>
      </c>
      <c r="F929" s="2" t="s">
        <v>31</v>
      </c>
      <c r="G929" s="2" t="s">
        <v>36</v>
      </c>
      <c r="H929" s="2">
        <v>88.31</v>
      </c>
      <c r="I929" s="2">
        <v>1</v>
      </c>
      <c r="J929" s="2">
        <v>4.4154999999999998</v>
      </c>
      <c r="K929" s="2">
        <v>92.725499999999997</v>
      </c>
      <c r="L929" s="143">
        <v>43511</v>
      </c>
      <c r="M929" s="2">
        <v>0.73472222222222228</v>
      </c>
      <c r="N929" s="3" t="s">
        <v>33</v>
      </c>
      <c r="O929" s="2">
        <v>88.31</v>
      </c>
      <c r="P929" s="4">
        <v>4.7619047620000003</v>
      </c>
      <c r="Q929" s="2">
        <v>4.4154999999999998</v>
      </c>
      <c r="R929" s="2">
        <v>5.2</v>
      </c>
      <c r="S929">
        <f t="shared" si="14"/>
        <v>2</v>
      </c>
    </row>
    <row r="930" spans="2:19" x14ac:dyDescent="0.25">
      <c r="B930" s="2" t="s">
        <v>963</v>
      </c>
      <c r="C930" s="2" t="s">
        <v>18</v>
      </c>
      <c r="D930" s="2" t="s">
        <v>19</v>
      </c>
      <c r="E930" s="2" t="s">
        <v>20</v>
      </c>
      <c r="F930" s="2" t="s">
        <v>21</v>
      </c>
      <c r="G930" s="2" t="s">
        <v>22</v>
      </c>
      <c r="H930" s="2">
        <v>39.619999999999997</v>
      </c>
      <c r="I930" s="2">
        <v>9</v>
      </c>
      <c r="J930" s="2">
        <v>17.829000000000001</v>
      </c>
      <c r="K930" s="2">
        <v>374.40899999999999</v>
      </c>
      <c r="L930" s="143">
        <v>43478</v>
      </c>
      <c r="M930" s="2">
        <v>0.74583333333333335</v>
      </c>
      <c r="N930" s="3" t="s">
        <v>33</v>
      </c>
      <c r="O930" s="2">
        <v>356.58</v>
      </c>
      <c r="P930" s="4">
        <v>4.7619047620000003</v>
      </c>
      <c r="Q930" s="2">
        <v>17.829000000000001</v>
      </c>
      <c r="R930" s="2">
        <v>6.8</v>
      </c>
      <c r="S930">
        <f t="shared" si="14"/>
        <v>1</v>
      </c>
    </row>
    <row r="931" spans="2:19" x14ac:dyDescent="0.25">
      <c r="B931" s="2" t="s">
        <v>964</v>
      </c>
      <c r="C931" s="2" t="s">
        <v>42</v>
      </c>
      <c r="D931" s="2" t="s">
        <v>43</v>
      </c>
      <c r="E931" s="2" t="s">
        <v>27</v>
      </c>
      <c r="F931" s="2" t="s">
        <v>21</v>
      </c>
      <c r="G931" s="2" t="s">
        <v>28</v>
      </c>
      <c r="H931" s="2">
        <v>88.25</v>
      </c>
      <c r="I931" s="2">
        <v>9</v>
      </c>
      <c r="J931" s="2">
        <v>39.712499999999999</v>
      </c>
      <c r="K931" s="2">
        <v>833.96249999999998</v>
      </c>
      <c r="L931" s="143">
        <v>43511</v>
      </c>
      <c r="M931" s="2">
        <v>0.86875000000000002</v>
      </c>
      <c r="N931" s="3" t="s">
        <v>33</v>
      </c>
      <c r="O931" s="2">
        <v>794.25</v>
      </c>
      <c r="P931" s="4">
        <v>4.7619047620000003</v>
      </c>
      <c r="Q931" s="2">
        <v>39.712499999999999</v>
      </c>
      <c r="R931" s="2">
        <v>7.6</v>
      </c>
      <c r="S931">
        <f t="shared" si="14"/>
        <v>2</v>
      </c>
    </row>
    <row r="932" spans="2:19" x14ac:dyDescent="0.25">
      <c r="B932" s="2" t="s">
        <v>965</v>
      </c>
      <c r="C932" s="2" t="s">
        <v>42</v>
      </c>
      <c r="D932" s="2" t="s">
        <v>43</v>
      </c>
      <c r="E932" s="2" t="s">
        <v>27</v>
      </c>
      <c r="F932" s="2" t="s">
        <v>31</v>
      </c>
      <c r="G932" s="2" t="s">
        <v>36</v>
      </c>
      <c r="H932" s="2">
        <v>25.31</v>
      </c>
      <c r="I932" s="2">
        <v>2</v>
      </c>
      <c r="J932" s="2">
        <v>2.5310000000000001</v>
      </c>
      <c r="K932" s="2">
        <v>53.151000000000003</v>
      </c>
      <c r="L932" s="143">
        <v>43526</v>
      </c>
      <c r="M932" s="2">
        <v>0.80972222222222223</v>
      </c>
      <c r="N932" s="3" t="s">
        <v>23</v>
      </c>
      <c r="O932" s="2">
        <v>50.62</v>
      </c>
      <c r="P932" s="4">
        <v>4.7619047620000003</v>
      </c>
      <c r="Q932" s="2">
        <v>2.5310000000000001</v>
      </c>
      <c r="R932" s="2">
        <v>7.2</v>
      </c>
      <c r="S932">
        <f t="shared" si="14"/>
        <v>3</v>
      </c>
    </row>
    <row r="933" spans="2:19" x14ac:dyDescent="0.25">
      <c r="B933" s="2" t="s">
        <v>966</v>
      </c>
      <c r="C933" s="2" t="s">
        <v>42</v>
      </c>
      <c r="D933" s="2" t="s">
        <v>43</v>
      </c>
      <c r="E933" s="2" t="s">
        <v>27</v>
      </c>
      <c r="F933" s="2" t="s">
        <v>31</v>
      </c>
      <c r="G933" s="2" t="s">
        <v>32</v>
      </c>
      <c r="H933" s="2">
        <v>99.92</v>
      </c>
      <c r="I933" s="2">
        <v>6</v>
      </c>
      <c r="J933" s="2">
        <v>29.975999999999999</v>
      </c>
      <c r="K933" s="2">
        <v>629.49599999999998</v>
      </c>
      <c r="L933" s="143">
        <v>43548</v>
      </c>
      <c r="M933" s="2">
        <v>0.56458333333333333</v>
      </c>
      <c r="N933" s="3" t="s">
        <v>23</v>
      </c>
      <c r="O933" s="2">
        <v>599.52</v>
      </c>
      <c r="P933" s="4">
        <v>4.7619047620000003</v>
      </c>
      <c r="Q933" s="2">
        <v>29.975999999999999</v>
      </c>
      <c r="R933" s="2">
        <v>7.1</v>
      </c>
      <c r="S933">
        <f t="shared" si="14"/>
        <v>3</v>
      </c>
    </row>
    <row r="934" spans="2:19" x14ac:dyDescent="0.25">
      <c r="B934" s="2" t="s">
        <v>967</v>
      </c>
      <c r="C934" s="2" t="s">
        <v>25</v>
      </c>
      <c r="D934" s="2" t="s">
        <v>26</v>
      </c>
      <c r="E934" s="2" t="s">
        <v>20</v>
      </c>
      <c r="F934" s="2" t="s">
        <v>21</v>
      </c>
      <c r="G934" s="2" t="s">
        <v>46</v>
      </c>
      <c r="H934" s="2">
        <v>83.35</v>
      </c>
      <c r="I934" s="2">
        <v>2</v>
      </c>
      <c r="J934" s="2">
        <v>8.3350000000000009</v>
      </c>
      <c r="K934" s="2">
        <v>175.035</v>
      </c>
      <c r="L934" s="143">
        <v>43498</v>
      </c>
      <c r="M934" s="2">
        <v>0.58680555555555558</v>
      </c>
      <c r="N934" s="3" t="s">
        <v>33</v>
      </c>
      <c r="O934" s="2">
        <v>166.7</v>
      </c>
      <c r="P934" s="4">
        <v>4.7619047620000003</v>
      </c>
      <c r="Q934" s="2">
        <v>8.3350000000000009</v>
      </c>
      <c r="R934" s="2">
        <v>9.5</v>
      </c>
      <c r="S934">
        <f t="shared" si="14"/>
        <v>2</v>
      </c>
    </row>
    <row r="935" spans="2:19" x14ac:dyDescent="0.25">
      <c r="B935" s="2" t="s">
        <v>968</v>
      </c>
      <c r="C935" s="2" t="s">
        <v>18</v>
      </c>
      <c r="D935" s="2" t="s">
        <v>19</v>
      </c>
      <c r="E935" s="2" t="s">
        <v>27</v>
      </c>
      <c r="F935" s="2" t="s">
        <v>21</v>
      </c>
      <c r="G935" s="2" t="s">
        <v>44</v>
      </c>
      <c r="H935" s="2">
        <v>74.44</v>
      </c>
      <c r="I935" s="2">
        <v>10</v>
      </c>
      <c r="J935" s="2">
        <v>37.22</v>
      </c>
      <c r="K935" s="2">
        <v>781.62</v>
      </c>
      <c r="L935" s="143">
        <v>43523</v>
      </c>
      <c r="M935" s="2">
        <v>0.4861111111111111</v>
      </c>
      <c r="N935" s="3" t="s">
        <v>23</v>
      </c>
      <c r="O935" s="2">
        <v>744.4</v>
      </c>
      <c r="P935" s="4">
        <v>4.7619047620000003</v>
      </c>
      <c r="Q935" s="2">
        <v>37.22</v>
      </c>
      <c r="R935" s="2">
        <v>5.0999999999999996</v>
      </c>
      <c r="S935">
        <f t="shared" si="14"/>
        <v>2</v>
      </c>
    </row>
    <row r="936" spans="2:19" x14ac:dyDescent="0.25">
      <c r="B936" s="2" t="s">
        <v>969</v>
      </c>
      <c r="C936" s="2" t="s">
        <v>25</v>
      </c>
      <c r="D936" s="2" t="s">
        <v>26</v>
      </c>
      <c r="E936" s="2" t="s">
        <v>27</v>
      </c>
      <c r="F936" s="2" t="s">
        <v>31</v>
      </c>
      <c r="G936" s="2" t="s">
        <v>22</v>
      </c>
      <c r="H936" s="2">
        <v>64.08</v>
      </c>
      <c r="I936" s="2">
        <v>7</v>
      </c>
      <c r="J936" s="2">
        <v>22.428000000000001</v>
      </c>
      <c r="K936" s="2">
        <v>470.988</v>
      </c>
      <c r="L936" s="143">
        <v>43485</v>
      </c>
      <c r="M936" s="2">
        <v>0.51875000000000004</v>
      </c>
      <c r="N936" s="3" t="s">
        <v>23</v>
      </c>
      <c r="O936" s="2">
        <v>448.56</v>
      </c>
      <c r="P936" s="4">
        <v>4.7619047620000003</v>
      </c>
      <c r="Q936" s="2">
        <v>22.428000000000001</v>
      </c>
      <c r="R936" s="2">
        <v>7.6</v>
      </c>
      <c r="S936">
        <f t="shared" si="14"/>
        <v>1</v>
      </c>
    </row>
    <row r="937" spans="2:19" x14ac:dyDescent="0.25">
      <c r="B937" s="2" t="s">
        <v>970</v>
      </c>
      <c r="C937" s="2" t="s">
        <v>42</v>
      </c>
      <c r="D937" s="2" t="s">
        <v>43</v>
      </c>
      <c r="E937" s="2" t="s">
        <v>27</v>
      </c>
      <c r="F937" s="2" t="s">
        <v>21</v>
      </c>
      <c r="G937" s="2" t="s">
        <v>32</v>
      </c>
      <c r="H937" s="2">
        <v>63.15</v>
      </c>
      <c r="I937" s="2">
        <v>6</v>
      </c>
      <c r="J937" s="2">
        <v>18.945</v>
      </c>
      <c r="K937" s="2">
        <v>397.84500000000003</v>
      </c>
      <c r="L937" s="143">
        <v>43468</v>
      </c>
      <c r="M937" s="2">
        <v>0.85</v>
      </c>
      <c r="N937" s="3" t="s">
        <v>23</v>
      </c>
      <c r="O937" s="2">
        <v>378.9</v>
      </c>
      <c r="P937" s="4">
        <v>4.7619047620000003</v>
      </c>
      <c r="Q937" s="2">
        <v>18.945</v>
      </c>
      <c r="R937" s="2">
        <v>9.8000000000000007</v>
      </c>
      <c r="S937">
        <f t="shared" si="14"/>
        <v>1</v>
      </c>
    </row>
    <row r="938" spans="2:19" x14ac:dyDescent="0.25">
      <c r="B938" s="2" t="s">
        <v>971</v>
      </c>
      <c r="C938" s="2" t="s">
        <v>25</v>
      </c>
      <c r="D938" s="2" t="s">
        <v>26</v>
      </c>
      <c r="E938" s="2" t="s">
        <v>20</v>
      </c>
      <c r="F938" s="2" t="s">
        <v>31</v>
      </c>
      <c r="G938" s="2" t="s">
        <v>32</v>
      </c>
      <c r="H938" s="2">
        <v>85.72</v>
      </c>
      <c r="I938" s="2">
        <v>3</v>
      </c>
      <c r="J938" s="2">
        <v>12.858000000000001</v>
      </c>
      <c r="K938" s="2">
        <v>270.01799999999997</v>
      </c>
      <c r="L938" s="143">
        <v>43489</v>
      </c>
      <c r="M938" s="2">
        <v>0.87430555555555556</v>
      </c>
      <c r="N938" s="3" t="s">
        <v>23</v>
      </c>
      <c r="O938" s="2">
        <v>257.16000000000003</v>
      </c>
      <c r="P938" s="4">
        <v>4.7619047620000003</v>
      </c>
      <c r="Q938" s="2">
        <v>12.858000000000001</v>
      </c>
      <c r="R938" s="2">
        <v>5.0999999999999996</v>
      </c>
      <c r="S938">
        <f t="shared" si="14"/>
        <v>1</v>
      </c>
    </row>
    <row r="939" spans="2:19" x14ac:dyDescent="0.25">
      <c r="B939" s="2" t="s">
        <v>972</v>
      </c>
      <c r="C939" s="2" t="s">
        <v>25</v>
      </c>
      <c r="D939" s="2" t="s">
        <v>26</v>
      </c>
      <c r="E939" s="2" t="s">
        <v>27</v>
      </c>
      <c r="F939" s="2" t="s">
        <v>21</v>
      </c>
      <c r="G939" s="2" t="s">
        <v>22</v>
      </c>
      <c r="H939" s="2">
        <v>78.89</v>
      </c>
      <c r="I939" s="2">
        <v>7</v>
      </c>
      <c r="J939" s="2">
        <v>27.611499999999999</v>
      </c>
      <c r="K939" s="2">
        <v>579.8415</v>
      </c>
      <c r="L939" s="143">
        <v>43470</v>
      </c>
      <c r="M939" s="2">
        <v>0.82499999999999996</v>
      </c>
      <c r="N939" s="3" t="s">
        <v>23</v>
      </c>
      <c r="O939" s="2">
        <v>552.23</v>
      </c>
      <c r="P939" s="4">
        <v>4.7619047620000003</v>
      </c>
      <c r="Q939" s="2">
        <v>27.611499999999999</v>
      </c>
      <c r="R939" s="2">
        <v>7.5</v>
      </c>
      <c r="S939">
        <f t="shared" si="14"/>
        <v>1</v>
      </c>
    </row>
    <row r="940" spans="2:19" x14ac:dyDescent="0.25">
      <c r="B940" s="2" t="s">
        <v>973</v>
      </c>
      <c r="C940" s="2" t="s">
        <v>18</v>
      </c>
      <c r="D940" s="2" t="s">
        <v>19</v>
      </c>
      <c r="E940" s="2" t="s">
        <v>27</v>
      </c>
      <c r="F940" s="2" t="s">
        <v>21</v>
      </c>
      <c r="G940" s="2" t="s">
        <v>36</v>
      </c>
      <c r="H940" s="2">
        <v>89.48</v>
      </c>
      <c r="I940" s="2">
        <v>5</v>
      </c>
      <c r="J940" s="2">
        <v>22.37</v>
      </c>
      <c r="K940" s="2">
        <v>469.77</v>
      </c>
      <c r="L940" s="143">
        <v>43554</v>
      </c>
      <c r="M940" s="2">
        <v>0.42916666666666664</v>
      </c>
      <c r="N940" s="3" t="s">
        <v>29</v>
      </c>
      <c r="O940" s="2">
        <v>447.4</v>
      </c>
      <c r="P940" s="4">
        <v>4.7619047620000003</v>
      </c>
      <c r="Q940" s="2">
        <v>22.37</v>
      </c>
      <c r="R940" s="2">
        <v>7.4</v>
      </c>
      <c r="S940">
        <f t="shared" si="14"/>
        <v>3</v>
      </c>
    </row>
    <row r="941" spans="2:19" x14ac:dyDescent="0.25">
      <c r="B941" s="2" t="s">
        <v>974</v>
      </c>
      <c r="C941" s="2" t="s">
        <v>18</v>
      </c>
      <c r="D941" s="2" t="s">
        <v>19</v>
      </c>
      <c r="E941" s="2" t="s">
        <v>20</v>
      </c>
      <c r="F941" s="2" t="s">
        <v>21</v>
      </c>
      <c r="G941" s="2" t="s">
        <v>22</v>
      </c>
      <c r="H941" s="2">
        <v>92.09</v>
      </c>
      <c r="I941" s="2">
        <v>3</v>
      </c>
      <c r="J941" s="2">
        <v>13.813499999999999</v>
      </c>
      <c r="K941" s="2">
        <v>290.08350000000002</v>
      </c>
      <c r="L941" s="143">
        <v>43513</v>
      </c>
      <c r="M941" s="2">
        <v>0.68541666666666667</v>
      </c>
      <c r="N941" s="3" t="s">
        <v>29</v>
      </c>
      <c r="O941" s="2">
        <v>276.27</v>
      </c>
      <c r="P941" s="4">
        <v>4.7619047620000003</v>
      </c>
      <c r="Q941" s="2">
        <v>13.813499999999999</v>
      </c>
      <c r="R941" s="2">
        <v>4.2</v>
      </c>
      <c r="S941">
        <f t="shared" si="14"/>
        <v>2</v>
      </c>
    </row>
    <row r="942" spans="2:19" x14ac:dyDescent="0.25">
      <c r="B942" s="2" t="s">
        <v>975</v>
      </c>
      <c r="C942" s="2" t="s">
        <v>25</v>
      </c>
      <c r="D942" s="2" t="s">
        <v>26</v>
      </c>
      <c r="E942" s="2" t="s">
        <v>27</v>
      </c>
      <c r="F942" s="2" t="s">
        <v>21</v>
      </c>
      <c r="G942" s="2" t="s">
        <v>44</v>
      </c>
      <c r="H942" s="2">
        <v>57.29</v>
      </c>
      <c r="I942" s="2">
        <v>6</v>
      </c>
      <c r="J942" s="2">
        <v>17.187000000000001</v>
      </c>
      <c r="K942" s="2">
        <v>360.92700000000002</v>
      </c>
      <c r="L942" s="143">
        <v>43545</v>
      </c>
      <c r="M942" s="2">
        <v>0.71111111111111114</v>
      </c>
      <c r="N942" s="3" t="s">
        <v>23</v>
      </c>
      <c r="O942" s="2">
        <v>343.74</v>
      </c>
      <c r="P942" s="4">
        <v>4.7619047620000003</v>
      </c>
      <c r="Q942" s="2">
        <v>17.187000000000001</v>
      </c>
      <c r="R942" s="2">
        <v>5.9</v>
      </c>
      <c r="S942">
        <f t="shared" si="14"/>
        <v>3</v>
      </c>
    </row>
    <row r="943" spans="2:19" x14ac:dyDescent="0.25">
      <c r="B943" s="2" t="s">
        <v>976</v>
      </c>
      <c r="C943" s="2" t="s">
        <v>18</v>
      </c>
      <c r="D943" s="2" t="s">
        <v>19</v>
      </c>
      <c r="E943" s="2" t="s">
        <v>27</v>
      </c>
      <c r="F943" s="2" t="s">
        <v>31</v>
      </c>
      <c r="G943" s="2" t="s">
        <v>44</v>
      </c>
      <c r="H943" s="2">
        <v>66.52</v>
      </c>
      <c r="I943" s="2">
        <v>4</v>
      </c>
      <c r="J943" s="2">
        <v>13.304</v>
      </c>
      <c r="K943" s="2">
        <v>279.38400000000001</v>
      </c>
      <c r="L943" s="143">
        <v>43526</v>
      </c>
      <c r="M943" s="2">
        <v>0.75972222222222219</v>
      </c>
      <c r="N943" s="3" t="s">
        <v>23</v>
      </c>
      <c r="O943" s="2">
        <v>266.08</v>
      </c>
      <c r="P943" s="4">
        <v>4.7619047620000003</v>
      </c>
      <c r="Q943" s="2">
        <v>13.304</v>
      </c>
      <c r="R943" s="2">
        <v>6.9</v>
      </c>
      <c r="S943">
        <f t="shared" si="14"/>
        <v>3</v>
      </c>
    </row>
    <row r="944" spans="2:19" x14ac:dyDescent="0.25">
      <c r="B944" s="2" t="s">
        <v>977</v>
      </c>
      <c r="C944" s="2" t="s">
        <v>25</v>
      </c>
      <c r="D944" s="2" t="s">
        <v>26</v>
      </c>
      <c r="E944" s="2" t="s">
        <v>20</v>
      </c>
      <c r="F944" s="2" t="s">
        <v>31</v>
      </c>
      <c r="G944" s="2" t="s">
        <v>46</v>
      </c>
      <c r="H944" s="2">
        <v>99.82</v>
      </c>
      <c r="I944" s="2">
        <v>9</v>
      </c>
      <c r="J944" s="2">
        <v>44.918999999999997</v>
      </c>
      <c r="K944" s="2">
        <v>943.29899999999998</v>
      </c>
      <c r="L944" s="143">
        <v>43551</v>
      </c>
      <c r="M944" s="2">
        <v>0.4465277777777778</v>
      </c>
      <c r="N944" s="3" t="s">
        <v>29</v>
      </c>
      <c r="O944" s="2">
        <v>898.38</v>
      </c>
      <c r="P944" s="4">
        <v>4.7619047620000003</v>
      </c>
      <c r="Q944" s="2">
        <v>44.918999999999997</v>
      </c>
      <c r="R944" s="2">
        <v>6.6</v>
      </c>
      <c r="S944">
        <f t="shared" si="14"/>
        <v>3</v>
      </c>
    </row>
    <row r="945" spans="2:19" x14ac:dyDescent="0.25">
      <c r="B945" s="2" t="s">
        <v>978</v>
      </c>
      <c r="C945" s="2" t="s">
        <v>18</v>
      </c>
      <c r="D945" s="2" t="s">
        <v>19</v>
      </c>
      <c r="E945" s="2" t="s">
        <v>27</v>
      </c>
      <c r="F945" s="2" t="s">
        <v>21</v>
      </c>
      <c r="G945" s="2" t="s">
        <v>32</v>
      </c>
      <c r="H945" s="2">
        <v>45.68</v>
      </c>
      <c r="I945" s="2">
        <v>10</v>
      </c>
      <c r="J945" s="2">
        <v>22.84</v>
      </c>
      <c r="K945" s="2">
        <v>479.64</v>
      </c>
      <c r="L945" s="143">
        <v>43484</v>
      </c>
      <c r="M945" s="2">
        <v>0.8125</v>
      </c>
      <c r="N945" s="3" t="s">
        <v>23</v>
      </c>
      <c r="O945" s="2">
        <v>456.8</v>
      </c>
      <c r="P945" s="4">
        <v>4.7619047620000003</v>
      </c>
      <c r="Q945" s="2">
        <v>22.84</v>
      </c>
      <c r="R945" s="2">
        <v>5.7</v>
      </c>
      <c r="S945">
        <f t="shared" si="14"/>
        <v>1</v>
      </c>
    </row>
    <row r="946" spans="2:19" x14ac:dyDescent="0.25">
      <c r="B946" s="2" t="s">
        <v>979</v>
      </c>
      <c r="C946" s="2" t="s">
        <v>18</v>
      </c>
      <c r="D946" s="2" t="s">
        <v>19</v>
      </c>
      <c r="E946" s="2" t="s">
        <v>27</v>
      </c>
      <c r="F946" s="2" t="s">
        <v>31</v>
      </c>
      <c r="G946" s="2" t="s">
        <v>22</v>
      </c>
      <c r="H946" s="2">
        <v>50.79</v>
      </c>
      <c r="I946" s="2">
        <v>5</v>
      </c>
      <c r="J946" s="2">
        <v>12.6975</v>
      </c>
      <c r="K946" s="2">
        <v>266.64749999999998</v>
      </c>
      <c r="L946" s="143">
        <v>43515</v>
      </c>
      <c r="M946" s="2">
        <v>0.62013888888888891</v>
      </c>
      <c r="N946" s="3" t="s">
        <v>33</v>
      </c>
      <c r="O946" s="2">
        <v>253.95</v>
      </c>
      <c r="P946" s="4">
        <v>4.7619047620000003</v>
      </c>
      <c r="Q946" s="2">
        <v>12.6975</v>
      </c>
      <c r="R946" s="2">
        <v>5.3</v>
      </c>
      <c r="S946">
        <f t="shared" si="14"/>
        <v>2</v>
      </c>
    </row>
    <row r="947" spans="2:19" x14ac:dyDescent="0.25">
      <c r="B947" s="2" t="s">
        <v>980</v>
      </c>
      <c r="C947" s="2" t="s">
        <v>18</v>
      </c>
      <c r="D947" s="2" t="s">
        <v>19</v>
      </c>
      <c r="E947" s="2" t="s">
        <v>20</v>
      </c>
      <c r="F947" s="2" t="s">
        <v>31</v>
      </c>
      <c r="G947" s="2" t="s">
        <v>22</v>
      </c>
      <c r="H947" s="2">
        <v>10.08</v>
      </c>
      <c r="I947" s="2">
        <v>7</v>
      </c>
      <c r="J947" s="2">
        <v>3.528</v>
      </c>
      <c r="K947" s="2">
        <v>74.087999999999994</v>
      </c>
      <c r="L947" s="143">
        <v>43552</v>
      </c>
      <c r="M947" s="2">
        <v>0.84305555555555556</v>
      </c>
      <c r="N947" s="3" t="s">
        <v>29</v>
      </c>
      <c r="O947" s="2">
        <v>70.56</v>
      </c>
      <c r="P947" s="4">
        <v>4.7619047620000003</v>
      </c>
      <c r="Q947" s="2">
        <v>3.528</v>
      </c>
      <c r="R947" s="2">
        <v>4.2</v>
      </c>
      <c r="S947">
        <f t="shared" si="14"/>
        <v>3</v>
      </c>
    </row>
    <row r="948" spans="2:19" x14ac:dyDescent="0.25">
      <c r="B948" s="2" t="s">
        <v>981</v>
      </c>
      <c r="C948" s="2" t="s">
        <v>18</v>
      </c>
      <c r="D948" s="2" t="s">
        <v>19</v>
      </c>
      <c r="E948" s="2" t="s">
        <v>27</v>
      </c>
      <c r="F948" s="2" t="s">
        <v>21</v>
      </c>
      <c r="G948" s="2" t="s">
        <v>28</v>
      </c>
      <c r="H948" s="2">
        <v>93.88</v>
      </c>
      <c r="I948" s="2">
        <v>7</v>
      </c>
      <c r="J948" s="2">
        <v>32.857999999999997</v>
      </c>
      <c r="K948" s="2">
        <v>690.01800000000003</v>
      </c>
      <c r="L948" s="143">
        <v>43470</v>
      </c>
      <c r="M948" s="2">
        <v>0.49375000000000002</v>
      </c>
      <c r="N948" s="3" t="s">
        <v>33</v>
      </c>
      <c r="O948" s="2">
        <v>657.16</v>
      </c>
      <c r="P948" s="4">
        <v>4.7619047620000003</v>
      </c>
      <c r="Q948" s="2">
        <v>32.857999999999997</v>
      </c>
      <c r="R948" s="2">
        <v>7.3</v>
      </c>
      <c r="S948">
        <f t="shared" si="14"/>
        <v>1</v>
      </c>
    </row>
    <row r="949" spans="2:19" x14ac:dyDescent="0.25">
      <c r="B949" s="2" t="s">
        <v>982</v>
      </c>
      <c r="C949" s="2" t="s">
        <v>25</v>
      </c>
      <c r="D949" s="2" t="s">
        <v>26</v>
      </c>
      <c r="E949" s="2" t="s">
        <v>20</v>
      </c>
      <c r="F949" s="2" t="s">
        <v>31</v>
      </c>
      <c r="G949" s="2" t="s">
        <v>28</v>
      </c>
      <c r="H949" s="2">
        <v>84.25</v>
      </c>
      <c r="I949" s="2">
        <v>2</v>
      </c>
      <c r="J949" s="2">
        <v>8.4250000000000007</v>
      </c>
      <c r="K949" s="2">
        <v>176.92500000000001</v>
      </c>
      <c r="L949" s="143">
        <v>43550</v>
      </c>
      <c r="M949" s="2">
        <v>0.59236111111111112</v>
      </c>
      <c r="N949" s="3" t="s">
        <v>33</v>
      </c>
      <c r="O949" s="2">
        <v>168.5</v>
      </c>
      <c r="P949" s="4">
        <v>4.7619047620000003</v>
      </c>
      <c r="Q949" s="2">
        <v>8.4250000000000007</v>
      </c>
      <c r="R949" s="2">
        <v>5.3</v>
      </c>
      <c r="S949">
        <f t="shared" si="14"/>
        <v>3</v>
      </c>
    </row>
    <row r="950" spans="2:19" x14ac:dyDescent="0.25">
      <c r="B950" s="2" t="s">
        <v>983</v>
      </c>
      <c r="C950" s="2" t="s">
        <v>42</v>
      </c>
      <c r="D950" s="2" t="s">
        <v>43</v>
      </c>
      <c r="E950" s="2" t="s">
        <v>20</v>
      </c>
      <c r="F950" s="2" t="s">
        <v>31</v>
      </c>
      <c r="G950" s="2" t="s">
        <v>46</v>
      </c>
      <c r="H950" s="2">
        <v>53.78</v>
      </c>
      <c r="I950" s="2">
        <v>1</v>
      </c>
      <c r="J950" s="2">
        <v>2.6890000000000001</v>
      </c>
      <c r="K950" s="2">
        <v>56.469000000000001</v>
      </c>
      <c r="L950" s="143">
        <v>43499</v>
      </c>
      <c r="M950" s="2">
        <v>0.84236111111111112</v>
      </c>
      <c r="N950" s="3" t="s">
        <v>23</v>
      </c>
      <c r="O950" s="2">
        <v>53.78</v>
      </c>
      <c r="P950" s="4">
        <v>4.7619047620000003</v>
      </c>
      <c r="Q950" s="2">
        <v>2.6890000000000001</v>
      </c>
      <c r="R950" s="2">
        <v>4.7</v>
      </c>
      <c r="S950">
        <f t="shared" si="14"/>
        <v>2</v>
      </c>
    </row>
    <row r="951" spans="2:19" x14ac:dyDescent="0.25">
      <c r="B951" s="2" t="s">
        <v>984</v>
      </c>
      <c r="C951" s="2" t="s">
        <v>25</v>
      </c>
      <c r="D951" s="2" t="s">
        <v>26</v>
      </c>
      <c r="E951" s="2" t="s">
        <v>20</v>
      </c>
      <c r="F951" s="2" t="s">
        <v>31</v>
      </c>
      <c r="G951" s="2" t="s">
        <v>32</v>
      </c>
      <c r="H951" s="2">
        <v>35.81</v>
      </c>
      <c r="I951" s="2">
        <v>5</v>
      </c>
      <c r="J951" s="2">
        <v>8.9525000000000006</v>
      </c>
      <c r="K951" s="2">
        <v>188.0025</v>
      </c>
      <c r="L951" s="143">
        <v>43502</v>
      </c>
      <c r="M951" s="2">
        <v>0.78055555555555556</v>
      </c>
      <c r="N951" s="3" t="s">
        <v>23</v>
      </c>
      <c r="O951" s="2">
        <v>179.05</v>
      </c>
      <c r="P951" s="4">
        <v>4.7619047620000003</v>
      </c>
      <c r="Q951" s="2">
        <v>8.9525000000000006</v>
      </c>
      <c r="R951" s="2">
        <v>7.9</v>
      </c>
      <c r="S951">
        <f t="shared" si="14"/>
        <v>2</v>
      </c>
    </row>
    <row r="952" spans="2:19" x14ac:dyDescent="0.25">
      <c r="B952" s="2" t="s">
        <v>985</v>
      </c>
      <c r="C952" s="2" t="s">
        <v>42</v>
      </c>
      <c r="D952" s="2" t="s">
        <v>43</v>
      </c>
      <c r="E952" s="2" t="s">
        <v>27</v>
      </c>
      <c r="F952" s="2" t="s">
        <v>21</v>
      </c>
      <c r="G952" s="2" t="s">
        <v>44</v>
      </c>
      <c r="H952" s="2">
        <v>26.43</v>
      </c>
      <c r="I952" s="2">
        <v>8</v>
      </c>
      <c r="J952" s="2">
        <v>10.571999999999999</v>
      </c>
      <c r="K952" s="2">
        <v>222.012</v>
      </c>
      <c r="L952" s="143">
        <v>43520</v>
      </c>
      <c r="M952" s="2">
        <v>0.60138888888888886</v>
      </c>
      <c r="N952" s="3" t="s">
        <v>23</v>
      </c>
      <c r="O952" s="2">
        <v>211.44</v>
      </c>
      <c r="P952" s="4">
        <v>4.7619047620000003</v>
      </c>
      <c r="Q952" s="2">
        <v>10.571999999999999</v>
      </c>
      <c r="R952" s="2">
        <v>8.9</v>
      </c>
      <c r="S952">
        <f t="shared" si="14"/>
        <v>2</v>
      </c>
    </row>
    <row r="953" spans="2:19" x14ac:dyDescent="0.25">
      <c r="B953" s="2" t="s">
        <v>986</v>
      </c>
      <c r="C953" s="2" t="s">
        <v>42</v>
      </c>
      <c r="D953" s="2" t="s">
        <v>43</v>
      </c>
      <c r="E953" s="2" t="s">
        <v>20</v>
      </c>
      <c r="F953" s="2" t="s">
        <v>31</v>
      </c>
      <c r="G953" s="2" t="s">
        <v>22</v>
      </c>
      <c r="H953" s="2">
        <v>39.909999999999997</v>
      </c>
      <c r="I953" s="2">
        <v>3</v>
      </c>
      <c r="J953" s="2">
        <v>5.9865000000000004</v>
      </c>
      <c r="K953" s="2">
        <v>125.7165</v>
      </c>
      <c r="L953" s="143">
        <v>43517</v>
      </c>
      <c r="M953" s="2">
        <v>0.52777777777777779</v>
      </c>
      <c r="N953" s="3" t="s">
        <v>23</v>
      </c>
      <c r="O953" s="2">
        <v>119.73</v>
      </c>
      <c r="P953" s="4">
        <v>4.7619047620000003</v>
      </c>
      <c r="Q953" s="2">
        <v>5.9865000000000004</v>
      </c>
      <c r="R953" s="2">
        <v>9.3000000000000007</v>
      </c>
      <c r="S953">
        <f t="shared" si="14"/>
        <v>2</v>
      </c>
    </row>
    <row r="954" spans="2:19" x14ac:dyDescent="0.25">
      <c r="B954" s="2" t="s">
        <v>987</v>
      </c>
      <c r="C954" s="2" t="s">
        <v>42</v>
      </c>
      <c r="D954" s="2" t="s">
        <v>43</v>
      </c>
      <c r="E954" s="2" t="s">
        <v>20</v>
      </c>
      <c r="F954" s="2" t="s">
        <v>21</v>
      </c>
      <c r="G954" s="2" t="s">
        <v>32</v>
      </c>
      <c r="H954" s="2">
        <v>21.9</v>
      </c>
      <c r="I954" s="2">
        <v>3</v>
      </c>
      <c r="J954" s="2">
        <v>3.2850000000000001</v>
      </c>
      <c r="K954" s="2">
        <v>68.984999999999999</v>
      </c>
      <c r="L954" s="143">
        <v>43474</v>
      </c>
      <c r="M954" s="2">
        <v>0.77986111111111112</v>
      </c>
      <c r="N954" s="3" t="s">
        <v>23</v>
      </c>
      <c r="O954" s="2">
        <v>65.7</v>
      </c>
      <c r="P954" s="4">
        <v>4.7619047620000003</v>
      </c>
      <c r="Q954" s="2">
        <v>3.2850000000000001</v>
      </c>
      <c r="R954" s="2">
        <v>4.7</v>
      </c>
      <c r="S954">
        <f t="shared" si="14"/>
        <v>1</v>
      </c>
    </row>
    <row r="955" spans="2:19" x14ac:dyDescent="0.25">
      <c r="B955" s="2" t="s">
        <v>988</v>
      </c>
      <c r="C955" s="2" t="s">
        <v>42</v>
      </c>
      <c r="D955" s="2" t="s">
        <v>43</v>
      </c>
      <c r="E955" s="2" t="s">
        <v>20</v>
      </c>
      <c r="F955" s="2" t="s">
        <v>21</v>
      </c>
      <c r="G955" s="2" t="s">
        <v>44</v>
      </c>
      <c r="H955" s="2">
        <v>62.85</v>
      </c>
      <c r="I955" s="2">
        <v>4</v>
      </c>
      <c r="J955" s="2">
        <v>12.57</v>
      </c>
      <c r="K955" s="2">
        <v>263.97000000000003</v>
      </c>
      <c r="L955" s="143">
        <v>43521</v>
      </c>
      <c r="M955" s="2">
        <v>0.55694444444444446</v>
      </c>
      <c r="N955" s="3" t="s">
        <v>23</v>
      </c>
      <c r="O955" s="2">
        <v>251.4</v>
      </c>
      <c r="P955" s="4">
        <v>4.7619047620000003</v>
      </c>
      <c r="Q955" s="2">
        <v>12.57</v>
      </c>
      <c r="R955" s="2">
        <v>8.6999999999999993</v>
      </c>
      <c r="S955">
        <f t="shared" si="14"/>
        <v>2</v>
      </c>
    </row>
    <row r="956" spans="2:19" x14ac:dyDescent="0.25">
      <c r="B956" s="2" t="s">
        <v>989</v>
      </c>
      <c r="C956" s="2" t="s">
        <v>25</v>
      </c>
      <c r="D956" s="2" t="s">
        <v>26</v>
      </c>
      <c r="E956" s="2" t="s">
        <v>20</v>
      </c>
      <c r="F956" s="2" t="s">
        <v>21</v>
      </c>
      <c r="G956" s="2" t="s">
        <v>44</v>
      </c>
      <c r="H956" s="2">
        <v>21.04</v>
      </c>
      <c r="I956" s="2">
        <v>4</v>
      </c>
      <c r="J956" s="2">
        <v>4.2080000000000002</v>
      </c>
      <c r="K956" s="2">
        <v>88.367999999999995</v>
      </c>
      <c r="L956" s="143">
        <v>43478</v>
      </c>
      <c r="M956" s="2">
        <v>0.58194444444444449</v>
      </c>
      <c r="N956" s="3" t="s">
        <v>29</v>
      </c>
      <c r="O956" s="2">
        <v>84.16</v>
      </c>
      <c r="P956" s="4">
        <v>4.7619047620000003</v>
      </c>
      <c r="Q956" s="2">
        <v>4.2080000000000002</v>
      </c>
      <c r="R956" s="2">
        <v>7.6</v>
      </c>
      <c r="S956">
        <f t="shared" si="14"/>
        <v>1</v>
      </c>
    </row>
    <row r="957" spans="2:19" x14ac:dyDescent="0.25">
      <c r="B957" s="2" t="s">
        <v>990</v>
      </c>
      <c r="C957" s="2" t="s">
        <v>42</v>
      </c>
      <c r="D957" s="2" t="s">
        <v>43</v>
      </c>
      <c r="E957" s="2" t="s">
        <v>20</v>
      </c>
      <c r="F957" s="2" t="s">
        <v>31</v>
      </c>
      <c r="G957" s="2" t="s">
        <v>32</v>
      </c>
      <c r="H957" s="2">
        <v>65.91</v>
      </c>
      <c r="I957" s="2">
        <v>6</v>
      </c>
      <c r="J957" s="2">
        <v>19.773</v>
      </c>
      <c r="K957" s="2">
        <v>415.233</v>
      </c>
      <c r="L957" s="143">
        <v>43505</v>
      </c>
      <c r="M957" s="2">
        <v>0.48958333333333331</v>
      </c>
      <c r="N957" s="3" t="s">
        <v>29</v>
      </c>
      <c r="O957" s="2">
        <v>395.46</v>
      </c>
      <c r="P957" s="4">
        <v>4.7619047620000003</v>
      </c>
      <c r="Q957" s="2">
        <v>19.773</v>
      </c>
      <c r="R957" s="2">
        <v>5.7</v>
      </c>
      <c r="S957">
        <f t="shared" si="14"/>
        <v>2</v>
      </c>
    </row>
    <row r="958" spans="2:19" x14ac:dyDescent="0.25">
      <c r="B958" s="2" t="s">
        <v>991</v>
      </c>
      <c r="C958" s="2" t="s">
        <v>18</v>
      </c>
      <c r="D958" s="2" t="s">
        <v>19</v>
      </c>
      <c r="E958" s="2" t="s">
        <v>27</v>
      </c>
      <c r="F958" s="2" t="s">
        <v>21</v>
      </c>
      <c r="G958" s="2" t="s">
        <v>46</v>
      </c>
      <c r="H958" s="2">
        <v>42.57</v>
      </c>
      <c r="I958" s="2">
        <v>7</v>
      </c>
      <c r="J958" s="2">
        <v>14.8995</v>
      </c>
      <c r="K958" s="2">
        <v>312.8895</v>
      </c>
      <c r="L958" s="143">
        <v>43471</v>
      </c>
      <c r="M958" s="2">
        <v>0.49375000000000002</v>
      </c>
      <c r="N958" s="3" t="s">
        <v>29</v>
      </c>
      <c r="O958" s="2">
        <v>297.99</v>
      </c>
      <c r="P958" s="4">
        <v>4.7619047620000003</v>
      </c>
      <c r="Q958" s="2">
        <v>14.8995</v>
      </c>
      <c r="R958" s="2">
        <v>6.8</v>
      </c>
      <c r="S958">
        <f t="shared" si="14"/>
        <v>1</v>
      </c>
    </row>
    <row r="959" spans="2:19" x14ac:dyDescent="0.25">
      <c r="B959" s="2" t="s">
        <v>992</v>
      </c>
      <c r="C959" s="2" t="s">
        <v>25</v>
      </c>
      <c r="D959" s="2" t="s">
        <v>26</v>
      </c>
      <c r="E959" s="2" t="s">
        <v>20</v>
      </c>
      <c r="F959" s="2" t="s">
        <v>31</v>
      </c>
      <c r="G959" s="2" t="s">
        <v>44</v>
      </c>
      <c r="H959" s="2">
        <v>50.49</v>
      </c>
      <c r="I959" s="2">
        <v>9</v>
      </c>
      <c r="J959" s="2">
        <v>22.720500000000001</v>
      </c>
      <c r="K959" s="2">
        <v>477.13049999999998</v>
      </c>
      <c r="L959" s="143">
        <v>43475</v>
      </c>
      <c r="M959" s="2">
        <v>0.71944444444444444</v>
      </c>
      <c r="N959" s="3" t="s">
        <v>29</v>
      </c>
      <c r="O959" s="2">
        <v>454.41</v>
      </c>
      <c r="P959" s="4">
        <v>4.7619047620000003</v>
      </c>
      <c r="Q959" s="2">
        <v>22.720500000000001</v>
      </c>
      <c r="R959" s="2">
        <v>5.4</v>
      </c>
      <c r="S959">
        <f t="shared" si="14"/>
        <v>1</v>
      </c>
    </row>
    <row r="960" spans="2:19" x14ac:dyDescent="0.25">
      <c r="B960" s="2" t="s">
        <v>993</v>
      </c>
      <c r="C960" s="2" t="s">
        <v>42</v>
      </c>
      <c r="D960" s="2" t="s">
        <v>43</v>
      </c>
      <c r="E960" s="2" t="s">
        <v>27</v>
      </c>
      <c r="F960" s="2" t="s">
        <v>31</v>
      </c>
      <c r="G960" s="2" t="s">
        <v>28</v>
      </c>
      <c r="H960" s="2">
        <v>46.02</v>
      </c>
      <c r="I960" s="2">
        <v>6</v>
      </c>
      <c r="J960" s="2">
        <v>13.805999999999999</v>
      </c>
      <c r="K960" s="2">
        <v>289.92599999999999</v>
      </c>
      <c r="L960" s="143">
        <v>43503</v>
      </c>
      <c r="M960" s="2">
        <v>0.66319444444444442</v>
      </c>
      <c r="N960" s="3" t="s">
        <v>29</v>
      </c>
      <c r="O960" s="2">
        <v>276.12</v>
      </c>
      <c r="P960" s="4">
        <v>4.7619047620000003</v>
      </c>
      <c r="Q960" s="2">
        <v>13.805999999999999</v>
      </c>
      <c r="R960" s="2">
        <v>7.1</v>
      </c>
      <c r="S960">
        <f t="shared" si="14"/>
        <v>2</v>
      </c>
    </row>
    <row r="961" spans="2:19" x14ac:dyDescent="0.25">
      <c r="B961" s="2" t="s">
        <v>994</v>
      </c>
      <c r="C961" s="2" t="s">
        <v>25</v>
      </c>
      <c r="D961" s="2" t="s">
        <v>26</v>
      </c>
      <c r="E961" s="2" t="s">
        <v>27</v>
      </c>
      <c r="F961" s="2" t="s">
        <v>21</v>
      </c>
      <c r="G961" s="2" t="s">
        <v>32</v>
      </c>
      <c r="H961" s="2">
        <v>15.8</v>
      </c>
      <c r="I961" s="2">
        <v>10</v>
      </c>
      <c r="J961" s="2">
        <v>7.9</v>
      </c>
      <c r="K961" s="2">
        <v>165.9</v>
      </c>
      <c r="L961" s="143">
        <v>43474</v>
      </c>
      <c r="M961" s="2">
        <v>0.50486111111111109</v>
      </c>
      <c r="N961" s="3" t="s">
        <v>29</v>
      </c>
      <c r="O961" s="2">
        <v>158</v>
      </c>
      <c r="P961" s="4">
        <v>4.7619047620000003</v>
      </c>
      <c r="Q961" s="2">
        <v>7.9</v>
      </c>
      <c r="R961" s="2">
        <v>7.8</v>
      </c>
      <c r="S961">
        <f t="shared" si="14"/>
        <v>1</v>
      </c>
    </row>
    <row r="962" spans="2:19" x14ac:dyDescent="0.25">
      <c r="B962" s="2" t="s">
        <v>995</v>
      </c>
      <c r="C962" s="2" t="s">
        <v>18</v>
      </c>
      <c r="D962" s="2" t="s">
        <v>19</v>
      </c>
      <c r="E962" s="2" t="s">
        <v>20</v>
      </c>
      <c r="F962" s="2" t="s">
        <v>21</v>
      </c>
      <c r="G962" s="2" t="s">
        <v>44</v>
      </c>
      <c r="H962" s="2">
        <v>98.66</v>
      </c>
      <c r="I962" s="2">
        <v>9</v>
      </c>
      <c r="J962" s="2">
        <v>44.396999999999998</v>
      </c>
      <c r="K962" s="2">
        <v>932.33699999999999</v>
      </c>
      <c r="L962" s="143">
        <v>43515</v>
      </c>
      <c r="M962" s="2">
        <v>0.62986111111111109</v>
      </c>
      <c r="N962" s="3" t="s">
        <v>29</v>
      </c>
      <c r="O962" s="2">
        <v>887.94</v>
      </c>
      <c r="P962" s="4">
        <v>4.7619047620000003</v>
      </c>
      <c r="Q962" s="2">
        <v>44.396999999999998</v>
      </c>
      <c r="R962" s="2">
        <v>8.4</v>
      </c>
      <c r="S962">
        <f t="shared" si="14"/>
        <v>2</v>
      </c>
    </row>
    <row r="963" spans="2:19" x14ac:dyDescent="0.25">
      <c r="B963" s="2" t="s">
        <v>996</v>
      </c>
      <c r="C963" s="2" t="s">
        <v>25</v>
      </c>
      <c r="D963" s="2" t="s">
        <v>26</v>
      </c>
      <c r="E963" s="2" t="s">
        <v>20</v>
      </c>
      <c r="F963" s="2" t="s">
        <v>31</v>
      </c>
      <c r="G963" s="2" t="s">
        <v>46</v>
      </c>
      <c r="H963" s="2">
        <v>91.98</v>
      </c>
      <c r="I963" s="2">
        <v>1</v>
      </c>
      <c r="J963" s="2">
        <v>4.5990000000000002</v>
      </c>
      <c r="K963" s="2">
        <v>96.578999999999994</v>
      </c>
      <c r="L963" s="143">
        <v>43542</v>
      </c>
      <c r="M963" s="2">
        <v>0.64513888888888893</v>
      </c>
      <c r="N963" s="3" t="s">
        <v>29</v>
      </c>
      <c r="O963" s="2">
        <v>91.98</v>
      </c>
      <c r="P963" s="4">
        <v>4.7619047620000003</v>
      </c>
      <c r="Q963" s="2">
        <v>4.5990000000000002</v>
      </c>
      <c r="R963" s="2">
        <v>9.8000000000000007</v>
      </c>
      <c r="S963">
        <f t="shared" si="14"/>
        <v>3</v>
      </c>
    </row>
    <row r="964" spans="2:19" x14ac:dyDescent="0.25">
      <c r="B964" s="2" t="s">
        <v>997</v>
      </c>
      <c r="C964" s="2" t="s">
        <v>18</v>
      </c>
      <c r="D964" s="2" t="s">
        <v>19</v>
      </c>
      <c r="E964" s="2" t="s">
        <v>20</v>
      </c>
      <c r="F964" s="2" t="s">
        <v>31</v>
      </c>
      <c r="G964" s="2" t="s">
        <v>28</v>
      </c>
      <c r="H964" s="2">
        <v>20.89</v>
      </c>
      <c r="I964" s="2">
        <v>2</v>
      </c>
      <c r="J964" s="2">
        <v>2.089</v>
      </c>
      <c r="K964" s="2">
        <v>43.869</v>
      </c>
      <c r="L964" s="143">
        <v>43501</v>
      </c>
      <c r="M964" s="2">
        <v>0.78125</v>
      </c>
      <c r="N964" s="3" t="s">
        <v>29</v>
      </c>
      <c r="O964" s="2">
        <v>41.78</v>
      </c>
      <c r="P964" s="4">
        <v>4.7619047620000003</v>
      </c>
      <c r="Q964" s="2">
        <v>2.089</v>
      </c>
      <c r="R964" s="2">
        <v>9.8000000000000007</v>
      </c>
      <c r="S964">
        <f t="shared" ref="S964:S1002" si="15">MONTH(L964)</f>
        <v>2</v>
      </c>
    </row>
    <row r="965" spans="2:19" x14ac:dyDescent="0.25">
      <c r="B965" s="2" t="s">
        <v>998</v>
      </c>
      <c r="C965" s="2" t="s">
        <v>18</v>
      </c>
      <c r="D965" s="2" t="s">
        <v>19</v>
      </c>
      <c r="E965" s="2" t="s">
        <v>27</v>
      </c>
      <c r="F965" s="2" t="s">
        <v>21</v>
      </c>
      <c r="G965" s="2" t="s">
        <v>46</v>
      </c>
      <c r="H965" s="2">
        <v>15.5</v>
      </c>
      <c r="I965" s="2">
        <v>1</v>
      </c>
      <c r="J965" s="2">
        <v>0.77500000000000002</v>
      </c>
      <c r="K965" s="2">
        <v>16.274999999999999</v>
      </c>
      <c r="L965" s="143">
        <v>43543</v>
      </c>
      <c r="M965" s="2">
        <v>0.64097222222222228</v>
      </c>
      <c r="N965" s="3" t="s">
        <v>33</v>
      </c>
      <c r="O965" s="2">
        <v>15.5</v>
      </c>
      <c r="P965" s="4">
        <v>4.7619047620000003</v>
      </c>
      <c r="Q965" s="2">
        <v>0.77500000000000002</v>
      </c>
      <c r="R965" s="2">
        <v>7.4</v>
      </c>
      <c r="S965">
        <f t="shared" si="15"/>
        <v>3</v>
      </c>
    </row>
    <row r="966" spans="2:19" x14ac:dyDescent="0.25">
      <c r="B966" s="2" t="s">
        <v>999</v>
      </c>
      <c r="C966" s="2" t="s">
        <v>25</v>
      </c>
      <c r="D966" s="2" t="s">
        <v>26</v>
      </c>
      <c r="E966" s="2" t="s">
        <v>20</v>
      </c>
      <c r="F966" s="2" t="s">
        <v>31</v>
      </c>
      <c r="G966" s="2" t="s">
        <v>28</v>
      </c>
      <c r="H966" s="2">
        <v>96.82</v>
      </c>
      <c r="I966" s="2">
        <v>3</v>
      </c>
      <c r="J966" s="2">
        <v>14.523</v>
      </c>
      <c r="K966" s="2">
        <v>304.983</v>
      </c>
      <c r="L966" s="143">
        <v>43554</v>
      </c>
      <c r="M966" s="2">
        <v>0.85902777777777772</v>
      </c>
      <c r="N966" s="3" t="s">
        <v>29</v>
      </c>
      <c r="O966" s="2">
        <v>290.45999999999998</v>
      </c>
      <c r="P966" s="4">
        <v>4.7619047620000003</v>
      </c>
      <c r="Q966" s="2">
        <v>14.523</v>
      </c>
      <c r="R966" s="2">
        <v>6.7</v>
      </c>
      <c r="S966">
        <f t="shared" si="15"/>
        <v>3</v>
      </c>
    </row>
    <row r="967" spans="2:19" x14ac:dyDescent="0.25">
      <c r="B967" s="2" t="s">
        <v>1000</v>
      </c>
      <c r="C967" s="2" t="s">
        <v>42</v>
      </c>
      <c r="D967" s="2" t="s">
        <v>43</v>
      </c>
      <c r="E967" s="2" t="s">
        <v>27</v>
      </c>
      <c r="F967" s="2" t="s">
        <v>31</v>
      </c>
      <c r="G967" s="2" t="s">
        <v>44</v>
      </c>
      <c r="H967" s="2">
        <v>33.33</v>
      </c>
      <c r="I967" s="2">
        <v>2</v>
      </c>
      <c r="J967" s="2">
        <v>3.3330000000000002</v>
      </c>
      <c r="K967" s="2">
        <v>69.992999999999995</v>
      </c>
      <c r="L967" s="143">
        <v>43491</v>
      </c>
      <c r="M967" s="2">
        <v>0.6118055555555556</v>
      </c>
      <c r="N967" s="3" t="s">
        <v>33</v>
      </c>
      <c r="O967" s="2">
        <v>66.66</v>
      </c>
      <c r="P967" s="4">
        <v>4.7619047620000003</v>
      </c>
      <c r="Q967" s="2">
        <v>3.3330000000000002</v>
      </c>
      <c r="R967" s="2">
        <v>6.4</v>
      </c>
      <c r="S967">
        <f t="shared" si="15"/>
        <v>1</v>
      </c>
    </row>
    <row r="968" spans="2:19" x14ac:dyDescent="0.25">
      <c r="B968" s="2" t="s">
        <v>1001</v>
      </c>
      <c r="C968" s="2" t="s">
        <v>42</v>
      </c>
      <c r="D968" s="2" t="s">
        <v>43</v>
      </c>
      <c r="E968" s="2" t="s">
        <v>27</v>
      </c>
      <c r="F968" s="2" t="s">
        <v>21</v>
      </c>
      <c r="G968" s="2" t="s">
        <v>28</v>
      </c>
      <c r="H968" s="2">
        <v>38.270000000000003</v>
      </c>
      <c r="I968" s="2">
        <v>2</v>
      </c>
      <c r="J968" s="2">
        <v>3.827</v>
      </c>
      <c r="K968" s="2">
        <v>80.367000000000004</v>
      </c>
      <c r="L968" s="143">
        <v>43526</v>
      </c>
      <c r="M968" s="2">
        <v>0.76249999999999996</v>
      </c>
      <c r="N968" s="3" t="s">
        <v>33</v>
      </c>
      <c r="O968" s="2">
        <v>76.540000000000006</v>
      </c>
      <c r="P968" s="4">
        <v>4.7619047620000003</v>
      </c>
      <c r="Q968" s="2">
        <v>3.827</v>
      </c>
      <c r="R968" s="2">
        <v>5.8</v>
      </c>
      <c r="S968">
        <f t="shared" si="15"/>
        <v>3</v>
      </c>
    </row>
    <row r="969" spans="2:19" x14ac:dyDescent="0.25">
      <c r="B969" s="2" t="s">
        <v>1002</v>
      </c>
      <c r="C969" s="2" t="s">
        <v>18</v>
      </c>
      <c r="D969" s="2" t="s">
        <v>19</v>
      </c>
      <c r="E969" s="2" t="s">
        <v>27</v>
      </c>
      <c r="F969" s="2" t="s">
        <v>21</v>
      </c>
      <c r="G969" s="2" t="s">
        <v>32</v>
      </c>
      <c r="H969" s="2">
        <v>33.299999999999997</v>
      </c>
      <c r="I969" s="2">
        <v>9</v>
      </c>
      <c r="J969" s="2">
        <v>14.984999999999999</v>
      </c>
      <c r="K969" s="2">
        <v>314.685</v>
      </c>
      <c r="L969" s="143">
        <v>43528</v>
      </c>
      <c r="M969" s="2">
        <v>0.64375000000000004</v>
      </c>
      <c r="N969" s="3" t="s">
        <v>23</v>
      </c>
      <c r="O969" s="2">
        <v>299.7</v>
      </c>
      <c r="P969" s="4">
        <v>4.7619047620000003</v>
      </c>
      <c r="Q969" s="2">
        <v>14.984999999999999</v>
      </c>
      <c r="R969" s="2">
        <v>7.2</v>
      </c>
      <c r="S969">
        <f t="shared" si="15"/>
        <v>3</v>
      </c>
    </row>
    <row r="970" spans="2:19" x14ac:dyDescent="0.25">
      <c r="B970" s="2" t="s">
        <v>1003</v>
      </c>
      <c r="C970" s="2" t="s">
        <v>18</v>
      </c>
      <c r="D970" s="2" t="s">
        <v>19</v>
      </c>
      <c r="E970" s="2" t="s">
        <v>20</v>
      </c>
      <c r="F970" s="2" t="s">
        <v>31</v>
      </c>
      <c r="G970" s="2" t="s">
        <v>32</v>
      </c>
      <c r="H970" s="2">
        <v>81.010000000000005</v>
      </c>
      <c r="I970" s="2">
        <v>3</v>
      </c>
      <c r="J970" s="2">
        <v>12.1515</v>
      </c>
      <c r="K970" s="2">
        <v>255.1815</v>
      </c>
      <c r="L970" s="143">
        <v>43478</v>
      </c>
      <c r="M970" s="2">
        <v>0.53819444444444442</v>
      </c>
      <c r="N970" s="3" t="s">
        <v>33</v>
      </c>
      <c r="O970" s="2">
        <v>243.03</v>
      </c>
      <c r="P970" s="4">
        <v>4.7619047620000003</v>
      </c>
      <c r="Q970" s="2">
        <v>12.1515</v>
      </c>
      <c r="R970" s="2">
        <v>9.3000000000000007</v>
      </c>
      <c r="S970">
        <f t="shared" si="15"/>
        <v>1</v>
      </c>
    </row>
    <row r="971" spans="2:19" x14ac:dyDescent="0.25">
      <c r="B971" s="2" t="s">
        <v>1004</v>
      </c>
      <c r="C971" s="2" t="s">
        <v>18</v>
      </c>
      <c r="D971" s="2" t="s">
        <v>19</v>
      </c>
      <c r="E971" s="2" t="s">
        <v>27</v>
      </c>
      <c r="F971" s="2" t="s">
        <v>21</v>
      </c>
      <c r="G971" s="2" t="s">
        <v>22</v>
      </c>
      <c r="H971" s="2">
        <v>15.8</v>
      </c>
      <c r="I971" s="2">
        <v>3</v>
      </c>
      <c r="J971" s="2">
        <v>2.37</v>
      </c>
      <c r="K971" s="2">
        <v>49.77</v>
      </c>
      <c r="L971" s="143">
        <v>43549</v>
      </c>
      <c r="M971" s="2">
        <v>0.75138888888888888</v>
      </c>
      <c r="N971" s="3" t="s">
        <v>29</v>
      </c>
      <c r="O971" s="2">
        <v>47.4</v>
      </c>
      <c r="P971" s="4">
        <v>4.7619047620000003</v>
      </c>
      <c r="Q971" s="2">
        <v>2.37</v>
      </c>
      <c r="R971" s="2">
        <v>9.5</v>
      </c>
      <c r="S971">
        <f t="shared" si="15"/>
        <v>3</v>
      </c>
    </row>
    <row r="972" spans="2:19" x14ac:dyDescent="0.25">
      <c r="B972" s="2" t="s">
        <v>1005</v>
      </c>
      <c r="C972" s="2" t="s">
        <v>42</v>
      </c>
      <c r="D972" s="2" t="s">
        <v>43</v>
      </c>
      <c r="E972" s="2" t="s">
        <v>20</v>
      </c>
      <c r="F972" s="2" t="s">
        <v>21</v>
      </c>
      <c r="G972" s="2" t="s">
        <v>28</v>
      </c>
      <c r="H972" s="2">
        <v>34.49</v>
      </c>
      <c r="I972" s="2">
        <v>5</v>
      </c>
      <c r="J972" s="2">
        <v>8.6225000000000005</v>
      </c>
      <c r="K972" s="2">
        <v>181.07249999999999</v>
      </c>
      <c r="L972" s="143">
        <v>43535</v>
      </c>
      <c r="M972" s="2">
        <v>0.82222222222222219</v>
      </c>
      <c r="N972" s="3" t="s">
        <v>33</v>
      </c>
      <c r="O972" s="2">
        <v>172.45</v>
      </c>
      <c r="P972" s="4">
        <v>4.7619047620000003</v>
      </c>
      <c r="Q972" s="2">
        <v>8.6225000000000005</v>
      </c>
      <c r="R972" s="2">
        <v>9</v>
      </c>
      <c r="S972">
        <f t="shared" si="15"/>
        <v>3</v>
      </c>
    </row>
    <row r="973" spans="2:19" x14ac:dyDescent="0.25">
      <c r="B973" s="2" t="s">
        <v>1006</v>
      </c>
      <c r="C973" s="2" t="s">
        <v>42</v>
      </c>
      <c r="D973" s="2" t="s">
        <v>43</v>
      </c>
      <c r="E973" s="2" t="s">
        <v>20</v>
      </c>
      <c r="F973" s="2" t="s">
        <v>21</v>
      </c>
      <c r="G973" s="2" t="s">
        <v>44</v>
      </c>
      <c r="H973" s="2">
        <v>84.63</v>
      </c>
      <c r="I973" s="2">
        <v>10</v>
      </c>
      <c r="J973" s="2">
        <v>42.314999999999998</v>
      </c>
      <c r="K973" s="2">
        <v>888.61500000000001</v>
      </c>
      <c r="L973" s="143">
        <v>43466</v>
      </c>
      <c r="M973" s="2">
        <v>0.48333333333333334</v>
      </c>
      <c r="N973" s="3" t="s">
        <v>33</v>
      </c>
      <c r="O973" s="2">
        <v>846.3</v>
      </c>
      <c r="P973" s="4">
        <v>4.7619047620000003</v>
      </c>
      <c r="Q973" s="2">
        <v>42.314999999999998</v>
      </c>
      <c r="R973" s="2">
        <v>9</v>
      </c>
      <c r="S973">
        <f t="shared" si="15"/>
        <v>1</v>
      </c>
    </row>
    <row r="974" spans="2:19" x14ac:dyDescent="0.25">
      <c r="B974" s="2" t="s">
        <v>1007</v>
      </c>
      <c r="C974" s="2" t="s">
        <v>42</v>
      </c>
      <c r="D974" s="2" t="s">
        <v>43</v>
      </c>
      <c r="E974" s="2" t="s">
        <v>20</v>
      </c>
      <c r="F974" s="2" t="s">
        <v>31</v>
      </c>
      <c r="G974" s="2" t="s">
        <v>32</v>
      </c>
      <c r="H974" s="2">
        <v>36.909999999999997</v>
      </c>
      <c r="I974" s="2">
        <v>7</v>
      </c>
      <c r="J974" s="2">
        <v>12.9185</v>
      </c>
      <c r="K974" s="2">
        <v>271.2885</v>
      </c>
      <c r="L974" s="143">
        <v>43506</v>
      </c>
      <c r="M974" s="2">
        <v>0.57708333333333328</v>
      </c>
      <c r="N974" s="3" t="s">
        <v>23</v>
      </c>
      <c r="O974" s="2">
        <v>258.37</v>
      </c>
      <c r="P974" s="4">
        <v>4.7619047620000003</v>
      </c>
      <c r="Q974" s="2">
        <v>12.9185</v>
      </c>
      <c r="R974" s="2">
        <v>6.7</v>
      </c>
      <c r="S974">
        <f t="shared" si="15"/>
        <v>2</v>
      </c>
    </row>
    <row r="975" spans="2:19" x14ac:dyDescent="0.25">
      <c r="B975" s="2" t="s">
        <v>1008</v>
      </c>
      <c r="C975" s="2" t="s">
        <v>42</v>
      </c>
      <c r="D975" s="2" t="s">
        <v>43</v>
      </c>
      <c r="E975" s="2" t="s">
        <v>27</v>
      </c>
      <c r="F975" s="2" t="s">
        <v>31</v>
      </c>
      <c r="G975" s="2" t="s">
        <v>28</v>
      </c>
      <c r="H975" s="2">
        <v>87.08</v>
      </c>
      <c r="I975" s="2">
        <v>7</v>
      </c>
      <c r="J975" s="2">
        <v>30.478000000000002</v>
      </c>
      <c r="K975" s="2">
        <v>640.03800000000001</v>
      </c>
      <c r="L975" s="143">
        <v>43491</v>
      </c>
      <c r="M975" s="2">
        <v>0.63680555555555551</v>
      </c>
      <c r="N975" s="3" t="s">
        <v>29</v>
      </c>
      <c r="O975" s="2">
        <v>609.55999999999995</v>
      </c>
      <c r="P975" s="4">
        <v>4.7619047620000003</v>
      </c>
      <c r="Q975" s="2">
        <v>30.478000000000002</v>
      </c>
      <c r="R975" s="2">
        <v>5.5</v>
      </c>
      <c r="S975">
        <f t="shared" si="15"/>
        <v>1</v>
      </c>
    </row>
    <row r="976" spans="2:19" x14ac:dyDescent="0.25">
      <c r="B976" s="2" t="s">
        <v>1009</v>
      </c>
      <c r="C976" s="2" t="s">
        <v>18</v>
      </c>
      <c r="D976" s="2" t="s">
        <v>19</v>
      </c>
      <c r="E976" s="2" t="s">
        <v>27</v>
      </c>
      <c r="F976" s="2" t="s">
        <v>31</v>
      </c>
      <c r="G976" s="2" t="s">
        <v>32</v>
      </c>
      <c r="H976" s="2">
        <v>80.08</v>
      </c>
      <c r="I976" s="2">
        <v>3</v>
      </c>
      <c r="J976" s="2">
        <v>12.012</v>
      </c>
      <c r="K976" s="2">
        <v>252.25200000000001</v>
      </c>
      <c r="L976" s="143">
        <v>43507</v>
      </c>
      <c r="M976" s="2">
        <v>0.64513888888888893</v>
      </c>
      <c r="N976" s="3" t="s">
        <v>29</v>
      </c>
      <c r="O976" s="2">
        <v>240.24</v>
      </c>
      <c r="P976" s="4">
        <v>4.7619047620000003</v>
      </c>
      <c r="Q976" s="2">
        <v>12.012</v>
      </c>
      <c r="R976" s="2">
        <v>5.4</v>
      </c>
      <c r="S976">
        <f t="shared" si="15"/>
        <v>2</v>
      </c>
    </row>
    <row r="977" spans="2:19" x14ac:dyDescent="0.25">
      <c r="B977" s="2" t="s">
        <v>1010</v>
      </c>
      <c r="C977" s="2" t="s">
        <v>25</v>
      </c>
      <c r="D977" s="2" t="s">
        <v>26</v>
      </c>
      <c r="E977" s="2" t="s">
        <v>27</v>
      </c>
      <c r="F977" s="2" t="s">
        <v>31</v>
      </c>
      <c r="G977" s="2" t="s">
        <v>46</v>
      </c>
      <c r="H977" s="2">
        <v>86.13</v>
      </c>
      <c r="I977" s="2">
        <v>2</v>
      </c>
      <c r="J977" s="2">
        <v>8.6129999999999995</v>
      </c>
      <c r="K977" s="2">
        <v>180.87299999999999</v>
      </c>
      <c r="L977" s="143">
        <v>43503</v>
      </c>
      <c r="M977" s="2">
        <v>0.74930555555555556</v>
      </c>
      <c r="N977" s="3" t="s">
        <v>29</v>
      </c>
      <c r="O977" s="2">
        <v>172.26</v>
      </c>
      <c r="P977" s="4">
        <v>4.7619047620000003</v>
      </c>
      <c r="Q977" s="2">
        <v>8.6129999999999995</v>
      </c>
      <c r="R977" s="2">
        <v>8.1999999999999993</v>
      </c>
      <c r="S977">
        <f t="shared" si="15"/>
        <v>2</v>
      </c>
    </row>
    <row r="978" spans="2:19" x14ac:dyDescent="0.25">
      <c r="B978" s="2" t="s">
        <v>1011</v>
      </c>
      <c r="C978" s="2" t="s">
        <v>42</v>
      </c>
      <c r="D978" s="2" t="s">
        <v>43</v>
      </c>
      <c r="E978" s="2" t="s">
        <v>20</v>
      </c>
      <c r="F978" s="2" t="s">
        <v>31</v>
      </c>
      <c r="G978" s="2" t="s">
        <v>46</v>
      </c>
      <c r="H978" s="2">
        <v>49.92</v>
      </c>
      <c r="I978" s="2">
        <v>2</v>
      </c>
      <c r="J978" s="2">
        <v>4.992</v>
      </c>
      <c r="K978" s="2">
        <v>104.83199999999999</v>
      </c>
      <c r="L978" s="143">
        <v>43530</v>
      </c>
      <c r="M978" s="2">
        <v>0.49652777777777779</v>
      </c>
      <c r="N978" s="3" t="s">
        <v>33</v>
      </c>
      <c r="O978" s="2">
        <v>99.84</v>
      </c>
      <c r="P978" s="4">
        <v>4.7619047620000003</v>
      </c>
      <c r="Q978" s="2">
        <v>4.992</v>
      </c>
      <c r="R978" s="2">
        <v>7</v>
      </c>
      <c r="S978">
        <f t="shared" si="15"/>
        <v>3</v>
      </c>
    </row>
    <row r="979" spans="2:19" x14ac:dyDescent="0.25">
      <c r="B979" s="2" t="s">
        <v>1012</v>
      </c>
      <c r="C979" s="2" t="s">
        <v>18</v>
      </c>
      <c r="D979" s="2" t="s">
        <v>19</v>
      </c>
      <c r="E979" s="2" t="s">
        <v>27</v>
      </c>
      <c r="F979" s="2" t="s">
        <v>21</v>
      </c>
      <c r="G979" s="2" t="s">
        <v>44</v>
      </c>
      <c r="H979" s="2">
        <v>74.66</v>
      </c>
      <c r="I979" s="2">
        <v>4</v>
      </c>
      <c r="J979" s="2">
        <v>14.932</v>
      </c>
      <c r="K979" s="2">
        <v>313.572</v>
      </c>
      <c r="L979" s="143">
        <v>43528</v>
      </c>
      <c r="M979" s="2">
        <v>0.44374999999999998</v>
      </c>
      <c r="N979" s="3" t="s">
        <v>29</v>
      </c>
      <c r="O979" s="2">
        <v>298.64</v>
      </c>
      <c r="P979" s="4">
        <v>4.7619047620000003</v>
      </c>
      <c r="Q979" s="2">
        <v>14.932</v>
      </c>
      <c r="R979" s="2">
        <v>8.5</v>
      </c>
      <c r="S979">
        <f t="shared" si="15"/>
        <v>3</v>
      </c>
    </row>
    <row r="980" spans="2:19" x14ac:dyDescent="0.25">
      <c r="B980" s="2" t="s">
        <v>1013</v>
      </c>
      <c r="C980" s="2" t="s">
        <v>42</v>
      </c>
      <c r="D980" s="2" t="s">
        <v>43</v>
      </c>
      <c r="E980" s="2" t="s">
        <v>20</v>
      </c>
      <c r="F980" s="2" t="s">
        <v>31</v>
      </c>
      <c r="G980" s="2" t="s">
        <v>44</v>
      </c>
      <c r="H980" s="2">
        <v>26.6</v>
      </c>
      <c r="I980" s="2">
        <v>6</v>
      </c>
      <c r="J980" s="2">
        <v>7.98</v>
      </c>
      <c r="K980" s="2">
        <v>167.58</v>
      </c>
      <c r="L980" s="143">
        <v>43522</v>
      </c>
      <c r="M980" s="2">
        <v>0.63194444444444442</v>
      </c>
      <c r="N980" s="3" t="s">
        <v>23</v>
      </c>
      <c r="O980" s="2">
        <v>159.6</v>
      </c>
      <c r="P980" s="4">
        <v>4.7619047620000003</v>
      </c>
      <c r="Q980" s="2">
        <v>7.98</v>
      </c>
      <c r="R980" s="2">
        <v>4.9000000000000004</v>
      </c>
      <c r="S980">
        <f t="shared" si="15"/>
        <v>2</v>
      </c>
    </row>
    <row r="981" spans="2:19" x14ac:dyDescent="0.25">
      <c r="B981" s="2" t="s">
        <v>1014</v>
      </c>
      <c r="C981" s="2" t="s">
        <v>42</v>
      </c>
      <c r="D981" s="2" t="s">
        <v>43</v>
      </c>
      <c r="E981" s="2" t="s">
        <v>27</v>
      </c>
      <c r="F981" s="2" t="s">
        <v>21</v>
      </c>
      <c r="G981" s="2" t="s">
        <v>28</v>
      </c>
      <c r="H981" s="2">
        <v>25.45</v>
      </c>
      <c r="I981" s="2">
        <v>1</v>
      </c>
      <c r="J981" s="2">
        <v>1.2725</v>
      </c>
      <c r="K981" s="2">
        <v>26.7225</v>
      </c>
      <c r="L981" s="143">
        <v>43534</v>
      </c>
      <c r="M981" s="2">
        <v>0.75694444444444442</v>
      </c>
      <c r="N981" s="3" t="s">
        <v>33</v>
      </c>
      <c r="O981" s="2">
        <v>25.45</v>
      </c>
      <c r="P981" s="4">
        <v>4.7619047620000003</v>
      </c>
      <c r="Q981" s="2">
        <v>1.2725</v>
      </c>
      <c r="R981" s="2">
        <v>5.0999999999999996</v>
      </c>
      <c r="S981">
        <f t="shared" si="15"/>
        <v>3</v>
      </c>
    </row>
    <row r="982" spans="2:19" x14ac:dyDescent="0.25">
      <c r="B982" s="2" t="s">
        <v>1015</v>
      </c>
      <c r="C982" s="2" t="s">
        <v>42</v>
      </c>
      <c r="D982" s="2" t="s">
        <v>43</v>
      </c>
      <c r="E982" s="2" t="s">
        <v>27</v>
      </c>
      <c r="F982" s="2" t="s">
        <v>21</v>
      </c>
      <c r="G982" s="2" t="s">
        <v>44</v>
      </c>
      <c r="H982" s="2">
        <v>67.77</v>
      </c>
      <c r="I982" s="2">
        <v>1</v>
      </c>
      <c r="J982" s="2">
        <v>3.3885000000000001</v>
      </c>
      <c r="K982" s="2">
        <v>71.158500000000004</v>
      </c>
      <c r="L982" s="143">
        <v>43500</v>
      </c>
      <c r="M982" s="2">
        <v>0.86319444444444449</v>
      </c>
      <c r="N982" s="3" t="s">
        <v>33</v>
      </c>
      <c r="O982" s="2">
        <v>67.77</v>
      </c>
      <c r="P982" s="4">
        <v>4.7619047620000003</v>
      </c>
      <c r="Q982" s="2">
        <v>3.3885000000000001</v>
      </c>
      <c r="R982" s="2">
        <v>6.5</v>
      </c>
      <c r="S982">
        <f t="shared" si="15"/>
        <v>2</v>
      </c>
    </row>
    <row r="983" spans="2:19" x14ac:dyDescent="0.25">
      <c r="B983" s="2" t="s">
        <v>1016</v>
      </c>
      <c r="C983" s="2" t="s">
        <v>25</v>
      </c>
      <c r="D983" s="2" t="s">
        <v>26</v>
      </c>
      <c r="E983" s="2" t="s">
        <v>20</v>
      </c>
      <c r="F983" s="2" t="s">
        <v>31</v>
      </c>
      <c r="G983" s="2" t="s">
        <v>44</v>
      </c>
      <c r="H983" s="2">
        <v>59.59</v>
      </c>
      <c r="I983" s="2">
        <v>4</v>
      </c>
      <c r="J983" s="2">
        <v>11.917999999999999</v>
      </c>
      <c r="K983" s="2">
        <v>250.27799999999999</v>
      </c>
      <c r="L983" s="143">
        <v>43484</v>
      </c>
      <c r="M983" s="2">
        <v>0.53194444444444444</v>
      </c>
      <c r="N983" s="3" t="s">
        <v>29</v>
      </c>
      <c r="O983" s="2">
        <v>238.36</v>
      </c>
      <c r="P983" s="4">
        <v>4.7619047620000003</v>
      </c>
      <c r="Q983" s="2">
        <v>11.917999999999999</v>
      </c>
      <c r="R983" s="2">
        <v>9.8000000000000007</v>
      </c>
      <c r="S983">
        <f t="shared" si="15"/>
        <v>1</v>
      </c>
    </row>
    <row r="984" spans="2:19" x14ac:dyDescent="0.25">
      <c r="B984" s="2" t="s">
        <v>1017</v>
      </c>
      <c r="C984" s="2" t="s">
        <v>18</v>
      </c>
      <c r="D984" s="2" t="s">
        <v>19</v>
      </c>
      <c r="E984" s="2" t="s">
        <v>27</v>
      </c>
      <c r="F984" s="2" t="s">
        <v>31</v>
      </c>
      <c r="G984" s="2" t="s">
        <v>22</v>
      </c>
      <c r="H984" s="2">
        <v>58.15</v>
      </c>
      <c r="I984" s="2">
        <v>4</v>
      </c>
      <c r="J984" s="2">
        <v>11.63</v>
      </c>
      <c r="K984" s="2">
        <v>244.23</v>
      </c>
      <c r="L984" s="143">
        <v>43488</v>
      </c>
      <c r="M984" s="2">
        <v>0.73888888888888893</v>
      </c>
      <c r="N984" s="3" t="s">
        <v>29</v>
      </c>
      <c r="O984" s="2">
        <v>232.6</v>
      </c>
      <c r="P984" s="4">
        <v>4.7619047620000003</v>
      </c>
      <c r="Q984" s="2">
        <v>11.63</v>
      </c>
      <c r="R984" s="2">
        <v>8.4</v>
      </c>
      <c r="S984">
        <f t="shared" si="15"/>
        <v>1</v>
      </c>
    </row>
    <row r="985" spans="2:19" x14ac:dyDescent="0.25">
      <c r="B985" s="2" t="s">
        <v>1018</v>
      </c>
      <c r="C985" s="2" t="s">
        <v>18</v>
      </c>
      <c r="D985" s="2" t="s">
        <v>19</v>
      </c>
      <c r="E985" s="2" t="s">
        <v>20</v>
      </c>
      <c r="F985" s="2" t="s">
        <v>21</v>
      </c>
      <c r="G985" s="2" t="s">
        <v>36</v>
      </c>
      <c r="H985" s="2">
        <v>97.48</v>
      </c>
      <c r="I985" s="2">
        <v>9</v>
      </c>
      <c r="J985" s="2">
        <v>43.866</v>
      </c>
      <c r="K985" s="2">
        <v>921.18600000000004</v>
      </c>
      <c r="L985" s="143">
        <v>43538</v>
      </c>
      <c r="M985" s="2">
        <v>0.59652777777777777</v>
      </c>
      <c r="N985" s="3" t="s">
        <v>23</v>
      </c>
      <c r="O985" s="2">
        <v>877.32</v>
      </c>
      <c r="P985" s="4">
        <v>4.7619047620000003</v>
      </c>
      <c r="Q985" s="2">
        <v>43.866</v>
      </c>
      <c r="R985" s="2">
        <v>7.4</v>
      </c>
      <c r="S985">
        <f t="shared" si="15"/>
        <v>3</v>
      </c>
    </row>
    <row r="986" spans="2:19" x14ac:dyDescent="0.25">
      <c r="B986" s="2" t="s">
        <v>1019</v>
      </c>
      <c r="C986" s="2" t="s">
        <v>25</v>
      </c>
      <c r="D986" s="2" t="s">
        <v>26</v>
      </c>
      <c r="E986" s="2" t="s">
        <v>27</v>
      </c>
      <c r="F986" s="2" t="s">
        <v>31</v>
      </c>
      <c r="G986" s="2" t="s">
        <v>22</v>
      </c>
      <c r="H986" s="2">
        <v>99.96</v>
      </c>
      <c r="I986" s="2">
        <v>7</v>
      </c>
      <c r="J986" s="2">
        <v>34.985999999999997</v>
      </c>
      <c r="K986" s="2">
        <v>734.70600000000002</v>
      </c>
      <c r="L986" s="143">
        <v>43488</v>
      </c>
      <c r="M986" s="2">
        <v>0.43958333333333333</v>
      </c>
      <c r="N986" s="3" t="s">
        <v>29</v>
      </c>
      <c r="O986" s="2">
        <v>699.72</v>
      </c>
      <c r="P986" s="4">
        <v>4.7619047620000003</v>
      </c>
      <c r="Q986" s="2">
        <v>34.985999999999997</v>
      </c>
      <c r="R986" s="2">
        <v>6.1</v>
      </c>
      <c r="S986">
        <f t="shared" si="15"/>
        <v>1</v>
      </c>
    </row>
    <row r="987" spans="2:19" x14ac:dyDescent="0.25">
      <c r="B987" s="2" t="s">
        <v>1020</v>
      </c>
      <c r="C987" s="2" t="s">
        <v>25</v>
      </c>
      <c r="D987" s="2" t="s">
        <v>26</v>
      </c>
      <c r="E987" s="2" t="s">
        <v>27</v>
      </c>
      <c r="F987" s="2" t="s">
        <v>31</v>
      </c>
      <c r="G987" s="2" t="s">
        <v>28</v>
      </c>
      <c r="H987" s="2">
        <v>96.37</v>
      </c>
      <c r="I987" s="2">
        <v>7</v>
      </c>
      <c r="J987" s="2">
        <v>33.729500000000002</v>
      </c>
      <c r="K987" s="2">
        <v>708.31949999999995</v>
      </c>
      <c r="L987" s="143">
        <v>43474</v>
      </c>
      <c r="M987" s="2">
        <v>0.4861111111111111</v>
      </c>
      <c r="N987" s="3" t="s">
        <v>29</v>
      </c>
      <c r="O987" s="2">
        <v>674.59</v>
      </c>
      <c r="P987" s="4">
        <v>4.7619047620000003</v>
      </c>
      <c r="Q987" s="2">
        <v>33.729500000000002</v>
      </c>
      <c r="R987" s="2">
        <v>6</v>
      </c>
      <c r="S987">
        <f t="shared" si="15"/>
        <v>1</v>
      </c>
    </row>
    <row r="988" spans="2:19" x14ac:dyDescent="0.25">
      <c r="B988" s="2" t="s">
        <v>1021</v>
      </c>
      <c r="C988" s="2" t="s">
        <v>42</v>
      </c>
      <c r="D988" s="2" t="s">
        <v>43</v>
      </c>
      <c r="E988" s="2" t="s">
        <v>27</v>
      </c>
      <c r="F988" s="2" t="s">
        <v>21</v>
      </c>
      <c r="G988" s="2" t="s">
        <v>46</v>
      </c>
      <c r="H988" s="2">
        <v>63.71</v>
      </c>
      <c r="I988" s="2">
        <v>5</v>
      </c>
      <c r="J988" s="2">
        <v>15.9275</v>
      </c>
      <c r="K988" s="2">
        <v>334.47750000000002</v>
      </c>
      <c r="L988" s="143">
        <v>43503</v>
      </c>
      <c r="M988" s="2">
        <v>0.8125</v>
      </c>
      <c r="N988" s="3" t="s">
        <v>23</v>
      </c>
      <c r="O988" s="2">
        <v>318.55</v>
      </c>
      <c r="P988" s="4">
        <v>4.7619047620000003</v>
      </c>
      <c r="Q988" s="2">
        <v>15.9275</v>
      </c>
      <c r="R988" s="2">
        <v>8.5</v>
      </c>
      <c r="S988">
        <f t="shared" si="15"/>
        <v>2</v>
      </c>
    </row>
    <row r="989" spans="2:19" x14ac:dyDescent="0.25">
      <c r="B989" s="2" t="s">
        <v>1022</v>
      </c>
      <c r="C989" s="2" t="s">
        <v>42</v>
      </c>
      <c r="D989" s="2" t="s">
        <v>43</v>
      </c>
      <c r="E989" s="2" t="s">
        <v>27</v>
      </c>
      <c r="F989" s="2" t="s">
        <v>21</v>
      </c>
      <c r="G989" s="2" t="s">
        <v>22</v>
      </c>
      <c r="H989" s="2">
        <v>14.76</v>
      </c>
      <c r="I989" s="2">
        <v>2</v>
      </c>
      <c r="J989" s="2">
        <v>1.476</v>
      </c>
      <c r="K989" s="2">
        <v>30.995999999999999</v>
      </c>
      <c r="L989" s="143">
        <v>43514</v>
      </c>
      <c r="M989" s="2">
        <v>0.61250000000000004</v>
      </c>
      <c r="N989" s="3" t="s">
        <v>23</v>
      </c>
      <c r="O989" s="2">
        <v>29.52</v>
      </c>
      <c r="P989" s="4">
        <v>4.7619047620000003</v>
      </c>
      <c r="Q989" s="2">
        <v>1.476</v>
      </c>
      <c r="R989" s="2">
        <v>4.3</v>
      </c>
      <c r="S989">
        <f t="shared" si="15"/>
        <v>2</v>
      </c>
    </row>
    <row r="990" spans="2:19" x14ac:dyDescent="0.25">
      <c r="B990" s="2" t="s">
        <v>1023</v>
      </c>
      <c r="C990" s="2" t="s">
        <v>42</v>
      </c>
      <c r="D990" s="2" t="s">
        <v>43</v>
      </c>
      <c r="E990" s="2" t="s">
        <v>20</v>
      </c>
      <c r="F990" s="2" t="s">
        <v>31</v>
      </c>
      <c r="G990" s="2" t="s">
        <v>22</v>
      </c>
      <c r="H990" s="2">
        <v>62</v>
      </c>
      <c r="I990" s="2">
        <v>8</v>
      </c>
      <c r="J990" s="2">
        <v>24.8</v>
      </c>
      <c r="K990" s="2">
        <v>520.79999999999995</v>
      </c>
      <c r="L990" s="143">
        <v>43468</v>
      </c>
      <c r="M990" s="2">
        <v>0.79722222222222228</v>
      </c>
      <c r="N990" s="3" t="s">
        <v>33</v>
      </c>
      <c r="O990" s="2">
        <v>496</v>
      </c>
      <c r="P990" s="4">
        <v>4.7619047620000003</v>
      </c>
      <c r="Q990" s="2">
        <v>24.8</v>
      </c>
      <c r="R990" s="2">
        <v>6.2</v>
      </c>
      <c r="S990">
        <f t="shared" si="15"/>
        <v>1</v>
      </c>
    </row>
    <row r="991" spans="2:19" x14ac:dyDescent="0.25">
      <c r="B991" s="2" t="s">
        <v>1024</v>
      </c>
      <c r="C991" s="2" t="s">
        <v>25</v>
      </c>
      <c r="D991" s="2" t="s">
        <v>26</v>
      </c>
      <c r="E991" s="2" t="s">
        <v>20</v>
      </c>
      <c r="F991" s="2" t="s">
        <v>31</v>
      </c>
      <c r="G991" s="2" t="s">
        <v>28</v>
      </c>
      <c r="H991" s="2">
        <v>82.34</v>
      </c>
      <c r="I991" s="2">
        <v>10</v>
      </c>
      <c r="J991" s="2">
        <v>41.17</v>
      </c>
      <c r="K991" s="2">
        <v>864.57</v>
      </c>
      <c r="L991" s="143">
        <v>43553</v>
      </c>
      <c r="M991" s="2">
        <v>0.8</v>
      </c>
      <c r="N991" s="3" t="s">
        <v>23</v>
      </c>
      <c r="O991" s="2">
        <v>823.4</v>
      </c>
      <c r="P991" s="4">
        <v>4.7619047620000003</v>
      </c>
      <c r="Q991" s="2">
        <v>41.17</v>
      </c>
      <c r="R991" s="2">
        <v>4.3</v>
      </c>
      <c r="S991">
        <f t="shared" si="15"/>
        <v>3</v>
      </c>
    </row>
    <row r="992" spans="2:19" x14ac:dyDescent="0.25">
      <c r="B992" s="2" t="s">
        <v>1025</v>
      </c>
      <c r="C992" s="2" t="s">
        <v>42</v>
      </c>
      <c r="D992" s="2" t="s">
        <v>43</v>
      </c>
      <c r="E992" s="2" t="s">
        <v>20</v>
      </c>
      <c r="F992" s="2" t="s">
        <v>31</v>
      </c>
      <c r="G992" s="2" t="s">
        <v>22</v>
      </c>
      <c r="H992" s="2">
        <v>75.37</v>
      </c>
      <c r="I992" s="2">
        <v>8</v>
      </c>
      <c r="J992" s="2">
        <v>30.148</v>
      </c>
      <c r="K992" s="2">
        <v>633.10799999999995</v>
      </c>
      <c r="L992" s="143">
        <v>43493</v>
      </c>
      <c r="M992" s="2">
        <v>0.65694444444444444</v>
      </c>
      <c r="N992" s="3" t="s">
        <v>33</v>
      </c>
      <c r="O992" s="2">
        <v>602.96</v>
      </c>
      <c r="P992" s="4">
        <v>4.7619047620000003</v>
      </c>
      <c r="Q992" s="2">
        <v>30.148</v>
      </c>
      <c r="R992" s="2">
        <v>8.4</v>
      </c>
      <c r="S992">
        <f t="shared" si="15"/>
        <v>1</v>
      </c>
    </row>
    <row r="993" spans="2:19" x14ac:dyDescent="0.25">
      <c r="B993" s="2" t="s">
        <v>1026</v>
      </c>
      <c r="C993" s="2" t="s">
        <v>18</v>
      </c>
      <c r="D993" s="2" t="s">
        <v>19</v>
      </c>
      <c r="E993" s="2" t="s">
        <v>27</v>
      </c>
      <c r="F993" s="2" t="s">
        <v>21</v>
      </c>
      <c r="G993" s="2" t="s">
        <v>44</v>
      </c>
      <c r="H993" s="2">
        <v>56.56</v>
      </c>
      <c r="I993" s="2">
        <v>5</v>
      </c>
      <c r="J993" s="2">
        <v>14.14</v>
      </c>
      <c r="K993" s="2">
        <v>296.94</v>
      </c>
      <c r="L993" s="143">
        <v>43546</v>
      </c>
      <c r="M993" s="2">
        <v>0.79583333333333328</v>
      </c>
      <c r="N993" s="3" t="s">
        <v>33</v>
      </c>
      <c r="O993" s="2">
        <v>282.8</v>
      </c>
      <c r="P993" s="4">
        <v>4.7619047620000003</v>
      </c>
      <c r="Q993" s="2">
        <v>14.14</v>
      </c>
      <c r="R993" s="2">
        <v>4.5</v>
      </c>
      <c r="S993">
        <f t="shared" si="15"/>
        <v>3</v>
      </c>
    </row>
    <row r="994" spans="2:19" x14ac:dyDescent="0.25">
      <c r="B994" s="2" t="s">
        <v>1027</v>
      </c>
      <c r="C994" s="2" t="s">
        <v>42</v>
      </c>
      <c r="D994" s="2" t="s">
        <v>43</v>
      </c>
      <c r="E994" s="2" t="s">
        <v>27</v>
      </c>
      <c r="F994" s="2" t="s">
        <v>21</v>
      </c>
      <c r="G994" s="2" t="s">
        <v>36</v>
      </c>
      <c r="H994" s="2">
        <v>76.599999999999994</v>
      </c>
      <c r="I994" s="2">
        <v>10</v>
      </c>
      <c r="J994" s="2">
        <v>38.299999999999997</v>
      </c>
      <c r="K994" s="2">
        <v>804.3</v>
      </c>
      <c r="L994" s="143">
        <v>43489</v>
      </c>
      <c r="M994" s="2">
        <v>0.75694444444444442</v>
      </c>
      <c r="N994" s="3" t="s">
        <v>23</v>
      </c>
      <c r="O994" s="2">
        <v>766</v>
      </c>
      <c r="P994" s="4">
        <v>4.7619047620000003</v>
      </c>
      <c r="Q994" s="2">
        <v>38.299999999999997</v>
      </c>
      <c r="R994" s="2">
        <v>6</v>
      </c>
      <c r="S994">
        <f t="shared" si="15"/>
        <v>1</v>
      </c>
    </row>
    <row r="995" spans="2:19" x14ac:dyDescent="0.25">
      <c r="B995" s="2" t="s">
        <v>1028</v>
      </c>
      <c r="C995" s="2" t="s">
        <v>18</v>
      </c>
      <c r="D995" s="2" t="s">
        <v>19</v>
      </c>
      <c r="E995" s="2" t="s">
        <v>27</v>
      </c>
      <c r="F995" s="2" t="s">
        <v>31</v>
      </c>
      <c r="G995" s="2" t="s">
        <v>28</v>
      </c>
      <c r="H995" s="2">
        <v>58.03</v>
      </c>
      <c r="I995" s="2">
        <v>2</v>
      </c>
      <c r="J995" s="2">
        <v>5.8029999999999999</v>
      </c>
      <c r="K995" s="2">
        <v>121.863</v>
      </c>
      <c r="L995" s="143">
        <v>43534</v>
      </c>
      <c r="M995" s="2">
        <v>0.86527777777777781</v>
      </c>
      <c r="N995" s="3" t="s">
        <v>23</v>
      </c>
      <c r="O995" s="2">
        <v>116.06</v>
      </c>
      <c r="P995" s="4">
        <v>4.7619047620000003</v>
      </c>
      <c r="Q995" s="2">
        <v>5.8029999999999999</v>
      </c>
      <c r="R995" s="2">
        <v>8.8000000000000007</v>
      </c>
      <c r="S995">
        <f t="shared" si="15"/>
        <v>3</v>
      </c>
    </row>
    <row r="996" spans="2:19" x14ac:dyDescent="0.25">
      <c r="B996" s="2" t="s">
        <v>1029</v>
      </c>
      <c r="C996" s="2" t="s">
        <v>42</v>
      </c>
      <c r="D996" s="2" t="s">
        <v>43</v>
      </c>
      <c r="E996" s="2" t="s">
        <v>27</v>
      </c>
      <c r="F996" s="2" t="s">
        <v>31</v>
      </c>
      <c r="G996" s="2" t="s">
        <v>46</v>
      </c>
      <c r="H996" s="2">
        <v>17.489999999999998</v>
      </c>
      <c r="I996" s="2">
        <v>10</v>
      </c>
      <c r="J996" s="2">
        <v>8.7449999999999992</v>
      </c>
      <c r="K996" s="2">
        <v>183.64500000000001</v>
      </c>
      <c r="L996" s="143">
        <v>43518</v>
      </c>
      <c r="M996" s="2">
        <v>0.77430555555555558</v>
      </c>
      <c r="N996" s="3" t="s">
        <v>23</v>
      </c>
      <c r="O996" s="2">
        <v>174.9</v>
      </c>
      <c r="P996" s="4">
        <v>4.7619047620000003</v>
      </c>
      <c r="Q996" s="2">
        <v>8.7449999999999992</v>
      </c>
      <c r="R996" s="2">
        <v>6.6</v>
      </c>
      <c r="S996">
        <f t="shared" si="15"/>
        <v>2</v>
      </c>
    </row>
    <row r="997" spans="2:19" x14ac:dyDescent="0.25">
      <c r="B997" s="2" t="s">
        <v>1030</v>
      </c>
      <c r="C997" s="2" t="s">
        <v>25</v>
      </c>
      <c r="D997" s="2" t="s">
        <v>26</v>
      </c>
      <c r="E997" s="2" t="s">
        <v>20</v>
      </c>
      <c r="F997" s="2" t="s">
        <v>21</v>
      </c>
      <c r="G997" s="2" t="s">
        <v>28</v>
      </c>
      <c r="H997" s="2">
        <v>60.95</v>
      </c>
      <c r="I997" s="2">
        <v>1</v>
      </c>
      <c r="J997" s="2">
        <v>3.0474999999999999</v>
      </c>
      <c r="K997" s="2">
        <v>63.997500000000002</v>
      </c>
      <c r="L997" s="143">
        <v>43514</v>
      </c>
      <c r="M997" s="2">
        <v>0.4861111111111111</v>
      </c>
      <c r="N997" s="3" t="s">
        <v>23</v>
      </c>
      <c r="O997" s="2">
        <v>60.95</v>
      </c>
      <c r="P997" s="4">
        <v>4.7619047620000003</v>
      </c>
      <c r="Q997" s="2">
        <v>3.0474999999999999</v>
      </c>
      <c r="R997" s="2">
        <v>5.9</v>
      </c>
      <c r="S997">
        <f t="shared" si="15"/>
        <v>2</v>
      </c>
    </row>
    <row r="998" spans="2:19" x14ac:dyDescent="0.25">
      <c r="B998" s="2" t="s">
        <v>1031</v>
      </c>
      <c r="C998" s="2" t="s">
        <v>25</v>
      </c>
      <c r="D998" s="2" t="s">
        <v>26</v>
      </c>
      <c r="E998" s="2" t="s">
        <v>27</v>
      </c>
      <c r="F998" s="2" t="s">
        <v>31</v>
      </c>
      <c r="G998" s="2" t="s">
        <v>22</v>
      </c>
      <c r="H998" s="2">
        <v>40.35</v>
      </c>
      <c r="I998" s="2">
        <v>1</v>
      </c>
      <c r="J998" s="2">
        <v>2.0175000000000001</v>
      </c>
      <c r="K998" s="2">
        <v>42.3675</v>
      </c>
      <c r="L998" s="143">
        <v>43494</v>
      </c>
      <c r="M998" s="2">
        <v>0.57361111111111107</v>
      </c>
      <c r="N998" s="3" t="s">
        <v>23</v>
      </c>
      <c r="O998" s="2">
        <v>40.35</v>
      </c>
      <c r="P998" s="4">
        <v>4.7619047620000003</v>
      </c>
      <c r="Q998" s="2">
        <v>2.0175000000000001</v>
      </c>
      <c r="R998" s="2">
        <v>6.2</v>
      </c>
      <c r="S998">
        <f t="shared" si="15"/>
        <v>1</v>
      </c>
    </row>
    <row r="999" spans="2:19" x14ac:dyDescent="0.25">
      <c r="B999" s="2" t="s">
        <v>1032</v>
      </c>
      <c r="C999" s="2" t="s">
        <v>42</v>
      </c>
      <c r="D999" s="2" t="s">
        <v>43</v>
      </c>
      <c r="E999" s="2" t="s">
        <v>27</v>
      </c>
      <c r="F999" s="2" t="s">
        <v>21</v>
      </c>
      <c r="G999" s="2" t="s">
        <v>32</v>
      </c>
      <c r="H999" s="2">
        <v>97.38</v>
      </c>
      <c r="I999" s="2">
        <v>10</v>
      </c>
      <c r="J999" s="2">
        <v>48.69</v>
      </c>
      <c r="K999" s="2">
        <v>1022.49</v>
      </c>
      <c r="L999" s="143">
        <v>43526</v>
      </c>
      <c r="M999" s="2">
        <v>0.71944444444444444</v>
      </c>
      <c r="N999" s="3" t="s">
        <v>23</v>
      </c>
      <c r="O999" s="2">
        <v>973.8</v>
      </c>
      <c r="P999" s="4">
        <v>4.7619047620000003</v>
      </c>
      <c r="Q999" s="2">
        <v>48.69</v>
      </c>
      <c r="R999" s="2">
        <v>4.4000000000000004</v>
      </c>
      <c r="S999">
        <f t="shared" si="15"/>
        <v>3</v>
      </c>
    </row>
    <row r="1000" spans="2:19" x14ac:dyDescent="0.25">
      <c r="B1000" s="2" t="s">
        <v>1033</v>
      </c>
      <c r="C1000" s="2" t="s">
        <v>18</v>
      </c>
      <c r="D1000" s="2" t="s">
        <v>19</v>
      </c>
      <c r="E1000" s="2" t="s">
        <v>20</v>
      </c>
      <c r="F1000" s="2" t="s">
        <v>31</v>
      </c>
      <c r="G1000" s="2" t="s">
        <v>44</v>
      </c>
      <c r="H1000" s="2">
        <v>31.84</v>
      </c>
      <c r="I1000" s="2">
        <v>1</v>
      </c>
      <c r="J1000" s="2">
        <v>1.5920000000000001</v>
      </c>
      <c r="K1000" s="2">
        <v>33.432000000000002</v>
      </c>
      <c r="L1000" s="143">
        <v>43505</v>
      </c>
      <c r="M1000" s="2">
        <v>0.55694444444444446</v>
      </c>
      <c r="N1000" s="3" t="s">
        <v>29</v>
      </c>
      <c r="O1000" s="2">
        <v>31.84</v>
      </c>
      <c r="P1000" s="4">
        <v>4.7619047620000003</v>
      </c>
      <c r="Q1000" s="2">
        <v>1.5920000000000001</v>
      </c>
      <c r="R1000" s="2">
        <v>7.7</v>
      </c>
      <c r="S1000">
        <f t="shared" si="15"/>
        <v>2</v>
      </c>
    </row>
    <row r="1001" spans="2:19" x14ac:dyDescent="0.25">
      <c r="B1001" s="2" t="s">
        <v>1034</v>
      </c>
      <c r="C1001" s="2" t="s">
        <v>18</v>
      </c>
      <c r="D1001" s="2" t="s">
        <v>19</v>
      </c>
      <c r="E1001" s="2" t="s">
        <v>27</v>
      </c>
      <c r="F1001" s="2" t="s">
        <v>31</v>
      </c>
      <c r="G1001" s="2" t="s">
        <v>32</v>
      </c>
      <c r="H1001" s="2">
        <v>65.819999999999993</v>
      </c>
      <c r="I1001" s="2">
        <v>1</v>
      </c>
      <c r="J1001" s="2">
        <v>3.2909999999999999</v>
      </c>
      <c r="K1001" s="2">
        <v>69.111000000000004</v>
      </c>
      <c r="L1001" s="143">
        <v>43518</v>
      </c>
      <c r="M1001" s="2">
        <v>0.6479166666666667</v>
      </c>
      <c r="N1001" s="3" t="s">
        <v>29</v>
      </c>
      <c r="O1001" s="2">
        <v>65.819999999999993</v>
      </c>
      <c r="P1001" s="4">
        <v>4.7619047620000003</v>
      </c>
      <c r="Q1001" s="2">
        <v>3.2909999999999999</v>
      </c>
      <c r="R1001" s="2">
        <v>4.0999999999999996</v>
      </c>
      <c r="S1001">
        <f t="shared" si="15"/>
        <v>2</v>
      </c>
    </row>
    <row r="1002" spans="2:19" x14ac:dyDescent="0.25">
      <c r="B1002" s="2" t="s">
        <v>1035</v>
      </c>
      <c r="C1002" s="2" t="s">
        <v>18</v>
      </c>
      <c r="D1002" s="2" t="s">
        <v>19</v>
      </c>
      <c r="E1002" s="2" t="s">
        <v>20</v>
      </c>
      <c r="F1002" s="2" t="s">
        <v>21</v>
      </c>
      <c r="G1002" s="2" t="s">
        <v>46</v>
      </c>
      <c r="H1002" s="2">
        <v>88.34</v>
      </c>
      <c r="I1002" s="2">
        <v>7</v>
      </c>
      <c r="J1002" s="2">
        <v>30.919</v>
      </c>
      <c r="K1002" s="2">
        <v>649.29899999999998</v>
      </c>
      <c r="L1002" s="143">
        <v>43514</v>
      </c>
      <c r="M1002" s="2">
        <v>0.56111111111111112</v>
      </c>
      <c r="N1002" s="3" t="s">
        <v>29</v>
      </c>
      <c r="O1002" s="2">
        <v>618.38</v>
      </c>
      <c r="P1002" s="4">
        <v>4.7619047620000003</v>
      </c>
      <c r="Q1002" s="2">
        <v>30.919</v>
      </c>
      <c r="R1002" s="2">
        <v>6.6</v>
      </c>
      <c r="S1002">
        <f t="shared" si="15"/>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26C28-6ADA-43B4-B7C3-F47206A4BEAE}">
  <dimension ref="B2:G57"/>
  <sheetViews>
    <sheetView zoomScale="96" workbookViewId="0">
      <selection activeCell="E35" sqref="E35"/>
    </sheetView>
  </sheetViews>
  <sheetFormatPr defaultRowHeight="15" x14ac:dyDescent="0.25"/>
  <cols>
    <col min="2" max="2" width="13.28515625" bestFit="1" customWidth="1"/>
    <col min="3" max="3" width="12.85546875" bestFit="1" customWidth="1"/>
    <col min="4" max="4" width="16.7109375" bestFit="1" customWidth="1"/>
    <col min="5" max="5" width="20" bestFit="1" customWidth="1"/>
    <col min="6" max="6" width="18.140625" bestFit="1" customWidth="1"/>
    <col min="7" max="7" width="13.140625" bestFit="1" customWidth="1"/>
    <col min="8" max="8" width="16.7109375" bestFit="1" customWidth="1"/>
    <col min="9" max="9" width="17.140625" bestFit="1" customWidth="1"/>
    <col min="10" max="10" width="21.85546875" bestFit="1" customWidth="1"/>
    <col min="11" max="224" width="6.140625" bestFit="1" customWidth="1"/>
    <col min="225" max="226" width="7.140625" bestFit="1" customWidth="1"/>
    <col min="227" max="227" width="6.140625" bestFit="1" customWidth="1"/>
    <col min="228" max="228" width="7.140625" bestFit="1" customWidth="1"/>
    <col min="229" max="229" width="6.140625" bestFit="1" customWidth="1"/>
    <col min="230" max="233" width="7.140625" bestFit="1" customWidth="1"/>
    <col min="234" max="235" width="6.140625" bestFit="1" customWidth="1"/>
    <col min="236" max="243" width="7.140625" bestFit="1" customWidth="1"/>
    <col min="244" max="244" width="6.140625" bestFit="1" customWidth="1"/>
    <col min="245" max="246" width="7.140625" bestFit="1" customWidth="1"/>
    <col min="247" max="247" width="6.140625" bestFit="1" customWidth="1"/>
    <col min="248" max="250" width="7.140625" bestFit="1" customWidth="1"/>
    <col min="251" max="251" width="6.140625" bestFit="1" customWidth="1"/>
    <col min="252" max="256" width="7.140625" bestFit="1" customWidth="1"/>
    <col min="257" max="257" width="6.140625" bestFit="1" customWidth="1"/>
    <col min="258" max="268" width="7.140625" bestFit="1" customWidth="1"/>
    <col min="269" max="269" width="6.140625" bestFit="1" customWidth="1"/>
    <col min="270" max="272" width="7.140625" bestFit="1" customWidth="1"/>
    <col min="273" max="273" width="6.140625" bestFit="1" customWidth="1"/>
    <col min="274" max="276" width="7.140625" bestFit="1" customWidth="1"/>
    <col min="277" max="277" width="6.140625" bestFit="1" customWidth="1"/>
    <col min="278" max="281" width="7.140625" bestFit="1" customWidth="1"/>
    <col min="282" max="282" width="6.140625" bestFit="1" customWidth="1"/>
    <col min="283" max="283" width="7.140625" bestFit="1" customWidth="1"/>
    <col min="284" max="284" width="6.140625" bestFit="1" customWidth="1"/>
    <col min="285" max="286" width="7.140625" bestFit="1" customWidth="1"/>
    <col min="287" max="287" width="6.140625" bestFit="1" customWidth="1"/>
    <col min="288" max="294" width="7.140625" bestFit="1" customWidth="1"/>
    <col min="295" max="295" width="6.140625" bestFit="1" customWidth="1"/>
    <col min="296" max="302" width="7.140625" bestFit="1" customWidth="1"/>
    <col min="303" max="303" width="6.140625" bestFit="1" customWidth="1"/>
    <col min="304" max="304" width="7.140625" bestFit="1" customWidth="1"/>
    <col min="305" max="305" width="6.140625" bestFit="1" customWidth="1"/>
    <col min="306" max="308" width="7.140625" bestFit="1" customWidth="1"/>
    <col min="309" max="309" width="6.140625" bestFit="1" customWidth="1"/>
    <col min="310" max="311" width="7.140625" bestFit="1" customWidth="1"/>
    <col min="312" max="312" width="6.140625" bestFit="1" customWidth="1"/>
    <col min="313" max="314" width="7.140625" bestFit="1" customWidth="1"/>
    <col min="315" max="315" width="6.140625" bestFit="1" customWidth="1"/>
    <col min="316" max="319" width="7.140625" bestFit="1" customWidth="1"/>
    <col min="320" max="320" width="6.140625" bestFit="1" customWidth="1"/>
    <col min="321" max="321" width="7.140625" bestFit="1" customWidth="1"/>
    <col min="322" max="322" width="6.140625" bestFit="1" customWidth="1"/>
    <col min="323" max="323" width="7.140625" bestFit="1" customWidth="1"/>
    <col min="324" max="325" width="6.140625" bestFit="1" customWidth="1"/>
    <col min="326" max="326" width="7.140625" bestFit="1" customWidth="1"/>
    <col min="327" max="328" width="6.140625" bestFit="1" customWidth="1"/>
    <col min="329" max="331" width="7.140625" bestFit="1" customWidth="1"/>
    <col min="332" max="332" width="6.140625" bestFit="1" customWidth="1"/>
    <col min="333" max="337" width="7.140625" bestFit="1" customWidth="1"/>
    <col min="338" max="339" width="6.140625" bestFit="1" customWidth="1"/>
    <col min="340" max="341" width="7.140625" bestFit="1" customWidth="1"/>
    <col min="342" max="342" width="6.140625" bestFit="1" customWidth="1"/>
    <col min="343" max="343" width="7.140625" bestFit="1" customWidth="1"/>
    <col min="344" max="346" width="6.140625" bestFit="1" customWidth="1"/>
    <col min="347" max="354" width="7.140625" bestFit="1" customWidth="1"/>
    <col min="355" max="356" width="6.140625" bestFit="1" customWidth="1"/>
    <col min="357" max="357" width="7.140625" bestFit="1" customWidth="1"/>
    <col min="358" max="358" width="6.140625" bestFit="1" customWidth="1"/>
    <col min="359" max="359" width="7.140625" bestFit="1" customWidth="1"/>
    <col min="360" max="360" width="6.140625" bestFit="1" customWidth="1"/>
    <col min="361" max="361" width="7.140625" bestFit="1" customWidth="1"/>
    <col min="362" max="363" width="6.140625" bestFit="1" customWidth="1"/>
    <col min="364" max="366" width="7.140625" bestFit="1" customWidth="1"/>
    <col min="367" max="367" width="6.140625" bestFit="1" customWidth="1"/>
    <col min="368" max="370" width="7.140625" bestFit="1" customWidth="1"/>
    <col min="371" max="371" width="6.140625" bestFit="1" customWidth="1"/>
    <col min="372" max="374" width="7.140625" bestFit="1" customWidth="1"/>
    <col min="375" max="375" width="6.140625" bestFit="1" customWidth="1"/>
    <col min="376" max="377" width="7.140625" bestFit="1" customWidth="1"/>
    <col min="378" max="379" width="6.140625" bestFit="1" customWidth="1"/>
    <col min="380" max="384" width="7.140625" bestFit="1" customWidth="1"/>
    <col min="385" max="385" width="6.140625" bestFit="1" customWidth="1"/>
    <col min="386" max="388" width="7.140625" bestFit="1" customWidth="1"/>
    <col min="389" max="389" width="6.140625" bestFit="1" customWidth="1"/>
    <col min="390" max="397" width="7.140625" bestFit="1" customWidth="1"/>
    <col min="398" max="398" width="6.140625" bestFit="1" customWidth="1"/>
    <col min="399" max="402" width="7.140625" bestFit="1" customWidth="1"/>
    <col min="403" max="403" width="6.140625" bestFit="1" customWidth="1"/>
    <col min="404" max="404" width="7.140625" bestFit="1" customWidth="1"/>
    <col min="405" max="406" width="6.140625" bestFit="1" customWidth="1"/>
    <col min="407" max="409" width="7.140625" bestFit="1" customWidth="1"/>
    <col min="410" max="410" width="6.140625" bestFit="1" customWidth="1"/>
    <col min="411" max="412" width="7.140625" bestFit="1" customWidth="1"/>
    <col min="413" max="413" width="6.140625" bestFit="1" customWidth="1"/>
    <col min="414" max="418" width="7.140625" bestFit="1" customWidth="1"/>
    <col min="419" max="419" width="6.140625" bestFit="1" customWidth="1"/>
    <col min="420" max="421" width="7.140625" bestFit="1" customWidth="1"/>
    <col min="422" max="423" width="6.140625" bestFit="1" customWidth="1"/>
    <col min="424" max="425" width="7.140625" bestFit="1" customWidth="1"/>
    <col min="426" max="426" width="6.140625" bestFit="1" customWidth="1"/>
    <col min="427" max="433" width="7.140625" bestFit="1" customWidth="1"/>
    <col min="434" max="434" width="6.140625" bestFit="1" customWidth="1"/>
    <col min="435" max="435" width="7.140625" bestFit="1" customWidth="1"/>
    <col min="436" max="436" width="6.140625" bestFit="1" customWidth="1"/>
    <col min="437" max="440" width="7.140625" bestFit="1" customWidth="1"/>
    <col min="441" max="441" width="6.140625" bestFit="1" customWidth="1"/>
    <col min="442" max="456" width="7.140625" bestFit="1" customWidth="1"/>
    <col min="457" max="457" width="6.140625" bestFit="1" customWidth="1"/>
    <col min="458" max="459" width="7.140625" bestFit="1" customWidth="1"/>
    <col min="460" max="460" width="6.140625" bestFit="1" customWidth="1"/>
    <col min="461" max="461" width="7.140625" bestFit="1" customWidth="1"/>
    <col min="462" max="462" width="6.140625" bestFit="1" customWidth="1"/>
    <col min="463" max="463" width="7.140625" bestFit="1" customWidth="1"/>
    <col min="464" max="464" width="6.140625" bestFit="1" customWidth="1"/>
    <col min="465" max="465" width="7.140625" bestFit="1" customWidth="1"/>
    <col min="466" max="466" width="6.140625" bestFit="1" customWidth="1"/>
    <col min="467" max="467" width="7.140625" bestFit="1" customWidth="1"/>
    <col min="468" max="468" width="6.140625" bestFit="1" customWidth="1"/>
    <col min="469" max="473" width="7.140625" bestFit="1" customWidth="1"/>
    <col min="474" max="474" width="6.140625" bestFit="1" customWidth="1"/>
    <col min="475" max="475" width="7.140625" bestFit="1" customWidth="1"/>
    <col min="476" max="476" width="6.140625" bestFit="1" customWidth="1"/>
    <col min="477" max="477" width="7.140625" bestFit="1" customWidth="1"/>
    <col min="478" max="478" width="6.140625" bestFit="1" customWidth="1"/>
    <col min="479" max="480" width="7.140625" bestFit="1" customWidth="1"/>
    <col min="481" max="481" width="6.140625" bestFit="1" customWidth="1"/>
    <col min="482" max="483" width="7.140625" bestFit="1" customWidth="1"/>
    <col min="484" max="484" width="6.140625" bestFit="1" customWidth="1"/>
    <col min="485" max="493" width="7.140625" bestFit="1" customWidth="1"/>
    <col min="494" max="494" width="6.140625" bestFit="1" customWidth="1"/>
    <col min="495" max="495" width="7.140625" bestFit="1" customWidth="1"/>
    <col min="496" max="496" width="6.140625" bestFit="1" customWidth="1"/>
    <col min="497" max="497" width="7.140625" bestFit="1" customWidth="1"/>
    <col min="498" max="498" width="6.140625" bestFit="1" customWidth="1"/>
    <col min="499" max="499" width="7.140625" bestFit="1" customWidth="1"/>
    <col min="500" max="500" width="6.140625" bestFit="1" customWidth="1"/>
    <col min="501" max="501" width="7.140625" bestFit="1" customWidth="1"/>
    <col min="502" max="502" width="6.140625" bestFit="1" customWidth="1"/>
    <col min="503" max="503" width="7.140625" bestFit="1" customWidth="1"/>
    <col min="504" max="504" width="6.140625" bestFit="1" customWidth="1"/>
    <col min="505" max="507" width="7.140625" bestFit="1" customWidth="1"/>
    <col min="508" max="509" width="6.140625" bestFit="1" customWidth="1"/>
    <col min="510" max="514" width="7.140625" bestFit="1" customWidth="1"/>
    <col min="515" max="515" width="6.140625" bestFit="1" customWidth="1"/>
    <col min="516" max="518" width="7.140625" bestFit="1" customWidth="1"/>
    <col min="519" max="519" width="6.140625" bestFit="1" customWidth="1"/>
    <col min="520" max="521" width="7.140625" bestFit="1" customWidth="1"/>
    <col min="522" max="523" width="6.140625" bestFit="1" customWidth="1"/>
    <col min="524" max="525" width="7.140625" bestFit="1" customWidth="1"/>
    <col min="526" max="526" width="6.140625" bestFit="1" customWidth="1"/>
    <col min="527" max="533" width="7.140625" bestFit="1" customWidth="1"/>
    <col min="534" max="534" width="6.140625" bestFit="1" customWidth="1"/>
    <col min="535" max="540" width="7.140625" bestFit="1" customWidth="1"/>
    <col min="541" max="543" width="6.140625" bestFit="1" customWidth="1"/>
    <col min="544" max="547" width="7.140625" bestFit="1" customWidth="1"/>
    <col min="548" max="548" width="6.140625" bestFit="1" customWidth="1"/>
    <col min="549" max="556" width="7.140625" bestFit="1" customWidth="1"/>
    <col min="557" max="557" width="6.140625" bestFit="1" customWidth="1"/>
    <col min="558" max="561" width="7.140625" bestFit="1" customWidth="1"/>
    <col min="562" max="562" width="6.140625" bestFit="1" customWidth="1"/>
    <col min="563" max="566" width="7.140625" bestFit="1" customWidth="1"/>
    <col min="567" max="567" width="6.140625" bestFit="1" customWidth="1"/>
    <col min="568" max="568" width="7.140625" bestFit="1" customWidth="1"/>
    <col min="569" max="570" width="6.140625" bestFit="1" customWidth="1"/>
    <col min="571" max="571" width="7.140625" bestFit="1" customWidth="1"/>
    <col min="572" max="572" width="6.140625" bestFit="1" customWidth="1"/>
    <col min="573" max="574" width="7.140625" bestFit="1" customWidth="1"/>
    <col min="575" max="575" width="6.140625" bestFit="1" customWidth="1"/>
    <col min="576" max="579" width="7.140625" bestFit="1" customWidth="1"/>
    <col min="580" max="581" width="6.140625" bestFit="1" customWidth="1"/>
    <col min="582" max="582" width="7.140625" bestFit="1" customWidth="1"/>
    <col min="583" max="584" width="6.140625" bestFit="1" customWidth="1"/>
    <col min="585" max="585" width="7.140625" bestFit="1" customWidth="1"/>
    <col min="586" max="586" width="6.140625" bestFit="1" customWidth="1"/>
    <col min="587" max="596" width="7.140625" bestFit="1" customWidth="1"/>
    <col min="597" max="597" width="6.140625" bestFit="1" customWidth="1"/>
    <col min="598" max="605" width="7.140625" bestFit="1" customWidth="1"/>
    <col min="606" max="606" width="6.140625" bestFit="1" customWidth="1"/>
    <col min="607" max="609" width="7.140625" bestFit="1" customWidth="1"/>
    <col min="610" max="611" width="6.140625" bestFit="1" customWidth="1"/>
    <col min="612" max="616" width="7.140625" bestFit="1" customWidth="1"/>
    <col min="617" max="617" width="6.140625" bestFit="1" customWidth="1"/>
    <col min="618" max="620" width="7.140625" bestFit="1" customWidth="1"/>
    <col min="621" max="622" width="6.140625" bestFit="1" customWidth="1"/>
    <col min="623" max="633" width="7.140625" bestFit="1" customWidth="1"/>
    <col min="634" max="635" width="6.140625" bestFit="1" customWidth="1"/>
    <col min="636" max="639" width="7.140625" bestFit="1" customWidth="1"/>
    <col min="640" max="640" width="6.140625" bestFit="1" customWidth="1"/>
    <col min="641" max="643" width="7.140625" bestFit="1" customWidth="1"/>
    <col min="644" max="644" width="6.140625" bestFit="1" customWidth="1"/>
    <col min="645" max="645" width="7.140625" bestFit="1" customWidth="1"/>
    <col min="646" max="647" width="6.140625" bestFit="1" customWidth="1"/>
    <col min="648" max="651" width="7.140625" bestFit="1" customWidth="1"/>
    <col min="652" max="652" width="6.140625" bestFit="1" customWidth="1"/>
    <col min="653" max="657" width="7.140625" bestFit="1" customWidth="1"/>
    <col min="658" max="659" width="6.140625" bestFit="1" customWidth="1"/>
    <col min="660" max="663" width="7.140625" bestFit="1" customWidth="1"/>
    <col min="664" max="664" width="6.140625" bestFit="1" customWidth="1"/>
    <col min="665" max="667" width="7.140625" bestFit="1" customWidth="1"/>
    <col min="668" max="668" width="6.140625" bestFit="1" customWidth="1"/>
    <col min="669" max="669" width="7.140625" bestFit="1" customWidth="1"/>
    <col min="670" max="670" width="6.140625" bestFit="1" customWidth="1"/>
    <col min="671" max="671" width="7.140625" bestFit="1" customWidth="1"/>
    <col min="672" max="672" width="6.140625" bestFit="1" customWidth="1"/>
    <col min="673" max="677" width="7.140625" bestFit="1" customWidth="1"/>
    <col min="678" max="678" width="6.140625" bestFit="1" customWidth="1"/>
    <col min="679" max="680" width="7.140625" bestFit="1" customWidth="1"/>
    <col min="681" max="681" width="6.140625" bestFit="1" customWidth="1"/>
    <col min="682" max="683" width="7.140625" bestFit="1" customWidth="1"/>
    <col min="684" max="684" width="6.140625" bestFit="1" customWidth="1"/>
    <col min="685" max="693" width="7.140625" bestFit="1" customWidth="1"/>
    <col min="694" max="694" width="6.140625" bestFit="1" customWidth="1"/>
    <col min="695" max="696" width="7.140625" bestFit="1" customWidth="1"/>
    <col min="697" max="698" width="6.140625" bestFit="1" customWidth="1"/>
    <col min="699" max="701" width="7.140625" bestFit="1" customWidth="1"/>
    <col min="702" max="702" width="6.140625" bestFit="1" customWidth="1"/>
    <col min="703" max="703" width="7.140625" bestFit="1" customWidth="1"/>
    <col min="704" max="704" width="6.140625" bestFit="1" customWidth="1"/>
    <col min="705" max="707" width="7.140625" bestFit="1" customWidth="1"/>
    <col min="708" max="708" width="6.140625" bestFit="1" customWidth="1"/>
    <col min="709" max="709" width="7.140625" bestFit="1" customWidth="1"/>
    <col min="710" max="711" width="6.140625" bestFit="1" customWidth="1"/>
    <col min="712" max="722" width="7.140625" bestFit="1" customWidth="1"/>
    <col min="723" max="725" width="6.140625" bestFit="1" customWidth="1"/>
    <col min="726" max="727" width="7.140625" bestFit="1" customWidth="1"/>
    <col min="728" max="728" width="6.140625" bestFit="1" customWidth="1"/>
    <col min="729" max="733" width="7.140625" bestFit="1" customWidth="1"/>
    <col min="734" max="734" width="6.140625" bestFit="1" customWidth="1"/>
    <col min="735" max="736" width="7.140625" bestFit="1" customWidth="1"/>
    <col min="737" max="737" width="6.140625" bestFit="1" customWidth="1"/>
    <col min="738" max="739" width="7.140625" bestFit="1" customWidth="1"/>
    <col min="740" max="740" width="6.140625" bestFit="1" customWidth="1"/>
    <col min="741" max="742" width="7.140625" bestFit="1" customWidth="1"/>
    <col min="743" max="743" width="6.140625" bestFit="1" customWidth="1"/>
    <col min="744" max="746" width="7.140625" bestFit="1" customWidth="1"/>
    <col min="747" max="747" width="6.140625" bestFit="1" customWidth="1"/>
    <col min="748" max="748" width="7.140625" bestFit="1" customWidth="1"/>
    <col min="749" max="749" width="6.140625" bestFit="1" customWidth="1"/>
    <col min="750" max="752" width="7.140625" bestFit="1" customWidth="1"/>
    <col min="753" max="753" width="6.140625" bestFit="1" customWidth="1"/>
    <col min="754" max="757" width="7.140625" bestFit="1" customWidth="1"/>
    <col min="758" max="758" width="6.140625" bestFit="1" customWidth="1"/>
    <col min="759" max="759" width="7.140625" bestFit="1" customWidth="1"/>
    <col min="760" max="760" width="6.140625" bestFit="1" customWidth="1"/>
    <col min="761" max="762" width="7.140625" bestFit="1" customWidth="1"/>
    <col min="763" max="763" width="6.140625" bestFit="1" customWidth="1"/>
    <col min="764" max="764" width="7.140625" bestFit="1" customWidth="1"/>
    <col min="765" max="765" width="6.140625" bestFit="1" customWidth="1"/>
    <col min="766" max="770" width="7.140625" bestFit="1" customWidth="1"/>
    <col min="771" max="771" width="6.140625" bestFit="1" customWidth="1"/>
    <col min="772" max="773" width="7.140625" bestFit="1" customWidth="1"/>
    <col min="774" max="774" width="6.140625" bestFit="1" customWidth="1"/>
    <col min="775" max="776" width="7.140625" bestFit="1" customWidth="1"/>
    <col min="777" max="777" width="6.140625" bestFit="1" customWidth="1"/>
    <col min="778" max="778" width="7.140625" bestFit="1" customWidth="1"/>
    <col min="779" max="779" width="6.140625" bestFit="1" customWidth="1"/>
    <col min="780" max="780" width="7.140625" bestFit="1" customWidth="1"/>
    <col min="781" max="781" width="6.140625" bestFit="1" customWidth="1"/>
    <col min="782" max="782" width="7.140625" bestFit="1" customWidth="1"/>
    <col min="783" max="784" width="6.140625" bestFit="1" customWidth="1"/>
    <col min="785" max="785" width="7.140625" bestFit="1" customWidth="1"/>
    <col min="786" max="786" width="6.140625" bestFit="1" customWidth="1"/>
    <col min="787" max="790" width="7.140625" bestFit="1" customWidth="1"/>
    <col min="791" max="792" width="6.140625" bestFit="1" customWidth="1"/>
    <col min="793" max="800" width="7.140625" bestFit="1" customWidth="1"/>
    <col min="801" max="802" width="6.140625" bestFit="1" customWidth="1"/>
    <col min="803" max="804" width="7.140625" bestFit="1" customWidth="1"/>
    <col min="805" max="805" width="6.140625" bestFit="1" customWidth="1"/>
    <col min="806" max="808" width="7.140625" bestFit="1" customWidth="1"/>
    <col min="809" max="809" width="6.140625" bestFit="1" customWidth="1"/>
    <col min="810" max="811" width="7.140625" bestFit="1" customWidth="1"/>
    <col min="812" max="812" width="6.140625" bestFit="1" customWidth="1"/>
    <col min="813" max="814" width="7.140625" bestFit="1" customWidth="1"/>
    <col min="815" max="815" width="6.140625" bestFit="1" customWidth="1"/>
    <col min="816" max="816" width="7.140625" bestFit="1" customWidth="1"/>
    <col min="817" max="819" width="6.140625" bestFit="1" customWidth="1"/>
    <col min="820" max="824" width="7.140625" bestFit="1" customWidth="1"/>
    <col min="825" max="825" width="6.140625" bestFit="1" customWidth="1"/>
    <col min="826" max="828" width="7.140625" bestFit="1" customWidth="1"/>
    <col min="829" max="829" width="6.140625" bestFit="1" customWidth="1"/>
    <col min="830" max="830" width="7.140625" bestFit="1" customWidth="1"/>
    <col min="831" max="831" width="6.140625" bestFit="1" customWidth="1"/>
    <col min="832" max="837" width="7.140625" bestFit="1" customWidth="1"/>
    <col min="838" max="838" width="6.140625" bestFit="1" customWidth="1"/>
    <col min="839" max="843" width="7.140625" bestFit="1" customWidth="1"/>
    <col min="844" max="845" width="6.140625" bestFit="1" customWidth="1"/>
    <col min="846" max="847" width="7.140625" bestFit="1" customWidth="1"/>
    <col min="848" max="848" width="6.140625" bestFit="1" customWidth="1"/>
    <col min="849" max="849" width="7.140625" bestFit="1" customWidth="1"/>
    <col min="850" max="850" width="6.140625" bestFit="1" customWidth="1"/>
    <col min="851" max="853" width="7.140625" bestFit="1" customWidth="1"/>
    <col min="854" max="854" width="6.140625" bestFit="1" customWidth="1"/>
    <col min="855" max="858" width="7.140625" bestFit="1" customWidth="1"/>
    <col min="859" max="859" width="6.140625" bestFit="1" customWidth="1"/>
    <col min="860" max="863" width="7.140625" bestFit="1" customWidth="1"/>
    <col min="864" max="865" width="6.140625" bestFit="1" customWidth="1"/>
    <col min="866" max="869" width="7.140625" bestFit="1" customWidth="1"/>
    <col min="870" max="872" width="6.140625" bestFit="1" customWidth="1"/>
    <col min="873" max="874" width="7.140625" bestFit="1" customWidth="1"/>
    <col min="875" max="875" width="6.140625" bestFit="1" customWidth="1"/>
    <col min="876" max="876" width="7.140625" bestFit="1" customWidth="1"/>
    <col min="877" max="878" width="6.140625" bestFit="1" customWidth="1"/>
    <col min="879" max="883" width="7.140625" bestFit="1" customWidth="1"/>
    <col min="884" max="884" width="6.140625" bestFit="1" customWidth="1"/>
    <col min="885" max="888" width="7.140625" bestFit="1" customWidth="1"/>
    <col min="889" max="889" width="6.140625" bestFit="1" customWidth="1"/>
    <col min="890" max="893" width="7.140625" bestFit="1" customWidth="1"/>
    <col min="894" max="895" width="6.140625" bestFit="1" customWidth="1"/>
    <col min="896" max="896" width="7.140625" bestFit="1" customWidth="1"/>
    <col min="897" max="897" width="6.140625" bestFit="1" customWidth="1"/>
    <col min="898" max="898" width="7.140625" bestFit="1" customWidth="1"/>
    <col min="899" max="899" width="6.140625" bestFit="1" customWidth="1"/>
    <col min="900" max="900" width="7.140625" bestFit="1" customWidth="1"/>
    <col min="901" max="901" width="6.140625" bestFit="1" customWidth="1"/>
    <col min="902" max="908" width="7.140625" bestFit="1" customWidth="1"/>
    <col min="909" max="910" width="6.140625" bestFit="1" customWidth="1"/>
    <col min="911" max="911" width="7.140625" bestFit="1" customWidth="1"/>
    <col min="912" max="914" width="6.140625" bestFit="1" customWidth="1"/>
    <col min="915" max="915" width="7.140625" bestFit="1" customWidth="1"/>
    <col min="916" max="917" width="6.140625" bestFit="1" customWidth="1"/>
    <col min="918" max="920" width="7.140625" bestFit="1" customWidth="1"/>
    <col min="921" max="922" width="6.140625" bestFit="1" customWidth="1"/>
    <col min="923" max="923" width="7.140625" bestFit="1" customWidth="1"/>
    <col min="924" max="927" width="6.140625" bestFit="1" customWidth="1"/>
    <col min="928" max="928" width="7.140625" bestFit="1" customWidth="1"/>
    <col min="929" max="929" width="6.140625" bestFit="1" customWidth="1"/>
    <col min="930" max="936" width="7.140625" bestFit="1" customWidth="1"/>
    <col min="937" max="940" width="6.140625" bestFit="1" customWidth="1"/>
    <col min="941" max="941" width="7.140625" bestFit="1" customWidth="1"/>
    <col min="942" max="946" width="6.140625" bestFit="1" customWidth="1"/>
    <col min="947" max="948" width="7.140625" bestFit="1" customWidth="1"/>
    <col min="949" max="949" width="6.140625" bestFit="1" customWidth="1"/>
    <col min="950" max="953" width="7.140625" bestFit="1" customWidth="1"/>
    <col min="954" max="954" width="6.140625" bestFit="1" customWidth="1"/>
    <col min="955" max="956" width="7.140625" bestFit="1" customWidth="1"/>
    <col min="957" max="962" width="6.140625" bestFit="1" customWidth="1"/>
    <col min="963" max="964" width="7.140625" bestFit="1" customWidth="1"/>
    <col min="965" max="967" width="6.140625" bestFit="1" customWidth="1"/>
    <col min="968" max="969" width="7.140625" bestFit="1" customWidth="1"/>
    <col min="970" max="970" width="6.140625" bestFit="1" customWidth="1"/>
    <col min="971" max="971" width="7.140625" bestFit="1" customWidth="1"/>
    <col min="972" max="972" width="6.140625" bestFit="1" customWidth="1"/>
    <col min="973" max="974" width="7.140625" bestFit="1" customWidth="1"/>
    <col min="975" max="975" width="6.140625" bestFit="1" customWidth="1"/>
    <col min="976" max="976" width="7.140625" bestFit="1" customWidth="1"/>
    <col min="977" max="977" width="6.140625" bestFit="1" customWidth="1"/>
    <col min="978" max="978" width="7.140625" bestFit="1" customWidth="1"/>
    <col min="979" max="979" width="6.140625" bestFit="1" customWidth="1"/>
    <col min="980" max="981" width="7.140625" bestFit="1" customWidth="1"/>
    <col min="982" max="992" width="6.140625" bestFit="1" customWidth="1"/>
    <col min="993" max="993" width="11.28515625" bestFit="1" customWidth="1"/>
  </cols>
  <sheetData>
    <row r="2" spans="2:7" x14ac:dyDescent="0.25">
      <c r="B2" s="136" t="s">
        <v>1125</v>
      </c>
      <c r="C2" t="s">
        <v>1128</v>
      </c>
      <c r="D2" t="s">
        <v>1129</v>
      </c>
      <c r="E2" t="s">
        <v>1130</v>
      </c>
      <c r="F2" t="s">
        <v>1131</v>
      </c>
      <c r="G2" t="s">
        <v>1132</v>
      </c>
    </row>
    <row r="3" spans="2:7" x14ac:dyDescent="0.25">
      <c r="B3" s="137" t="s">
        <v>18</v>
      </c>
      <c r="C3" s="139">
        <v>106200.3705</v>
      </c>
      <c r="D3" s="138">
        <v>7.0270588235294111</v>
      </c>
      <c r="E3" s="139">
        <v>54.780852941176477</v>
      </c>
      <c r="F3">
        <v>340</v>
      </c>
      <c r="G3">
        <v>1039.29</v>
      </c>
    </row>
    <row r="4" spans="2:7" x14ac:dyDescent="0.25">
      <c r="B4" s="137" t="s">
        <v>42</v>
      </c>
      <c r="C4" s="139">
        <v>106197.67200000001</v>
      </c>
      <c r="D4" s="138">
        <v>6.8180722891566266</v>
      </c>
      <c r="E4" s="139">
        <v>55.659277108433741</v>
      </c>
      <c r="F4">
        <v>332</v>
      </c>
      <c r="G4">
        <v>1022.49</v>
      </c>
    </row>
    <row r="5" spans="2:7" x14ac:dyDescent="0.25">
      <c r="B5" s="140" t="s">
        <v>25</v>
      </c>
      <c r="C5" s="142">
        <v>110568.7065</v>
      </c>
      <c r="D5" s="141">
        <v>7.0728658536585369</v>
      </c>
      <c r="E5" s="142">
        <v>56.609024390243896</v>
      </c>
      <c r="F5" s="178">
        <v>328</v>
      </c>
      <c r="G5" s="178">
        <v>1042.6500000000001</v>
      </c>
    </row>
    <row r="6" spans="2:7" x14ac:dyDescent="0.25">
      <c r="B6" s="137" t="s">
        <v>1126</v>
      </c>
      <c r="C6" s="139">
        <v>322966.74900000001</v>
      </c>
      <c r="D6" s="138">
        <v>6.9726999999999997</v>
      </c>
      <c r="E6" s="139">
        <v>55.672129999999996</v>
      </c>
      <c r="F6">
        <v>1000</v>
      </c>
      <c r="G6">
        <v>1042.6500000000001</v>
      </c>
    </row>
    <row r="7" spans="2:7" x14ac:dyDescent="0.25">
      <c r="B7" s="137"/>
      <c r="C7" s="139"/>
      <c r="D7" s="138"/>
      <c r="E7" s="139"/>
    </row>
    <row r="10" spans="2:7" x14ac:dyDescent="0.25">
      <c r="B10" s="136" t="s">
        <v>1128</v>
      </c>
      <c r="C10" s="136" t="s">
        <v>1127</v>
      </c>
    </row>
    <row r="11" spans="2:7" x14ac:dyDescent="0.25">
      <c r="B11" s="136" t="s">
        <v>1125</v>
      </c>
      <c r="C11" t="s">
        <v>18</v>
      </c>
      <c r="D11" t="s">
        <v>42</v>
      </c>
      <c r="E11" t="s">
        <v>25</v>
      </c>
      <c r="F11" t="s">
        <v>1126</v>
      </c>
    </row>
    <row r="12" spans="2:7" x14ac:dyDescent="0.25">
      <c r="B12" s="137" t="s">
        <v>1134</v>
      </c>
      <c r="C12" s="138">
        <v>38681.128499999999</v>
      </c>
      <c r="D12" s="138">
        <v>37176.058500000014</v>
      </c>
      <c r="E12" s="138">
        <v>40434.68099999999</v>
      </c>
      <c r="F12" s="138">
        <v>116291.86799999999</v>
      </c>
    </row>
    <row r="13" spans="2:7" x14ac:dyDescent="0.25">
      <c r="B13" s="137" t="s">
        <v>1135</v>
      </c>
      <c r="C13" s="138">
        <v>29860.120500000005</v>
      </c>
      <c r="D13" s="138">
        <v>34424.270999999993</v>
      </c>
      <c r="E13" s="138">
        <v>32934.982500000006</v>
      </c>
      <c r="F13" s="138">
        <v>97219.374000000011</v>
      </c>
    </row>
    <row r="14" spans="2:7" x14ac:dyDescent="0.25">
      <c r="B14" s="137" t="s">
        <v>1136</v>
      </c>
      <c r="C14" s="138">
        <v>37659.121500000008</v>
      </c>
      <c r="D14" s="138">
        <v>34597.342499999999</v>
      </c>
      <c r="E14" s="138">
        <v>37199.042999999998</v>
      </c>
      <c r="F14" s="138">
        <v>109455.50700000001</v>
      </c>
    </row>
    <row r="15" spans="2:7" x14ac:dyDescent="0.25">
      <c r="B15" s="137" t="s">
        <v>1126</v>
      </c>
      <c r="C15" s="138">
        <v>106200.37050000002</v>
      </c>
      <c r="D15" s="138">
        <v>106197.67200000001</v>
      </c>
      <c r="E15" s="138">
        <v>110568.7065</v>
      </c>
      <c r="F15" s="138">
        <v>322966.74900000001</v>
      </c>
    </row>
    <row r="20" spans="2:6" x14ac:dyDescent="0.25">
      <c r="B20" s="136" t="s">
        <v>1128</v>
      </c>
      <c r="C20" s="136" t="s">
        <v>1127</v>
      </c>
    </row>
    <row r="21" spans="2:6" x14ac:dyDescent="0.25">
      <c r="B21" s="136" t="s">
        <v>1125</v>
      </c>
      <c r="C21" t="s">
        <v>21</v>
      </c>
      <c r="D21" t="s">
        <v>31</v>
      </c>
      <c r="E21" t="s">
        <v>1126</v>
      </c>
    </row>
    <row r="22" spans="2:6" x14ac:dyDescent="0.25">
      <c r="B22" s="137" t="s">
        <v>18</v>
      </c>
      <c r="C22" s="145">
        <v>0.5015911597031576</v>
      </c>
      <c r="D22" s="145">
        <v>0.4984088402968424</v>
      </c>
      <c r="E22" s="144">
        <v>1</v>
      </c>
    </row>
    <row r="23" spans="2:6" x14ac:dyDescent="0.25">
      <c r="B23" s="137" t="s">
        <v>42</v>
      </c>
      <c r="C23" s="145">
        <v>0.4983941173399733</v>
      </c>
      <c r="D23" s="145">
        <v>0.5016058826600267</v>
      </c>
      <c r="E23" s="144">
        <v>1</v>
      </c>
    </row>
    <row r="24" spans="2:6" x14ac:dyDescent="0.25">
      <c r="B24" s="137" t="s">
        <v>25</v>
      </c>
      <c r="C24" s="145">
        <v>0.55789259866217222</v>
      </c>
      <c r="D24" s="145">
        <v>0.44210740133782778</v>
      </c>
      <c r="E24" s="144">
        <v>1</v>
      </c>
    </row>
    <row r="25" spans="2:6" x14ac:dyDescent="0.25">
      <c r="B25" s="137" t="s">
        <v>1126</v>
      </c>
      <c r="C25" s="145">
        <v>0.51981488967460243</v>
      </c>
      <c r="D25" s="145">
        <v>0.48018511032539757</v>
      </c>
      <c r="E25" s="144">
        <v>1</v>
      </c>
    </row>
    <row r="29" spans="2:6" x14ac:dyDescent="0.25">
      <c r="B29" s="136" t="s">
        <v>1128</v>
      </c>
      <c r="C29" s="136" t="s">
        <v>1127</v>
      </c>
    </row>
    <row r="30" spans="2:6" x14ac:dyDescent="0.25">
      <c r="B30" s="136" t="s">
        <v>1125</v>
      </c>
      <c r="C30" s="146" t="s">
        <v>29</v>
      </c>
      <c r="D30" t="s">
        <v>33</v>
      </c>
      <c r="E30" s="146" t="s">
        <v>23</v>
      </c>
      <c r="F30" t="s">
        <v>1126</v>
      </c>
    </row>
    <row r="31" spans="2:6" x14ac:dyDescent="0.25">
      <c r="B31" s="137" t="s">
        <v>18</v>
      </c>
      <c r="C31" s="145">
        <v>0.31808976598626842</v>
      </c>
      <c r="D31" s="145">
        <v>0.31162556537408709</v>
      </c>
      <c r="E31" s="145">
        <v>0.37028466863964449</v>
      </c>
      <c r="F31" s="144">
        <v>1</v>
      </c>
    </row>
    <row r="32" spans="2:6" x14ac:dyDescent="0.25">
      <c r="B32" s="137" t="s">
        <v>42</v>
      </c>
      <c r="C32" s="145">
        <v>0.33277058559249773</v>
      </c>
      <c r="D32" s="145">
        <v>0.35165419162860762</v>
      </c>
      <c r="E32" s="145">
        <v>0.31557522277889466</v>
      </c>
      <c r="F32" s="144">
        <v>1</v>
      </c>
    </row>
    <row r="33" spans="2:6" x14ac:dyDescent="0.25">
      <c r="B33" s="137" t="s">
        <v>25</v>
      </c>
      <c r="C33" s="145">
        <v>0.38967497100999371</v>
      </c>
      <c r="D33" s="145">
        <v>0.27428615166082276</v>
      </c>
      <c r="E33" s="145">
        <v>0.33603887732918353</v>
      </c>
      <c r="F33" s="144">
        <v>1</v>
      </c>
    </row>
    <row r="34" spans="2:6" x14ac:dyDescent="0.25">
      <c r="B34" s="137" t="s">
        <v>1126</v>
      </c>
      <c r="C34" s="145">
        <v>0.34742452697506648</v>
      </c>
      <c r="D34" s="145">
        <v>0.31200447820713595</v>
      </c>
      <c r="E34" s="145">
        <v>0.34057099481779768</v>
      </c>
      <c r="F34" s="144">
        <v>1</v>
      </c>
    </row>
    <row r="43" spans="2:6" x14ac:dyDescent="0.25">
      <c r="C43" s="136" t="s">
        <v>1127</v>
      </c>
    </row>
    <row r="44" spans="2:6" x14ac:dyDescent="0.25">
      <c r="C44" t="s">
        <v>1134</v>
      </c>
      <c r="D44" t="s">
        <v>1135</v>
      </c>
      <c r="E44" t="s">
        <v>1136</v>
      </c>
      <c r="F44" t="s">
        <v>1126</v>
      </c>
    </row>
    <row r="46" spans="2:6" x14ac:dyDescent="0.25">
      <c r="B46" s="136" t="s">
        <v>1125</v>
      </c>
    </row>
    <row r="47" spans="2:6" x14ac:dyDescent="0.25">
      <c r="B47" s="137" t="s">
        <v>18</v>
      </c>
    </row>
    <row r="48" spans="2:6" x14ac:dyDescent="0.25">
      <c r="B48" s="177" t="s">
        <v>1128</v>
      </c>
      <c r="C48">
        <v>38681.128499999999</v>
      </c>
      <c r="D48">
        <v>29860.120500000005</v>
      </c>
      <c r="E48">
        <v>37659.121500000008</v>
      </c>
      <c r="F48">
        <v>106200.37050000008</v>
      </c>
    </row>
    <row r="49" spans="2:6" x14ac:dyDescent="0.25">
      <c r="B49" s="177" t="s">
        <v>1129</v>
      </c>
      <c r="C49">
        <v>7.0781512605042014</v>
      </c>
      <c r="D49">
        <v>7.0074468085106414</v>
      </c>
      <c r="E49">
        <v>6.9937007874015773</v>
      </c>
      <c r="F49">
        <v>7.0270588235294076</v>
      </c>
    </row>
    <row r="50" spans="2:6" x14ac:dyDescent="0.25">
      <c r="B50" s="137" t="s">
        <v>42</v>
      </c>
    </row>
    <row r="51" spans="2:6" x14ac:dyDescent="0.25">
      <c r="B51" s="177" t="s">
        <v>1128</v>
      </c>
      <c r="C51">
        <v>37176.058500000014</v>
      </c>
      <c r="D51">
        <v>34424.270999999993</v>
      </c>
      <c r="E51">
        <v>34597.342499999999</v>
      </c>
      <c r="F51">
        <v>106197.67200000001</v>
      </c>
    </row>
    <row r="52" spans="2:6" x14ac:dyDescent="0.25">
      <c r="B52" s="177" t="s">
        <v>1129</v>
      </c>
      <c r="C52">
        <v>6.8018018018018029</v>
      </c>
      <c r="D52">
        <v>7.0082568807339465</v>
      </c>
      <c r="E52">
        <v>6.649107142857142</v>
      </c>
      <c r="F52">
        <v>6.8180722891566301</v>
      </c>
    </row>
    <row r="53" spans="2:6" x14ac:dyDescent="0.25">
      <c r="B53" s="137" t="s">
        <v>25</v>
      </c>
    </row>
    <row r="54" spans="2:6" x14ac:dyDescent="0.25">
      <c r="B54" s="177" t="s">
        <v>1128</v>
      </c>
      <c r="C54">
        <v>40434.68099999999</v>
      </c>
      <c r="D54">
        <v>32934.982500000006</v>
      </c>
      <c r="E54">
        <v>37199.042999999998</v>
      </c>
      <c r="F54">
        <v>110568.7064999999</v>
      </c>
    </row>
    <row r="55" spans="2:6" x14ac:dyDescent="0.25">
      <c r="B55" s="177" t="s">
        <v>1129</v>
      </c>
      <c r="C55">
        <v>7.1549180327868829</v>
      </c>
      <c r="D55">
        <v>7.2</v>
      </c>
      <c r="E55">
        <v>6.8584905660377329</v>
      </c>
      <c r="F55">
        <v>7.0728658536585423</v>
      </c>
    </row>
    <row r="56" spans="2:6" x14ac:dyDescent="0.25">
      <c r="B56" s="137" t="s">
        <v>1137</v>
      </c>
      <c r="C56">
        <v>116291.86799999994</v>
      </c>
      <c r="D56">
        <v>97219.374000000011</v>
      </c>
      <c r="E56">
        <v>109455.50699999995</v>
      </c>
      <c r="F56">
        <v>322966.74900000001</v>
      </c>
    </row>
    <row r="57" spans="2:6" x14ac:dyDescent="0.25">
      <c r="B57" s="137" t="s">
        <v>1138</v>
      </c>
      <c r="C57">
        <v>7.0176136363636425</v>
      </c>
      <c r="D57">
        <v>7.071287128712874</v>
      </c>
      <c r="E57">
        <v>6.8402898550724682</v>
      </c>
      <c r="F57">
        <v>6.9727000000000006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C1987-66A1-44D6-B4BB-9E65014089A0}">
  <dimension ref="B2:AC95"/>
  <sheetViews>
    <sheetView showGridLines="0" tabSelected="1" zoomScale="95" workbookViewId="0">
      <selection activeCell="B21" sqref="B21"/>
    </sheetView>
  </sheetViews>
  <sheetFormatPr defaultRowHeight="15" x14ac:dyDescent="0.25"/>
  <cols>
    <col min="2" max="2" width="13.42578125" bestFit="1" customWidth="1"/>
    <col min="3" max="3" width="20.5703125" bestFit="1" customWidth="1"/>
    <col min="4" max="4" width="18.85546875" bestFit="1" customWidth="1"/>
    <col min="5" max="5" width="19.42578125" bestFit="1" customWidth="1"/>
    <col min="6" max="6" width="17.7109375" bestFit="1" customWidth="1"/>
    <col min="7" max="7" width="18" bestFit="1" customWidth="1"/>
    <col min="8" max="8" width="16.5703125" bestFit="1" customWidth="1"/>
    <col min="9" max="9" width="11.5703125" bestFit="1" customWidth="1"/>
    <col min="11" max="12" width="13.42578125" bestFit="1" customWidth="1"/>
    <col min="13" max="13" width="12.85546875" bestFit="1" customWidth="1"/>
    <col min="14" max="14" width="16.85546875" bestFit="1" customWidth="1"/>
    <col min="15" max="15" width="20" bestFit="1" customWidth="1"/>
    <col min="16" max="16" width="18.28515625" bestFit="1" customWidth="1"/>
    <col min="17" max="17" width="13.140625" bestFit="1" customWidth="1"/>
  </cols>
  <sheetData>
    <row r="2" spans="2:29" x14ac:dyDescent="0.25">
      <c r="B2" s="179" t="s">
        <v>1139</v>
      </c>
      <c r="C2" s="180"/>
      <c r="D2" s="180"/>
      <c r="E2" s="180"/>
      <c r="F2" s="180"/>
      <c r="G2" s="180"/>
      <c r="H2" s="180"/>
      <c r="I2" s="180"/>
      <c r="J2" s="180"/>
      <c r="K2" s="180"/>
      <c r="L2" s="180"/>
      <c r="M2" s="180"/>
      <c r="N2" s="180"/>
      <c r="O2" s="180"/>
      <c r="P2" s="180"/>
      <c r="Q2" s="180"/>
      <c r="R2" s="180"/>
      <c r="S2" s="180"/>
      <c r="T2" s="180"/>
      <c r="U2" s="180"/>
      <c r="V2" s="180"/>
      <c r="W2" s="180"/>
      <c r="X2" s="180"/>
      <c r="Y2" s="180"/>
      <c r="Z2" s="180"/>
      <c r="AA2" s="180"/>
      <c r="AB2" s="180"/>
      <c r="AC2" s="180"/>
    </row>
    <row r="3" spans="2:29" x14ac:dyDescent="0.25">
      <c r="B3" s="180"/>
      <c r="C3" s="180"/>
      <c r="D3" s="180"/>
      <c r="E3" s="180"/>
      <c r="F3" s="180"/>
      <c r="G3" s="180"/>
      <c r="H3" s="180"/>
      <c r="I3" s="180"/>
      <c r="J3" s="180"/>
      <c r="K3" s="180"/>
      <c r="L3" s="180"/>
      <c r="M3" s="180"/>
      <c r="N3" s="180"/>
      <c r="O3" s="180"/>
      <c r="P3" s="180"/>
      <c r="Q3" s="180"/>
      <c r="R3" s="180"/>
      <c r="S3" s="180"/>
      <c r="T3" s="180"/>
      <c r="U3" s="180"/>
      <c r="V3" s="180"/>
      <c r="W3" s="180"/>
      <c r="X3" s="180"/>
      <c r="Y3" s="180"/>
      <c r="Z3" s="180"/>
      <c r="AA3" s="180"/>
      <c r="AB3" s="180"/>
      <c r="AC3" s="180"/>
    </row>
    <row r="5" spans="2:29" ht="22.5" customHeight="1" x14ac:dyDescent="0.3">
      <c r="B5" s="181" t="s">
        <v>1140</v>
      </c>
      <c r="C5" s="182"/>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row>
    <row r="7" spans="2:29" x14ac:dyDescent="0.25">
      <c r="L7" s="136" t="s">
        <v>1125</v>
      </c>
      <c r="M7" t="s">
        <v>1128</v>
      </c>
      <c r="N7" t="s">
        <v>1129</v>
      </c>
      <c r="O7" t="s">
        <v>1130</v>
      </c>
      <c r="P7" t="s">
        <v>1131</v>
      </c>
      <c r="Q7" t="s">
        <v>1132</v>
      </c>
    </row>
    <row r="8" spans="2:29" x14ac:dyDescent="0.25">
      <c r="L8" s="137" t="s">
        <v>18</v>
      </c>
      <c r="M8" s="139">
        <v>106200.3705</v>
      </c>
      <c r="N8" s="138">
        <v>7.0270588235294111</v>
      </c>
      <c r="O8" s="139">
        <v>54.780852941176477</v>
      </c>
      <c r="P8">
        <v>340</v>
      </c>
      <c r="Q8">
        <v>1039.29</v>
      </c>
    </row>
    <row r="9" spans="2:29" x14ac:dyDescent="0.25">
      <c r="L9" s="137" t="s">
        <v>42</v>
      </c>
      <c r="M9" s="139">
        <v>106197.67200000001</v>
      </c>
      <c r="N9" s="138">
        <v>6.8180722891566266</v>
      </c>
      <c r="O9" s="139">
        <v>55.659277108433741</v>
      </c>
      <c r="P9">
        <v>332</v>
      </c>
      <c r="Q9">
        <v>1022.49</v>
      </c>
    </row>
    <row r="10" spans="2:29" x14ac:dyDescent="0.25">
      <c r="L10" s="140" t="s">
        <v>25</v>
      </c>
      <c r="M10" s="142">
        <v>110568.7065</v>
      </c>
      <c r="N10" s="141">
        <v>7.0728658536585369</v>
      </c>
      <c r="O10" s="142">
        <v>56.609024390243896</v>
      </c>
      <c r="P10" s="178">
        <v>328</v>
      </c>
      <c r="Q10" s="178">
        <v>1042.6500000000001</v>
      </c>
    </row>
    <row r="11" spans="2:29" x14ac:dyDescent="0.25">
      <c r="L11" s="137" t="s">
        <v>1126</v>
      </c>
      <c r="M11" s="139">
        <v>322966.74900000001</v>
      </c>
      <c r="N11" s="138">
        <v>6.9726999999999997</v>
      </c>
      <c r="O11" s="139">
        <v>55.672129999999996</v>
      </c>
      <c r="P11">
        <v>1000</v>
      </c>
      <c r="Q11">
        <v>1042.6500000000001</v>
      </c>
    </row>
    <row r="13" spans="2:29" ht="20.25" x14ac:dyDescent="0.3">
      <c r="B13" s="181" t="s">
        <v>1141</v>
      </c>
      <c r="C13" s="181"/>
      <c r="D13" s="181"/>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row>
    <row r="15" spans="2:29" x14ac:dyDescent="0.25">
      <c r="C15" s="136" t="s">
        <v>1128</v>
      </c>
      <c r="D15" s="136" t="s">
        <v>1127</v>
      </c>
    </row>
    <row r="16" spans="2:29" x14ac:dyDescent="0.25">
      <c r="C16" s="136" t="s">
        <v>1125</v>
      </c>
      <c r="D16" t="s">
        <v>18</v>
      </c>
      <c r="E16" t="s">
        <v>42</v>
      </c>
      <c r="F16" t="s">
        <v>25</v>
      </c>
      <c r="G16" t="s">
        <v>1126</v>
      </c>
    </row>
    <row r="17" spans="3:7" x14ac:dyDescent="0.25">
      <c r="C17" s="137" t="s">
        <v>1134</v>
      </c>
      <c r="D17" s="138">
        <v>38681.128499999999</v>
      </c>
      <c r="E17" s="138">
        <v>37176.058500000014</v>
      </c>
      <c r="F17" s="138">
        <v>40434.68099999999</v>
      </c>
      <c r="G17" s="138">
        <v>116291.86799999999</v>
      </c>
    </row>
    <row r="18" spans="3:7" x14ac:dyDescent="0.25">
      <c r="C18" s="137" t="s">
        <v>1135</v>
      </c>
      <c r="D18" s="138">
        <v>29860.120500000005</v>
      </c>
      <c r="E18" s="138">
        <v>34424.270999999993</v>
      </c>
      <c r="F18" s="138">
        <v>32934.982500000006</v>
      </c>
      <c r="G18" s="138">
        <v>97219.374000000011</v>
      </c>
    </row>
    <row r="19" spans="3:7" x14ac:dyDescent="0.25">
      <c r="C19" s="137" t="s">
        <v>1136</v>
      </c>
      <c r="D19" s="138">
        <v>37659.121500000008</v>
      </c>
      <c r="E19" s="138">
        <v>34597.342499999999</v>
      </c>
      <c r="F19" s="138">
        <v>37199.042999999998</v>
      </c>
      <c r="G19" s="138">
        <v>109455.50700000001</v>
      </c>
    </row>
    <row r="20" spans="3:7" x14ac:dyDescent="0.25">
      <c r="C20" s="137" t="s">
        <v>1126</v>
      </c>
      <c r="D20" s="138">
        <v>106200.37050000002</v>
      </c>
      <c r="E20" s="138">
        <v>106197.67200000001</v>
      </c>
      <c r="F20" s="138">
        <v>110568.7065</v>
      </c>
      <c r="G20" s="138">
        <v>322966.74900000001</v>
      </c>
    </row>
    <row r="23" spans="3:7" x14ac:dyDescent="0.25">
      <c r="C23" s="136" t="s">
        <v>1128</v>
      </c>
      <c r="D23" s="136" t="s">
        <v>1127</v>
      </c>
    </row>
    <row r="24" spans="3:7" x14ac:dyDescent="0.25">
      <c r="C24" s="136" t="s">
        <v>1125</v>
      </c>
      <c r="D24" t="s">
        <v>21</v>
      </c>
      <c r="E24" t="s">
        <v>31</v>
      </c>
      <c r="F24" t="s">
        <v>1126</v>
      </c>
    </row>
    <row r="25" spans="3:7" x14ac:dyDescent="0.25">
      <c r="C25" s="137" t="s">
        <v>18</v>
      </c>
      <c r="D25" s="145">
        <v>0.5015911597031576</v>
      </c>
      <c r="E25" s="145">
        <v>0.4984088402968424</v>
      </c>
      <c r="F25" s="144">
        <v>1</v>
      </c>
    </row>
    <row r="26" spans="3:7" x14ac:dyDescent="0.25">
      <c r="C26" s="137" t="s">
        <v>42</v>
      </c>
      <c r="D26" s="145">
        <v>0.4983941173399733</v>
      </c>
      <c r="E26" s="145">
        <v>0.5016058826600267</v>
      </c>
      <c r="F26" s="144">
        <v>1</v>
      </c>
    </row>
    <row r="27" spans="3:7" x14ac:dyDescent="0.25">
      <c r="C27" s="137" t="s">
        <v>25</v>
      </c>
      <c r="D27" s="145">
        <v>0.55789259866217222</v>
      </c>
      <c r="E27" s="145">
        <v>0.44210740133782778</v>
      </c>
      <c r="F27" s="144">
        <v>1</v>
      </c>
    </row>
    <row r="28" spans="3:7" x14ac:dyDescent="0.25">
      <c r="C28" s="137" t="s">
        <v>1126</v>
      </c>
      <c r="D28" s="145">
        <v>0.51981488967460243</v>
      </c>
      <c r="E28" s="145">
        <v>0.48018511032539757</v>
      </c>
      <c r="F28" s="144">
        <v>1</v>
      </c>
    </row>
    <row r="31" spans="3:7" x14ac:dyDescent="0.25">
      <c r="C31" s="136" t="s">
        <v>1128</v>
      </c>
      <c r="D31" s="136" t="s">
        <v>1127</v>
      </c>
    </row>
    <row r="32" spans="3:7" x14ac:dyDescent="0.25">
      <c r="C32" s="136" t="s">
        <v>1125</v>
      </c>
      <c r="D32" t="s">
        <v>18</v>
      </c>
      <c r="E32" t="s">
        <v>42</v>
      </c>
      <c r="F32" t="s">
        <v>25</v>
      </c>
      <c r="G32" t="s">
        <v>1126</v>
      </c>
    </row>
    <row r="33" spans="3:7" x14ac:dyDescent="0.25">
      <c r="C33" s="146" t="s">
        <v>29</v>
      </c>
      <c r="D33" s="145">
        <v>0.30106303935678635</v>
      </c>
      <c r="E33" s="145">
        <v>0.31495002030629754</v>
      </c>
      <c r="F33" s="145">
        <v>0.38398694033691599</v>
      </c>
      <c r="G33" s="145">
        <v>1</v>
      </c>
    </row>
    <row r="34" spans="3:7" x14ac:dyDescent="0.25">
      <c r="C34" s="137" t="s">
        <v>33</v>
      </c>
      <c r="D34" s="145">
        <v>0.32842822405319078</v>
      </c>
      <c r="E34" s="145">
        <v>0.37060575204566831</v>
      </c>
      <c r="F34" s="145">
        <v>0.30096602390114086</v>
      </c>
      <c r="G34" s="145">
        <v>1</v>
      </c>
    </row>
    <row r="35" spans="3:7" x14ac:dyDescent="0.25">
      <c r="C35" s="146" t="s">
        <v>23</v>
      </c>
      <c r="D35" s="145">
        <v>0.35751666693077411</v>
      </c>
      <c r="E35" s="145">
        <v>0.3046859472748597</v>
      </c>
      <c r="F35" s="145">
        <v>0.33779738579436625</v>
      </c>
      <c r="G35" s="145">
        <v>1</v>
      </c>
    </row>
    <row r="36" spans="3:7" x14ac:dyDescent="0.25">
      <c r="C36" s="137" t="s">
        <v>1126</v>
      </c>
      <c r="D36" s="144">
        <v>0.32882756763297638</v>
      </c>
      <c r="E36" s="144">
        <v>0.328819212283677</v>
      </c>
      <c r="F36" s="144">
        <v>0.34235322008334668</v>
      </c>
      <c r="G36" s="144">
        <v>1</v>
      </c>
    </row>
    <row r="50" spans="2:29" ht="20.25" x14ac:dyDescent="0.3">
      <c r="B50" s="183" t="s">
        <v>1142</v>
      </c>
      <c r="C50" s="18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row>
    <row r="53" spans="2:29" x14ac:dyDescent="0.25">
      <c r="C53" s="136" t="s">
        <v>1127</v>
      </c>
      <c r="D53" s="136"/>
      <c r="E53" s="136"/>
    </row>
    <row r="54" spans="2:29" x14ac:dyDescent="0.25">
      <c r="C54" t="s">
        <v>1134</v>
      </c>
      <c r="D54" t="s">
        <v>1135</v>
      </c>
      <c r="E54" t="s">
        <v>1136</v>
      </c>
      <c r="F54" t="s">
        <v>1126</v>
      </c>
    </row>
    <row r="56" spans="2:29" x14ac:dyDescent="0.25">
      <c r="B56" s="136" t="s">
        <v>1125</v>
      </c>
    </row>
    <row r="57" spans="2:29" x14ac:dyDescent="0.25">
      <c r="B57" s="137" t="s">
        <v>18</v>
      </c>
    </row>
    <row r="58" spans="2:29" x14ac:dyDescent="0.25">
      <c r="B58" s="177" t="s">
        <v>1128</v>
      </c>
      <c r="C58">
        <v>38681.128499999999</v>
      </c>
      <c r="D58">
        <v>29860.120500000005</v>
      </c>
      <c r="E58">
        <v>37659.121500000008</v>
      </c>
      <c r="F58">
        <v>106200.37050000008</v>
      </c>
    </row>
    <row r="59" spans="2:29" x14ac:dyDescent="0.25">
      <c r="B59" s="177" t="s">
        <v>1129</v>
      </c>
      <c r="C59">
        <v>7.0781512605042014</v>
      </c>
      <c r="D59">
        <v>7.0074468085106414</v>
      </c>
      <c r="E59">
        <v>6.9937007874015773</v>
      </c>
      <c r="F59">
        <v>7.0270588235294076</v>
      </c>
    </row>
    <row r="60" spans="2:29" x14ac:dyDescent="0.25">
      <c r="B60" s="137" t="s">
        <v>42</v>
      </c>
    </row>
    <row r="61" spans="2:29" x14ac:dyDescent="0.25">
      <c r="B61" s="177" t="s">
        <v>1128</v>
      </c>
      <c r="C61">
        <v>37176.058500000014</v>
      </c>
      <c r="D61">
        <v>34424.270999999993</v>
      </c>
      <c r="E61">
        <v>34597.342499999999</v>
      </c>
      <c r="F61">
        <v>106197.67200000001</v>
      </c>
    </row>
    <row r="62" spans="2:29" x14ac:dyDescent="0.25">
      <c r="B62" s="177" t="s">
        <v>1129</v>
      </c>
      <c r="C62">
        <v>6.8018018018018029</v>
      </c>
      <c r="D62">
        <v>7.0082568807339465</v>
      </c>
      <c r="E62">
        <v>6.649107142857142</v>
      </c>
      <c r="F62">
        <v>6.8180722891566301</v>
      </c>
    </row>
    <row r="63" spans="2:29" x14ac:dyDescent="0.25">
      <c r="B63" s="137" t="s">
        <v>25</v>
      </c>
    </row>
    <row r="64" spans="2:29" x14ac:dyDescent="0.25">
      <c r="B64" s="177" t="s">
        <v>1128</v>
      </c>
      <c r="C64">
        <v>40434.68099999999</v>
      </c>
      <c r="D64">
        <v>32934.982500000006</v>
      </c>
      <c r="E64">
        <v>37199.042999999998</v>
      </c>
      <c r="F64">
        <v>110568.7064999999</v>
      </c>
    </row>
    <row r="65" spans="2:6" x14ac:dyDescent="0.25">
      <c r="B65" s="177" t="s">
        <v>1129</v>
      </c>
      <c r="C65">
        <v>7.1549180327868829</v>
      </c>
      <c r="D65">
        <v>7.2</v>
      </c>
      <c r="E65">
        <v>6.8584905660377329</v>
      </c>
      <c r="F65">
        <v>7.0728658536585423</v>
      </c>
    </row>
    <row r="66" spans="2:6" x14ac:dyDescent="0.25">
      <c r="B66" s="137" t="s">
        <v>1137</v>
      </c>
      <c r="C66">
        <v>116291.86799999994</v>
      </c>
      <c r="D66">
        <v>97219.374000000011</v>
      </c>
      <c r="E66">
        <v>109455.50699999995</v>
      </c>
      <c r="F66">
        <v>322966.74900000001</v>
      </c>
    </row>
    <row r="67" spans="2:6" x14ac:dyDescent="0.25">
      <c r="B67" s="137" t="s">
        <v>1138</v>
      </c>
      <c r="C67">
        <v>7.0176136363636425</v>
      </c>
      <c r="D67">
        <v>7.071287128712874</v>
      </c>
      <c r="E67">
        <v>6.8402898550724682</v>
      </c>
      <c r="F67">
        <v>6.9727000000000006</v>
      </c>
    </row>
    <row r="71" spans="2:6" x14ac:dyDescent="0.25">
      <c r="B71" s="136" t="s">
        <v>4</v>
      </c>
      <c r="C71" t="s">
        <v>1143</v>
      </c>
    </row>
    <row r="73" spans="2:6" x14ac:dyDescent="0.25">
      <c r="B73" s="136" t="s">
        <v>1128</v>
      </c>
      <c r="C73" s="136" t="s">
        <v>1127</v>
      </c>
    </row>
    <row r="74" spans="2:6" x14ac:dyDescent="0.25">
      <c r="B74" s="136" t="s">
        <v>1125</v>
      </c>
      <c r="C74" t="s">
        <v>18</v>
      </c>
      <c r="D74" t="s">
        <v>42</v>
      </c>
      <c r="E74" t="s">
        <v>25</v>
      </c>
      <c r="F74" t="s">
        <v>1126</v>
      </c>
    </row>
    <row r="75" spans="2:6" x14ac:dyDescent="0.25">
      <c r="B75" s="137" t="s">
        <v>28</v>
      </c>
      <c r="C75" s="145">
        <v>0.33709874177850724</v>
      </c>
      <c r="D75" s="145">
        <v>0.31380600165835648</v>
      </c>
      <c r="E75" s="145">
        <v>0.34909525656313634</v>
      </c>
      <c r="F75" s="145">
        <v>1</v>
      </c>
    </row>
    <row r="76" spans="2:6" x14ac:dyDescent="0.25">
      <c r="B76" s="137" t="s">
        <v>46</v>
      </c>
      <c r="C76" s="145">
        <v>0.30075019479929388</v>
      </c>
      <c r="D76" s="145">
        <v>0.3022382100506768</v>
      </c>
      <c r="E76" s="145">
        <v>0.39701159515002932</v>
      </c>
      <c r="F76" s="145">
        <v>1</v>
      </c>
    </row>
    <row r="77" spans="2:6" x14ac:dyDescent="0.25">
      <c r="B77" s="137" t="s">
        <v>44</v>
      </c>
      <c r="C77" s="145">
        <v>0.30569326187815216</v>
      </c>
      <c r="D77" s="145">
        <v>0.27099351277919664</v>
      </c>
      <c r="E77" s="145">
        <v>0.42331322534265109</v>
      </c>
      <c r="F77" s="145">
        <v>1</v>
      </c>
    </row>
    <row r="78" spans="2:6" x14ac:dyDescent="0.25">
      <c r="B78" s="137" t="s">
        <v>22</v>
      </c>
      <c r="C78" s="145">
        <v>0.25608447855528926</v>
      </c>
      <c r="D78" s="145">
        <v>0.40616266228513342</v>
      </c>
      <c r="E78" s="145">
        <v>0.33775285915957726</v>
      </c>
      <c r="F78" s="145">
        <v>1</v>
      </c>
    </row>
    <row r="79" spans="2:6" x14ac:dyDescent="0.25">
      <c r="B79" s="137" t="s">
        <v>32</v>
      </c>
      <c r="C79" s="145">
        <v>0.41619753646700214</v>
      </c>
      <c r="D79" s="145">
        <v>0.32581769793434551</v>
      </c>
      <c r="E79" s="145">
        <v>0.25798476559865224</v>
      </c>
      <c r="F79" s="145">
        <v>1</v>
      </c>
    </row>
    <row r="80" spans="2:6" x14ac:dyDescent="0.25">
      <c r="B80" s="137" t="s">
        <v>36</v>
      </c>
      <c r="C80" s="145">
        <v>0.35144604749177738</v>
      </c>
      <c r="D80" s="145">
        <v>0.36261201155931289</v>
      </c>
      <c r="E80" s="145">
        <v>0.28594194094890985</v>
      </c>
      <c r="F80" s="145">
        <v>1</v>
      </c>
    </row>
    <row r="81" spans="2:9" x14ac:dyDescent="0.25">
      <c r="B81" s="137" t="s">
        <v>1126</v>
      </c>
      <c r="C81" s="145">
        <v>0.32882756763297644</v>
      </c>
      <c r="D81" s="145">
        <v>0.32881921228367689</v>
      </c>
      <c r="E81" s="145">
        <v>0.34235322008334673</v>
      </c>
      <c r="F81" s="145">
        <v>1</v>
      </c>
    </row>
    <row r="88" spans="2:9" x14ac:dyDescent="0.25">
      <c r="B88" s="136" t="s">
        <v>4</v>
      </c>
      <c r="C88" t="s">
        <v>1143</v>
      </c>
    </row>
    <row r="90" spans="2:9" x14ac:dyDescent="0.25">
      <c r="B90" s="136" t="s">
        <v>1128</v>
      </c>
      <c r="C90" s="136" t="s">
        <v>1127</v>
      </c>
    </row>
    <row r="91" spans="2:9" x14ac:dyDescent="0.25">
      <c r="B91" s="136" t="s">
        <v>1125</v>
      </c>
      <c r="C91" t="s">
        <v>28</v>
      </c>
      <c r="D91" t="s">
        <v>46</v>
      </c>
      <c r="E91" t="s">
        <v>44</v>
      </c>
      <c r="F91" t="s">
        <v>22</v>
      </c>
      <c r="G91" t="s">
        <v>32</v>
      </c>
      <c r="H91" t="s">
        <v>36</v>
      </c>
      <c r="I91" t="s">
        <v>1126</v>
      </c>
    </row>
    <row r="92" spans="2:9" x14ac:dyDescent="0.25">
      <c r="B92" s="137" t="s">
        <v>18</v>
      </c>
      <c r="C92" s="145">
        <v>0.17247692652823657</v>
      </c>
      <c r="D92" s="145">
        <v>0.15378956234432342</v>
      </c>
      <c r="E92" s="145">
        <v>0.16161055200838495</v>
      </c>
      <c r="F92" s="145">
        <v>0.11862249576615172</v>
      </c>
      <c r="G92" s="145">
        <v>0.21108396698107562</v>
      </c>
      <c r="H92" s="145">
        <v>0.18241649637182764</v>
      </c>
      <c r="I92" s="145">
        <v>1</v>
      </c>
    </row>
    <row r="93" spans="2:9" x14ac:dyDescent="0.25">
      <c r="B93" s="137" t="s">
        <v>42</v>
      </c>
      <c r="C93" s="145">
        <v>0.16056325133002916</v>
      </c>
      <c r="D93" s="145">
        <v>0.15455439079681521</v>
      </c>
      <c r="E93" s="145">
        <v>0.1432695106536799</v>
      </c>
      <c r="F93" s="145">
        <v>0.18814593223851461</v>
      </c>
      <c r="G93" s="145">
        <v>0.16524999248571101</v>
      </c>
      <c r="H93" s="145">
        <v>0.18821692249525018</v>
      </c>
      <c r="I93" s="145">
        <v>1</v>
      </c>
    </row>
    <row r="94" spans="2:9" x14ac:dyDescent="0.25">
      <c r="B94" s="137" t="s">
        <v>25</v>
      </c>
      <c r="C94" s="145">
        <v>0.17155825640413006</v>
      </c>
      <c r="D94" s="145">
        <v>0.194992513546317</v>
      </c>
      <c r="E94" s="145">
        <v>0.21495100876485332</v>
      </c>
      <c r="F94" s="145">
        <v>0.1502715056180928</v>
      </c>
      <c r="G94" s="145">
        <v>0.12567346982575039</v>
      </c>
      <c r="H94" s="145">
        <v>0.14255324584085646</v>
      </c>
      <c r="I94" s="145">
        <v>1</v>
      </c>
    </row>
    <row r="95" spans="2:9" x14ac:dyDescent="0.25">
      <c r="B95" s="137" t="s">
        <v>1126</v>
      </c>
      <c r="C95" s="145">
        <v>0.16824497155897619</v>
      </c>
      <c r="D95" s="145">
        <v>0.16814701565454343</v>
      </c>
      <c r="E95" s="145">
        <v>0.17384094236896197</v>
      </c>
      <c r="F95" s="145">
        <v>0.15231827781750995</v>
      </c>
      <c r="G95" s="145">
        <v>0.1667723168616346</v>
      </c>
      <c r="H95" s="145">
        <v>0.17067647573837394</v>
      </c>
      <c r="I95" s="145">
        <v>1</v>
      </c>
    </row>
  </sheetData>
  <mergeCells count="4">
    <mergeCell ref="B2:AC3"/>
    <mergeCell ref="B5:AC5"/>
    <mergeCell ref="B13:AC13"/>
    <mergeCell ref="B50:AC50"/>
  </mergeCells>
  <pageMargins left="0.7" right="0.7" top="0.75" bottom="0.75" header="0.3" footer="0.3"/>
  <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6405DE-741D-4F48-B335-7E841BDE27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 Data </vt:lpstr>
      <vt:lpstr>Modified </vt:lpstr>
      <vt:lpstr>Dublicate vlu </vt:lpstr>
      <vt:lpstr>Data Function</vt:lpstr>
      <vt:lpstr>Raw Data</vt:lpstr>
      <vt:lpstr>Pivot Tables </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dc:creator>
  <cp:lastModifiedBy>Sachin S</cp:lastModifiedBy>
  <cp:lastPrinted>2024-08-08T05:46:19Z</cp:lastPrinted>
  <dcterms:created xsi:type="dcterms:W3CDTF">2024-07-31T09:26:15Z</dcterms:created>
  <dcterms:modified xsi:type="dcterms:W3CDTF">2024-08-20T09:00:58Z</dcterms:modified>
</cp:coreProperties>
</file>