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p321\Downloads\"/>
    </mc:Choice>
  </mc:AlternateContent>
  <bookViews>
    <workbookView xWindow="0" yWindow="0" windowWidth="23040" windowHeight="8784" tabRatio="1000"/>
  </bookViews>
  <sheets>
    <sheet name="CENTRAL TENDANCY" sheetId="1" r:id="rId1"/>
    <sheet name="SKEWNESS&amp;KRTOSIS" sheetId="7" r:id="rId2"/>
    <sheet name="CORRELATION &amp; COVARIANCE" sheetId="2" r:id="rId3"/>
    <sheet name="DISCRETE &amp; RANDOM VARIABLE" sheetId="3" r:id="rId4"/>
    <sheet name="DISCRETE AND CONTINUOUS" sheetId="4" r:id="rId5"/>
    <sheet name="HYPOTHESIS" sheetId="5"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0" i="7" l="1"/>
  <c r="C219" i="7"/>
  <c r="C218" i="7"/>
  <c r="C216" i="7"/>
  <c r="C215" i="7"/>
  <c r="C214" i="7"/>
  <c r="C195" i="7"/>
  <c r="C194" i="7"/>
  <c r="C193" i="7"/>
  <c r="C191" i="7"/>
  <c r="C190" i="7"/>
  <c r="C189" i="7"/>
  <c r="C170" i="7"/>
  <c r="C169" i="7"/>
  <c r="C168" i="7"/>
  <c r="C166" i="7"/>
  <c r="C165" i="7"/>
  <c r="C164" i="7"/>
  <c r="C146" i="7"/>
  <c r="C145" i="7"/>
  <c r="C144" i="7"/>
  <c r="C142" i="7"/>
  <c r="C141" i="7"/>
  <c r="C140" i="7"/>
  <c r="C122" i="7"/>
  <c r="C121" i="7"/>
  <c r="C120" i="7"/>
  <c r="C119" i="7"/>
  <c r="C117" i="7"/>
  <c r="C116" i="7"/>
  <c r="C115" i="7"/>
  <c r="C95" i="7"/>
  <c r="C94" i="7"/>
  <c r="C75" i="7"/>
  <c r="C74" i="7"/>
  <c r="C54" i="7"/>
  <c r="C53" i="7"/>
  <c r="C34" i="7"/>
  <c r="C33" i="7"/>
  <c r="C14" i="7"/>
  <c r="C13" i="7"/>
  <c r="B63" i="1"/>
  <c r="B64" i="1"/>
  <c r="B65" i="1"/>
  <c r="B75" i="1"/>
  <c r="B76" i="1"/>
  <c r="B77" i="1"/>
  <c r="B90" i="1"/>
  <c r="B91" i="1"/>
  <c r="B92" i="1"/>
  <c r="B100" i="1"/>
  <c r="B101" i="1"/>
  <c r="B114" i="1"/>
  <c r="B115" i="1"/>
  <c r="B132" i="1"/>
  <c r="B133" i="1"/>
  <c r="B134" i="1"/>
  <c r="B147" i="1"/>
  <c r="B148" i="1"/>
  <c r="B149" i="1"/>
  <c r="B168" i="1"/>
  <c r="B169" i="1"/>
  <c r="B170" i="1"/>
  <c r="B172" i="1"/>
  <c r="B173" i="1"/>
  <c r="B193" i="1"/>
  <c r="B194" i="1"/>
  <c r="B204" i="1"/>
  <c r="B205" i="1"/>
  <c r="B207" i="1"/>
  <c r="B208" i="1"/>
  <c r="B209" i="1" s="1"/>
  <c r="B300" i="1"/>
  <c r="B327" i="1"/>
  <c r="B328" i="1"/>
  <c r="B339" i="1"/>
  <c r="B371" i="1"/>
  <c r="B372" i="1"/>
  <c r="B380" i="1"/>
  <c r="C424" i="1"/>
  <c r="C425" i="1"/>
  <c r="C426" i="1"/>
  <c r="C430" i="1"/>
  <c r="C431" i="1"/>
  <c r="C432" i="1"/>
  <c r="B14" i="1" l="1"/>
  <c r="C62" i="5" l="1"/>
  <c r="K62" i="5"/>
  <c r="D42" i="5"/>
  <c r="B40" i="5"/>
  <c r="D38" i="5"/>
  <c r="B36" i="5"/>
  <c r="A20" i="5"/>
  <c r="B18" i="5"/>
  <c r="D33" i="5"/>
  <c r="D32" i="5"/>
  <c r="C52" i="4" l="1"/>
  <c r="C43" i="4"/>
  <c r="C31" i="4"/>
  <c r="C23" i="4"/>
  <c r="C14" i="4"/>
  <c r="C104" i="3"/>
  <c r="C95" i="3"/>
  <c r="C89" i="3"/>
  <c r="C78" i="3"/>
  <c r="C69" i="3"/>
  <c r="C57" i="3"/>
  <c r="C47" i="3"/>
  <c r="C35" i="3"/>
  <c r="C24" i="3"/>
  <c r="B13" i="3"/>
  <c r="D11" i="3"/>
  <c r="B96" i="2" l="1"/>
  <c r="C53" i="2"/>
  <c r="B24" i="2"/>
  <c r="B42" i="1" l="1"/>
  <c r="B41" i="1"/>
  <c r="B40" i="1"/>
  <c r="B30" i="1"/>
  <c r="B29" i="1"/>
  <c r="B28" i="1"/>
  <c r="B15" i="1"/>
</calcChain>
</file>

<file path=xl/sharedStrings.xml><?xml version="1.0" encoding="utf-8"?>
<sst xmlns="http://schemas.openxmlformats.org/spreadsheetml/2006/main" count="399" uniqueCount="257">
  <si>
    <t>Week 1</t>
  </si>
  <si>
    <t>Week 3</t>
  </si>
  <si>
    <t>Week 2</t>
  </si>
  <si>
    <t>Week 4</t>
  </si>
  <si>
    <t>ANSWER:</t>
  </si>
  <si>
    <t>MEAN</t>
  </si>
  <si>
    <t>MEDIAN</t>
  </si>
  <si>
    <t>MODE</t>
  </si>
  <si>
    <t>QUESTIONS OF MEASURES OF CENTRAL TENDANCY</t>
  </si>
  <si>
    <t>QUESTIONS OF MEASURES OF DISPERSION</t>
  </si>
  <si>
    <t>DAY 1</t>
  </si>
  <si>
    <t>DAY 2</t>
  </si>
  <si>
    <t>DAY 3</t>
  </si>
  <si>
    <t>DAY 4</t>
  </si>
  <si>
    <t>DAY 5</t>
  </si>
  <si>
    <t>DAY 6</t>
  </si>
  <si>
    <t>DAY 7</t>
  </si>
  <si>
    <t>DAY 8</t>
  </si>
  <si>
    <t>DAY 9</t>
  </si>
  <si>
    <t>DAY 10</t>
  </si>
  <si>
    <t>RANGE</t>
  </si>
  <si>
    <t>VARIANCE</t>
  </si>
  <si>
    <t>STANDARD DEVIATION</t>
  </si>
  <si>
    <t>MODEL A</t>
  </si>
  <si>
    <t>MODEL B</t>
  </si>
  <si>
    <t>MODEL C</t>
  </si>
  <si>
    <t>MODEL D</t>
  </si>
  <si>
    <t>MODEL E</t>
  </si>
  <si>
    <t>MAX</t>
  </si>
  <si>
    <t>MIN</t>
  </si>
  <si>
    <t>AGE</t>
  </si>
  <si>
    <t>21-25</t>
  </si>
  <si>
    <t>26-30</t>
  </si>
  <si>
    <t>31-35</t>
  </si>
  <si>
    <t>36-40</t>
  </si>
  <si>
    <t>41-45</t>
  </si>
  <si>
    <t>BIN</t>
  </si>
  <si>
    <t>Bin</t>
  </si>
  <si>
    <t>More</t>
  </si>
  <si>
    <t>Frequency</t>
  </si>
  <si>
    <t>FREQUENCY DISTRUBITION TABLE</t>
  </si>
  <si>
    <t>FREQUENCY DISTRIBUTION</t>
  </si>
  <si>
    <t>AMOUNT</t>
  </si>
  <si>
    <t>28-33</t>
  </si>
  <si>
    <t>34-39</t>
  </si>
  <si>
    <t>40-45</t>
  </si>
  <si>
    <t>46-51</t>
  </si>
  <si>
    <t>52-57</t>
  </si>
  <si>
    <t>58-63</t>
  </si>
  <si>
    <t>64-69</t>
  </si>
  <si>
    <t>70-73</t>
  </si>
  <si>
    <t>Q1</t>
  </si>
  <si>
    <t>Q3</t>
  </si>
  <si>
    <t>IQR</t>
  </si>
  <si>
    <t>DEFECT TYPE</t>
  </si>
  <si>
    <t>FREQUENCY</t>
  </si>
  <si>
    <t>A</t>
  </si>
  <si>
    <t>B</t>
  </si>
  <si>
    <t>C</t>
  </si>
  <si>
    <t>E</t>
  </si>
  <si>
    <t>D</t>
  </si>
  <si>
    <t>F</t>
  </si>
  <si>
    <t>G</t>
  </si>
  <si>
    <t>D.TYPE</t>
  </si>
  <si>
    <t>RATINGS</t>
  </si>
  <si>
    <t>SALES</t>
  </si>
  <si>
    <t>KURTOSIS</t>
  </si>
  <si>
    <t>PRICE RANGE</t>
  </si>
  <si>
    <t>28-31</t>
  </si>
  <si>
    <t>32-35</t>
  </si>
  <si>
    <t>36-38</t>
  </si>
  <si>
    <t>39-42</t>
  </si>
  <si>
    <t>43-47</t>
  </si>
  <si>
    <t>RESPONSE TIME</t>
  </si>
  <si>
    <t>SKEWNESS</t>
  </si>
  <si>
    <t>MEASURE OF SKEWNWSS AND KURTOSIS</t>
  </si>
  <si>
    <t>INTERPRETATION=THE DATA WILL BE A NORMALLY DISTRIBUTED,BUT KURTOSIS IS NEGATIVE AND TYPE WAS MESOKURTOSIS.</t>
  </si>
  <si>
    <t>INTERPRETATION= THE DATA WILL BE A NORMALLY DISTRIBUTED,BUT KURTOSIS IS NEGATIVE AND TYPE WAS PLATYKURTOSIS</t>
  </si>
  <si>
    <t>INTERPRETATION=THE DATA WILL BE NEGATIVELY SKEWED AND KURTOSIS IS ALSO NEGATIVE BUT TYPE WAS PLATYKURTOSIS</t>
  </si>
  <si>
    <t>INTERPRETATION= THE DATA WILL BE POSITIVELY SKEWED AND KURTOSIS IS NEGATIVE AND TYPE WAS PLATYKURTOSIS</t>
  </si>
  <si>
    <t>INTERPRETATION=THE DATA WILL BE NEGATIVELY SKEWED AND KURTOSIS IS ALSO NEGATIVE BUT TYPE OF KURTOSIS IS PLATYKURTOSIS</t>
  </si>
  <si>
    <t>QUESTIONS OF PERCENTILE AND QUARTILES</t>
  </si>
  <si>
    <t>QUARTILE</t>
  </si>
  <si>
    <t>Q2</t>
  </si>
  <si>
    <t>PERCENTILES</t>
  </si>
  <si>
    <t>10TH</t>
  </si>
  <si>
    <t>25TH</t>
  </si>
  <si>
    <t>90TH</t>
  </si>
  <si>
    <t>75TH</t>
  </si>
  <si>
    <t>PERCENTILE</t>
  </si>
  <si>
    <t>15TH</t>
  </si>
  <si>
    <t>50TH</t>
  </si>
  <si>
    <t>85TH</t>
  </si>
  <si>
    <t>QUARTILES</t>
  </si>
  <si>
    <t>20TH</t>
  </si>
  <si>
    <t>40TH</t>
  </si>
  <si>
    <t>80TH</t>
  </si>
  <si>
    <t>30TH</t>
  </si>
  <si>
    <t>70TH</t>
  </si>
  <si>
    <t>QUESTIONS ON CORRELATION AND COVARIANCE</t>
  </si>
  <si>
    <t>ADVENTURE EXPENDITURE</t>
  </si>
  <si>
    <t>SALES REVENUE</t>
  </si>
  <si>
    <t>1&gt;&gt; CORRELATION COEFFICIENT</t>
  </si>
  <si>
    <t xml:space="preserve">&gt;&gt; INDICATING A VERY STRONG POSITIVE RELATIONSHIP BETWEEN THE TWO VARIABLES,THIS MEANS THAT AS ADVERTISING EXPENDITURE INCREASES SALES REVENUE INCREASES AS WELL </t>
  </si>
  <si>
    <t>COMPANYA</t>
  </si>
  <si>
    <t>COMPANY B</t>
  </si>
  <si>
    <t>COVARIANCE</t>
  </si>
  <si>
    <t>&gt;&gt;THE PAIRED VALUES OF BOTH VARIABLES TEND TO INCREASE TOGETHER IT MEANS COVARIANCE BETWEEN TWO VARIABLE IS POSIYIVE</t>
  </si>
  <si>
    <t>HOURS SPENT STUDYING</t>
  </si>
  <si>
    <t>EXAM SCORES</t>
  </si>
  <si>
    <t>CORRELETION COEFFICIENT</t>
  </si>
  <si>
    <t xml:space="preserve">&gt; INDICATING A VERY STRONG POSITIVE RELATIONSHIP BETWEEN THE TWO VARIABLES,THIS MEANS THAT AS ADVERTISING EXPENDITURE INCREASES SALES REVENUE INCREASES AS WELL </t>
  </si>
  <si>
    <t>QUESTION ON DISCRETE AND CONTINIOUS RANDOM VARIABLE</t>
  </si>
  <si>
    <t>REGION 2</t>
  </si>
  <si>
    <t>REGION 3</t>
  </si>
  <si>
    <t>REGION 1</t>
  </si>
  <si>
    <t xml:space="preserve">AVG REGION 1 </t>
  </si>
  <si>
    <t>AVG REGION 2</t>
  </si>
  <si>
    <t>AVG REGION 3</t>
  </si>
  <si>
    <t xml:space="preserve">NUMBER OF ROLL  </t>
  </si>
  <si>
    <t>NUMBER OF SUCCESS</t>
  </si>
  <si>
    <t>PROBABILITY</t>
  </si>
  <si>
    <t>ANSWER</t>
  </si>
  <si>
    <t>DECK</t>
  </si>
  <si>
    <t>DECK(N)</t>
  </si>
  <si>
    <t>CARDS(N)</t>
  </si>
  <si>
    <t>(3)A multiple-choice test consists of 10 questions, each with four possible answers. If a student randomly guesses on each question, what is the probability of getting at least 8 questions correct? Data: Number of questions (n) = 10, Number of possible answers per question (k) = 4</t>
  </si>
  <si>
    <t>(2) In a deck of 52 playing cards, five cards are randomly drawn without replacement. What is the probability of getting two hearts? Data: Number of hearts in the deck (N) = 13, Number of cards drawn (n) = 5</t>
  </si>
  <si>
    <t>NUMBER OF QUESTIONS(N)</t>
  </si>
  <si>
    <t>POSSIBLE ANSWER PER QUESTION(K)</t>
  </si>
  <si>
    <t>SUCCESS OF EACH TRIAL</t>
  </si>
  <si>
    <t>(4) A bag contains 30 red balls, 20 blue balls, and 10 green balls. Three balls are drawn without replacement. What is the probability that all three balls are blue? Data: Number of blue balls in the bag (N) = 20, Number of balls drawn (n) = 3</t>
  </si>
  <si>
    <t>(1) A fair six-sided die is rolled 100 times. What is the probability of rolling exactly five 3's?</t>
  </si>
  <si>
    <t>RED BALLS</t>
  </si>
  <si>
    <t>BLUE BALLS</t>
  </si>
  <si>
    <t>GREEN BALLS</t>
  </si>
  <si>
    <t>NO. OF BLUE BALLS IN THE BAG(N)</t>
  </si>
  <si>
    <t>NO.OF BALLS DRAWN(N)</t>
  </si>
  <si>
    <t>(5) In a football match, a player scores a goal with a 0.3 probability per shot. If the player takes 10 shots, what is the probability of scoring exactly three goals? Data: Number of shots (n) = 10, Probability of scoring per shot (p) = 0.3</t>
  </si>
  <si>
    <t>NO. OF SHOTS</t>
  </si>
  <si>
    <t>SUCCESS PER TRIAL</t>
  </si>
  <si>
    <t>DESCRETE RANDOM VARIABLE:</t>
  </si>
  <si>
    <t>CONTINOUS RANDOM VARIABLE:</t>
  </si>
  <si>
    <t xml:space="preserve">(1) The heights of students in a class are normally distributed with a mean of 165 cm and a standard deviation of 10 cm. What is the probability that a randomly selected student is taller than 180 cm? </t>
  </si>
  <si>
    <t>Data: Mean height (μ) = 165 cm, Standard deviation (σ) = 10 cm, Height threshold (x) = 180 cm</t>
  </si>
  <si>
    <t>MEAN HEIGHT</t>
  </si>
  <si>
    <t>HEIGHT THRESHOLD</t>
  </si>
  <si>
    <t xml:space="preserve">(2) The waiting times at a coffee shop are exponentially distributed with a mean of 5 minutes. What is the probability that a customer waits less than 3 minutes? </t>
  </si>
  <si>
    <t>Data: Mean waiting time (μ) = 5 minutes, Waiting time threshold (x) = 3 minutes</t>
  </si>
  <si>
    <t>MEAN WAITING TIME</t>
  </si>
  <si>
    <t>WAITING TIME THRESHOLD</t>
  </si>
  <si>
    <t>(3) The lifetimes of a certain brand of light bulbs are normally distributed with a mean of 1000 hours and a standard deviation of 100 hours. What is the probability that a randomly selected light bulb lasts between 900 and 1100 hours?</t>
  </si>
  <si>
    <t>PROBABILITY OF VALUE BETWEEN</t>
  </si>
  <si>
    <t>Data: Mean lifetime (μ) = 1000 hours, Standard deviation (σ) = 100 hours, Lifetime range (lower limit x1, upper limit x2)</t>
  </si>
  <si>
    <t>AND</t>
  </si>
  <si>
    <t>(4) The weights of apples in a basket follow a uniform distribution between 100 grams and 200 grams. What is the probability that a randomly selected apple weighs between 150 and 170 grams?</t>
  </si>
  <si>
    <t>Data: Weight range (lower limit x1, upper limit x2)</t>
  </si>
  <si>
    <t>Data: Mean time (μ) = 20 minutes, Time threshold (x) = 15 minutes</t>
  </si>
  <si>
    <t>MEAN TIME</t>
  </si>
  <si>
    <t>TIME THRESHOLD</t>
  </si>
  <si>
    <t>QUESTIONS OF DISCRETE DISTRIBUTION AND CONTINUOUS DISTRIBUTION</t>
  </si>
  <si>
    <t>DISCRETE DISTRIBUTION</t>
  </si>
  <si>
    <t>(1) A company sells smartphones, and the number of defects per batch follows a Poisson distribution with a mean of 2 defects. What is the probability of having exactly 3 defects in a randomly selected batch?</t>
  </si>
  <si>
    <t>Data: Mean number of defects (λ) = 2, Number of defects (x) = 3</t>
  </si>
  <si>
    <t>MEAN NUMBER OF DEFECTS</t>
  </si>
  <si>
    <t>NUMBER OF DEFECTS(X)</t>
  </si>
  <si>
    <t>Data: Probability of winning (p) = 0.3, Number of rounds (n) = 10, Number of wins (x) = 3</t>
  </si>
  <si>
    <t>(2) In a game, a player has a 0.3 probability of winning each round. If the player plays 10 rounds, what is the probability of winning exactly 3 rounds?</t>
  </si>
  <si>
    <t>NO. OF ROUNDS(n)</t>
  </si>
  <si>
    <t>NO. OF WINS(x)</t>
  </si>
  <si>
    <t>PROBABILITY OF WINNING EACH ROUND</t>
  </si>
  <si>
    <t>Data: Number of rolls (n) = 3</t>
  </si>
  <si>
    <t>(3)  A six-sided fair die is rolled three times. What is the probability of obtaining at least one 6?</t>
  </si>
  <si>
    <t>IN THIS CASE,n IS THE NO. OF ROLLS(3) AND THE PROBABILITY OF GETTING A 6 ON EACH ROLL IS 1/6</t>
  </si>
  <si>
    <t>CONTINUOUS DISTRIBUTION:</t>
  </si>
  <si>
    <t>Data: Mean weight (μ) = 150 grams, Standard deviation (σ) = 10 grams, Weight range (lower limit x1, upper limit x2)</t>
  </si>
  <si>
    <t>MEAN WEIGHT</t>
  </si>
  <si>
    <t>WEIGHT RANGE(LOWER LIMIT X1,UPPER LIMIT X2)</t>
  </si>
  <si>
    <t>(2) The lifetimes of a certain brand of light bulbs are exponentially distributed with a mean of 1000 hours. What is the probability that a randomly selected light bulb lasts more than 900 hours?</t>
  </si>
  <si>
    <t>Data: Mean lifetime (μ) = 1000 hours, Lifetime threshold (x) = 900 hours</t>
  </si>
  <si>
    <t xml:space="preserve">MEAN TIME </t>
  </si>
  <si>
    <t>LIFETIME THRESHOLD</t>
  </si>
  <si>
    <t>QUESTIONS ON CONFIDANCE INTERVAL AND HYPOTHESIS TESTINGS</t>
  </si>
  <si>
    <t>CONFIDANCE INTERVAL PROBLEM:</t>
  </si>
  <si>
    <t>Data: Sample size (n) = 100, Sample mean (x̄) = 170 cm, Sample standard deviation (s) = 8 cm, Confidence level = 95%</t>
  </si>
  <si>
    <t>(1)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t>
  </si>
  <si>
    <t>SAMPLE SIZE(n)</t>
  </si>
  <si>
    <t>SAMPLE MEAN</t>
  </si>
  <si>
    <t>SAMPLE STANDARD DEVIATION</t>
  </si>
  <si>
    <t>CONFIDANCE LEVEL</t>
  </si>
  <si>
    <t>TO FIND THE VALUE OF Z FOR A 95% CONFIDANCE LEVEL ,</t>
  </si>
  <si>
    <t xml:space="preserve">(2)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t>
  </si>
  <si>
    <t>Data: Sample size (n) = 500, Number of successes (x) = 320, Confidence level = 90%</t>
  </si>
  <si>
    <t xml:space="preserve">SAMPLE SIZE(n) </t>
  </si>
  <si>
    <t>NUMBER OF SECCESS(x)</t>
  </si>
  <si>
    <t>a= 1- confidance level</t>
  </si>
  <si>
    <t>p= sample propertion</t>
  </si>
  <si>
    <t>n = sample size</t>
  </si>
  <si>
    <t>sample proportion</t>
  </si>
  <si>
    <t>FINAL ANSWER</t>
  </si>
  <si>
    <t>HYPOTHESIS TESTING PROBLEMS</t>
  </si>
  <si>
    <t>Data: Sample size (n) = 50, Test scores of the two groups</t>
  </si>
  <si>
    <t xml:space="preserve">&gt;&gt;TEST SCORES FOR THE GROUP TAUGHT USING NEW METHOD </t>
  </si>
  <si>
    <t>&gt;&gt;TEST SCORES FOR THE GROUP TAUGHT USING TRADITIONAL METHOD</t>
  </si>
  <si>
    <t>AVERAGE</t>
  </si>
  <si>
    <t>&gt;&gt; THE NEW TEACHING METHOD DOES NOT  HAVE A SIGNIFICANT EFFECT ON STUDENT PERFORMANCE</t>
  </si>
  <si>
    <t>&gt;&gt; THE NEW TEACHING METHOD IMPROVES STUDENT PERFORMANCE</t>
  </si>
  <si>
    <t>NULL HYPOTHESES(Ho)</t>
  </si>
  <si>
    <t>ALTERNATIVE HYPOTHESIS(Ha)</t>
  </si>
  <si>
    <t>(3) A car rental company wants to analyze the rental durations of its customers to understand the typical rental period and optimize its pricing and fleet management strategies.</t>
  </si>
  <si>
    <t>(1) A manufacturing company wants to analyze the production output of a specific machine to understand the variability or spread in its performance.</t>
  </si>
  <si>
    <t>(2)A retail store wants to analyze the sales of a specific product to understand the variability in daily sales and assess its inventory management.</t>
  </si>
  <si>
    <t>(3) An e-commerce platform wants to analyze the delivery times of its shipments to understand the variability in order fulfillment and optimize its logistics operations.</t>
  </si>
  <si>
    <t>(4) A company wants to analyze the monthly revenue generated by one of its products to understand its performance and variability.</t>
  </si>
  <si>
    <t>(5) A survey was conducted to gather feedback from customers regarding their satisfaction with a particular service on a scale of 1 to 10.</t>
  </si>
  <si>
    <t>(6) A company wants to analyze the customer wait times at its call center to assess the efficiency of its customer service operations.</t>
  </si>
  <si>
    <t>(7) A transportation company wants to analyze the fuel efficiency of its vehicle fleet to identify any variations across different vehicle models.</t>
  </si>
  <si>
    <t>(8) A company wants to analyze the ages of its employees to understand the age distribution and demographics within the organization.</t>
  </si>
  <si>
    <t>(9) A retail store wants to analyze the purchase amounts made by customers to understand their spending habits.</t>
  </si>
  <si>
    <t>(10) A manufacturing company wants to analyze the defect rates of its production line to identify the frequency of different types of defects.</t>
  </si>
  <si>
    <t>(11) A survey was conducted to gather feedback from customers about their satisfaction levels with a specific service on a scale of 1 to 5.</t>
  </si>
  <si>
    <t>(12) A company wants to analyze the monthly sales figures of its products to understand the sales distribution across different price ranges.</t>
  </si>
  <si>
    <t>(13) A study was conducted to analyze the response times of a website for different user locations</t>
  </si>
  <si>
    <t>(14) A company wants to analyze the sales performance of its products across different regions</t>
  </si>
  <si>
    <t>(1) A company wants to analyze the monthly returns of its investment portfolio to understand the distribution and risk associated with the returns.</t>
  </si>
  <si>
    <t>(2)  A research study wants to analyze the income distribution of a population to understand the level of income inequality.</t>
  </si>
  <si>
    <t>(3) A survey was conducted to analyze the satisfaction ratings of customers on a scale of 1 to 5 for a specific product.</t>
  </si>
  <si>
    <t>(4) A study wants to analyze the distribution of house prices in a specific city to understand the market trends.</t>
  </si>
  <si>
    <t>(5)  A company wants to analyze the waiting times of customers at a service center to improve operational efficiency.</t>
  </si>
  <si>
    <t>(1) A company wants to analyze the salary distribution of its employees to determine the income levels at different percentiles.</t>
  </si>
  <si>
    <t>(2) A research study wants to analyze the weight distribution of a sample of individuals to assess their health and body composition.</t>
  </si>
  <si>
    <t>(3) A retail store wants to analyze the distribution of customer purchase amounts to identify their spending patterns.</t>
  </si>
  <si>
    <t>(4) A study wants to analyze the distribution of commute times of employees to determine the average time spent traveling to work.</t>
  </si>
  <si>
    <t>(5) A manufacturing company wants to analyze the defect rates in its production process to evaluate product quality.</t>
  </si>
  <si>
    <t>(1) A marketing department wants to understand the relationship between advertising expenditure and sales revenue to assess the effectiveness of their advertising campaigns.</t>
  </si>
  <si>
    <t>(2) An investment analyst wants to assess the relationship between the stock prices of two companies to identify potential investment opportunities.</t>
  </si>
  <si>
    <t>(3) A researcher wants to examine the relationship between the hours spent studying and the exam scores of a group of students.</t>
  </si>
  <si>
    <t xml:space="preserve">(3)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t>
  </si>
  <si>
    <t>Q.(1) A retail store wants to analyse the sales data of a particular product category to understand the typical sales performance and make stretegic decision.</t>
  </si>
  <si>
    <t>Q.(2) A car retail company wants to analyse the rental durations of its customers to understand the typical rental period and optimize its pricing and fleet management strategies.</t>
  </si>
  <si>
    <t>(5) The time taken to complete a task is exponentially distributed with a mean of 20 minutes. What is the probability that the task is completed in less than 15 minutes?</t>
  </si>
  <si>
    <t>(1) The weights of apples in a basket follow a normal distribution with a mean of 150 grams and a standard deviation of 10 grams. What is the probability that a randomly selected apple weighs between 140 and 160 grams?</t>
  </si>
  <si>
    <t>1..CREATE A BAR CHART TO VISUALIZE THE FREQUENCY OF DEFFECT TYPES</t>
  </si>
  <si>
    <t>2.. WHICH DEFFECT TYPE HAS HIGHEST FREQUENCY</t>
  </si>
  <si>
    <t>3..CREATE A HISTOGRAM TO REPRESENT THE DEFECT FREQUENCY</t>
  </si>
  <si>
    <t>2..WHICH SATISFICATION RATING HAS THE HIGHEST FREQUENCY</t>
  </si>
  <si>
    <t>1..CREATE A HISTOGRAM TO VISUALIZE THE DISTRIBUTION OF SATISFICATION RATING</t>
  </si>
  <si>
    <t>3.. CREATE A BAR CHART TO DISPLAY THE FREQUENCY OF EACH SATISFICATION RATING</t>
  </si>
  <si>
    <t>1.. CREATE A HISTOGRAM TO VISUALIZE THE SALES DISTRIBUTION ACROSS DIFFERENT PRICE RANGES</t>
  </si>
  <si>
    <t>2..</t>
  </si>
  <si>
    <t>3.. CREATE A BAR CHART TO DISPLAY THE FREQUENCY OF SALES IN DIFFERENT PRICE RANGES</t>
  </si>
  <si>
    <t>1..CREATE A HISTOGRAM TO VISUALIZE TO DISTRIBUTION OF RESPONSE TIME</t>
  </si>
  <si>
    <t>2..MEASURE OF CENTRAL TENDENCY</t>
  </si>
  <si>
    <t>3..CREATE A BAR CHART TO DISPLAY THE FREQUENCY OF RESONSE TIME WITHIN DIFFERENT RANGES</t>
  </si>
  <si>
    <t>1.. CREATE A BAR CHART TO COMPARE THE SALES FIGUERS ACROSS THE THREE REGION</t>
  </si>
  <si>
    <t>2..MEASURE OF CENTRAL TENDANCY</t>
  </si>
  <si>
    <t xml:space="preserve">3.. RANGE OF SALES IN EACH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</si>
</sst>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9"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11"/>
      <color theme="1"/>
      <name val="Calibri"/>
      <family val="2"/>
      <scheme val="minor"/>
    </font>
    <font>
      <b/>
      <sz val="12"/>
      <color theme="1"/>
      <name val="Calibri"/>
      <family val="2"/>
      <scheme val="minor"/>
    </font>
    <font>
      <b/>
      <i/>
      <sz val="14"/>
      <color theme="1"/>
      <name val="Calibri"/>
      <family val="2"/>
      <scheme val="minor"/>
    </font>
    <font>
      <b/>
      <i/>
      <sz val="16"/>
      <color theme="1"/>
      <name val="Calibri"/>
      <family val="2"/>
      <scheme val="minor"/>
    </font>
    <font>
      <b/>
      <u/>
      <sz val="12"/>
      <color theme="1"/>
      <name val="Calibri"/>
      <family val="2"/>
      <scheme val="minor"/>
    </font>
    <font>
      <b/>
      <i/>
      <u val="double"/>
      <sz val="16"/>
      <color theme="5"/>
      <name val="Calibri"/>
      <family val="2"/>
      <scheme val="minor"/>
    </font>
    <font>
      <u/>
      <sz val="11"/>
      <color theme="1"/>
      <name val="Calibri"/>
      <family val="2"/>
      <scheme val="minor"/>
    </font>
    <font>
      <sz val="11"/>
      <color rgb="FF006100"/>
      <name val="Calibri"/>
      <family val="2"/>
      <scheme val="minor"/>
    </font>
    <font>
      <b/>
      <u/>
      <sz val="16"/>
      <color theme="4"/>
      <name val="Calibri"/>
      <family val="2"/>
      <scheme val="minor"/>
    </font>
    <font>
      <b/>
      <u/>
      <sz val="12"/>
      <color theme="5"/>
      <name val="Calibri"/>
      <family val="2"/>
      <scheme val="minor"/>
    </font>
    <font>
      <b/>
      <u val="double"/>
      <sz val="16"/>
      <color theme="4" tint="-0.249977111117893"/>
      <name val="Calibri"/>
      <family val="2"/>
      <scheme val="minor"/>
    </font>
    <font>
      <b/>
      <sz val="11"/>
      <color theme="4" tint="-0.249977111117893"/>
      <name val="Calibri"/>
      <family val="2"/>
      <scheme val="minor"/>
    </font>
    <font>
      <b/>
      <u val="double"/>
      <sz val="16"/>
      <color theme="8"/>
      <name val="Calibri"/>
      <family val="2"/>
      <scheme val="minor"/>
    </font>
    <font>
      <b/>
      <sz val="11"/>
      <color theme="8"/>
      <name val="Calibri"/>
      <family val="2"/>
      <scheme val="minor"/>
    </font>
    <font>
      <sz val="11"/>
      <color theme="7" tint="-0.249977111117893"/>
      <name val="Calibri"/>
      <family val="2"/>
      <scheme val="minor"/>
    </font>
    <font>
      <sz val="11"/>
      <color rgb="FF002060"/>
      <name val="Calibri"/>
      <family val="2"/>
      <scheme val="minor"/>
    </font>
    <font>
      <b/>
      <sz val="11"/>
      <color theme="7" tint="-0.249977111117893"/>
      <name val="Calibri"/>
      <family val="2"/>
      <scheme val="minor"/>
    </font>
    <font>
      <b/>
      <u val="double"/>
      <sz val="16"/>
      <color theme="8" tint="-0.249977111117893"/>
      <name val="Calibri"/>
      <family val="2"/>
      <scheme val="minor"/>
    </font>
    <font>
      <b/>
      <sz val="11"/>
      <color theme="8" tint="-0.249977111117893"/>
      <name val="Calibri"/>
      <family val="2"/>
      <scheme val="minor"/>
    </font>
    <font>
      <b/>
      <u val="double"/>
      <sz val="16"/>
      <color rgb="FF002060"/>
      <name val="Calibri"/>
      <family val="2"/>
      <scheme val="minor"/>
    </font>
    <font>
      <b/>
      <u val="double"/>
      <sz val="14"/>
      <color theme="8" tint="-0.249977111117893"/>
      <name val="Calibri"/>
      <family val="2"/>
      <scheme val="minor"/>
    </font>
    <font>
      <sz val="11"/>
      <color theme="8" tint="-0.249977111117893"/>
      <name val="Calibri"/>
      <family val="2"/>
      <scheme val="minor"/>
    </font>
    <font>
      <b/>
      <u/>
      <sz val="16"/>
      <color theme="8" tint="-0.249977111117893"/>
      <name val="Calibri"/>
      <family val="2"/>
      <scheme val="minor"/>
    </font>
    <font>
      <b/>
      <sz val="14"/>
      <color theme="8" tint="-0.249977111117893"/>
      <name val="Calibri"/>
      <family val="2"/>
      <scheme val="minor"/>
    </font>
    <font>
      <sz val="14"/>
      <color theme="1"/>
      <name val="Calibri"/>
      <family val="2"/>
      <scheme val="minor"/>
    </font>
  </fonts>
  <fills count="5">
    <fill>
      <patternFill patternType="none"/>
    </fill>
    <fill>
      <patternFill patternType="gray125"/>
    </fill>
    <fill>
      <patternFill patternType="solid">
        <fgColor rgb="FFC6EFCE"/>
      </patternFill>
    </fill>
    <fill>
      <patternFill patternType="solid">
        <fgColor theme="7" tint="0.59999389629810485"/>
        <bgColor indexed="64"/>
      </patternFill>
    </fill>
    <fill>
      <patternFill patternType="solid">
        <fgColor theme="7" tint="0.399975585192419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9" fontId="4" fillId="0" borderId="0" applyFont="0" applyFill="0" applyBorder="0" applyAlignment="0" applyProtection="0"/>
    <xf numFmtId="0" fontId="11" fillId="2" borderId="0" applyNumberFormat="0" applyBorder="0" applyAlignment="0" applyProtection="0"/>
  </cellStyleXfs>
  <cellXfs count="4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xf>
    <xf numFmtId="0" fontId="0" fillId="0" borderId="0" xfId="0" applyAlignment="1"/>
    <xf numFmtId="0" fontId="0" fillId="0" borderId="0" xfId="0" applyAlignment="1">
      <alignment horizontal="right" vertical="center"/>
    </xf>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2" fillId="0" borderId="2" xfId="0" applyFont="1" applyFill="1" applyBorder="1" applyAlignment="1">
      <alignment horizontal="center"/>
    </xf>
    <xf numFmtId="0" fontId="1" fillId="0" borderId="0" xfId="0" applyNumberFormat="1" applyFont="1" applyFill="1" applyBorder="1" applyAlignment="1"/>
    <xf numFmtId="0" fontId="1" fillId="0" borderId="0" xfId="0" applyFont="1" applyFill="1" applyBorder="1" applyAlignment="1"/>
    <xf numFmtId="0" fontId="1" fillId="0" borderId="1" xfId="0" applyFont="1" applyFill="1" applyBorder="1" applyAlignment="1"/>
    <xf numFmtId="0" fontId="0" fillId="0" borderId="0" xfId="0" applyNumberFormat="1"/>
    <xf numFmtId="0" fontId="0" fillId="0" borderId="0" xfId="0" applyFont="1"/>
    <xf numFmtId="16" fontId="0" fillId="0" borderId="0" xfId="0" applyNumberFormat="1"/>
    <xf numFmtId="164" fontId="0" fillId="0" borderId="0" xfId="1" applyNumberFormat="1" applyFont="1"/>
    <xf numFmtId="2" fontId="0" fillId="0" borderId="0" xfId="0" applyNumberForma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2" fillId="4" borderId="0" xfId="0" applyFont="1" applyFill="1"/>
    <xf numFmtId="0" fontId="10" fillId="4" borderId="0" xfId="0" applyFont="1" applyFill="1"/>
    <xf numFmtId="0" fontId="13" fillId="0" borderId="0" xfId="0" applyFont="1"/>
    <xf numFmtId="0" fontId="11" fillId="2" borderId="0" xfId="2"/>
    <xf numFmtId="0" fontId="0" fillId="4" borderId="0" xfId="0" applyFill="1"/>
    <xf numFmtId="0" fontId="14" fillId="4" borderId="0" xfId="0" applyFont="1" applyFill="1"/>
    <xf numFmtId="0" fontId="15" fillId="4" borderId="0" xfId="0" applyFont="1" applyFill="1"/>
    <xf numFmtId="0" fontId="16" fillId="4" borderId="0" xfId="0" applyFont="1" applyFill="1"/>
    <xf numFmtId="0" fontId="17" fillId="4" borderId="0" xfId="0" applyFont="1" applyFill="1"/>
    <xf numFmtId="0" fontId="21" fillId="4" borderId="0" xfId="0" applyFont="1" applyFill="1"/>
    <xf numFmtId="0" fontId="22" fillId="4" borderId="0" xfId="0" applyFont="1" applyFill="1"/>
    <xf numFmtId="0" fontId="23" fillId="4" borderId="0" xfId="0" applyFont="1" applyFill="1"/>
    <xf numFmtId="0" fontId="19" fillId="4" borderId="0" xfId="0" applyFont="1" applyFill="1"/>
    <xf numFmtId="0" fontId="24" fillId="3" borderId="0" xfId="0" applyFont="1" applyFill="1"/>
    <xf numFmtId="0" fontId="25" fillId="3" borderId="0" xfId="0" applyFont="1" applyFill="1"/>
    <xf numFmtId="0" fontId="26" fillId="3" borderId="0" xfId="0" applyFont="1" applyFill="1"/>
    <xf numFmtId="0" fontId="25" fillId="0" borderId="0" xfId="0" applyFont="1"/>
    <xf numFmtId="0" fontId="24" fillId="0" borderId="0" xfId="0" applyFont="1"/>
    <xf numFmtId="0" fontId="18" fillId="0" borderId="0" xfId="0" applyFont="1"/>
    <xf numFmtId="0" fontId="21" fillId="0" borderId="0" xfId="0" applyFont="1"/>
    <xf numFmtId="0" fontId="27" fillId="3" borderId="0" xfId="2" applyFont="1" applyFill="1"/>
    <xf numFmtId="0" fontId="28" fillId="4" borderId="0" xfId="0" applyFont="1" applyFill="1"/>
    <xf numFmtId="0" fontId="20" fillId="0" borderId="0" xfId="0" applyFont="1"/>
  </cellXfs>
  <cellStyles count="3">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a:t>
            </a:r>
            <a:r>
              <a:rPr lang="en-US" baseline="0"/>
              <a:t> OF DEFFECT TYPES</a:t>
            </a:r>
            <a:endParaRPr lang="en-US"/>
          </a:p>
        </c:rich>
      </c:tx>
      <c:layout>
        <c:manualLayout>
          <c:xMode val="edge"/>
          <c:yMode val="edge"/>
          <c:x val="0.15588888888888888"/>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'CENTRAL TENDANCY'!$B$215:$B$221</c:f>
              <c:strCache>
                <c:ptCount val="7"/>
                <c:pt idx="0">
                  <c:v>A</c:v>
                </c:pt>
                <c:pt idx="1">
                  <c:v>B</c:v>
                </c:pt>
                <c:pt idx="2">
                  <c:v>C</c:v>
                </c:pt>
                <c:pt idx="3">
                  <c:v>D</c:v>
                </c:pt>
                <c:pt idx="4">
                  <c:v>E</c:v>
                </c:pt>
                <c:pt idx="5">
                  <c:v>F</c:v>
                </c:pt>
                <c:pt idx="6">
                  <c:v>G</c:v>
                </c:pt>
              </c:strCache>
            </c:strRef>
          </c:cat>
          <c:val>
            <c:numRef>
              <c:f>'CENTRAL TENDANCY'!$C$215:$C$221</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50F4-4BF3-8AAE-2C42A869E26B}"/>
            </c:ext>
          </c:extLst>
        </c:ser>
        <c:dLbls>
          <c:dLblPos val="inEnd"/>
          <c:showLegendKey val="0"/>
          <c:showVal val="1"/>
          <c:showCatName val="0"/>
          <c:showSerName val="0"/>
          <c:showPercent val="0"/>
          <c:showBubbleSize val="0"/>
        </c:dLbls>
        <c:gapWidth val="65"/>
        <c:axId val="163039520"/>
        <c:axId val="163040352"/>
      </c:barChart>
      <c:catAx>
        <c:axId val="163039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040352"/>
        <c:crosses val="autoZero"/>
        <c:auto val="1"/>
        <c:lblAlgn val="ctr"/>
        <c:lblOffset val="100"/>
        <c:noMultiLvlLbl val="0"/>
      </c:catAx>
      <c:valAx>
        <c:axId val="163040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3039520"/>
        <c:crosses val="autoZero"/>
        <c:crossBetween val="between"/>
      </c:valAx>
      <c:spPr>
        <a:noFill/>
        <a:ln>
          <a:noFill/>
        </a:ln>
        <a:effectLst/>
      </c:spPr>
    </c:plotArea>
    <c:plotVisOnly val="1"/>
    <c:dispBlanksAs val="gap"/>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t>FREQUENCY OF RESPONSE TIME WITHIN RANGES</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'CENTRAL TENDANCY'!$G$372:$G$375</c:f>
              <c:numCache>
                <c:formatCode>General</c:formatCode>
                <c:ptCount val="4"/>
                <c:pt idx="0">
                  <c:v>118</c:v>
                </c:pt>
                <c:pt idx="1">
                  <c:v>128</c:v>
                </c:pt>
                <c:pt idx="2">
                  <c:v>138</c:v>
                </c:pt>
                <c:pt idx="3">
                  <c:v>148</c:v>
                </c:pt>
              </c:numCache>
            </c:numRef>
          </c:val>
          <c:extLst>
            <c:ext xmlns:c16="http://schemas.microsoft.com/office/drawing/2014/chart" uri="{C3380CC4-5D6E-409C-BE32-E72D297353CC}">
              <c16:uniqueId val="{00000000-E23E-42F7-A525-875FB5F6C7A1}"/>
            </c:ext>
          </c:extLst>
        </c:ser>
        <c:ser>
          <c:idx val="1"/>
          <c:order val="1"/>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'CENTRAL TENDANCY'!$H$372:$H$375</c:f>
              <c:numCache>
                <c:formatCode>General</c:formatCode>
                <c:ptCount val="4"/>
                <c:pt idx="0">
                  <c:v>1</c:v>
                </c:pt>
                <c:pt idx="1">
                  <c:v>39</c:v>
                </c:pt>
                <c:pt idx="2">
                  <c:v>49</c:v>
                </c:pt>
                <c:pt idx="3">
                  <c:v>11</c:v>
                </c:pt>
              </c:numCache>
            </c:numRef>
          </c:val>
          <c:extLst>
            <c:ext xmlns:c16="http://schemas.microsoft.com/office/drawing/2014/chart" uri="{C3380CC4-5D6E-409C-BE32-E72D297353CC}">
              <c16:uniqueId val="{00000001-E23E-42F7-A525-875FB5F6C7A1}"/>
            </c:ext>
          </c:extLst>
        </c:ser>
        <c:dLbls>
          <c:dLblPos val="inEnd"/>
          <c:showLegendKey val="0"/>
          <c:showVal val="1"/>
          <c:showCatName val="0"/>
          <c:showSerName val="0"/>
          <c:showPercent val="0"/>
          <c:showBubbleSize val="0"/>
        </c:dLbls>
        <c:gapWidth val="65"/>
        <c:axId val="1973046111"/>
        <c:axId val="1973044863"/>
      </c:barChart>
      <c:catAx>
        <c:axId val="1973046111"/>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crossAx val="1973044863"/>
        <c:crosses val="autoZero"/>
        <c:auto val="1"/>
        <c:lblAlgn val="ctr"/>
        <c:lblOffset val="100"/>
        <c:noMultiLvlLbl val="0"/>
      </c:catAx>
      <c:valAx>
        <c:axId val="19730448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7304611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t>SALES FIGUER ACROSS THREE REGION</a:t>
            </a:r>
          </a:p>
        </c:rich>
      </c:tx>
      <c:layout>
        <c:manualLayout>
          <c:xMode val="edge"/>
          <c:yMode val="edge"/>
          <c:x val="0.42060411198600178"/>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'CENTRAL TENDANCY'!$B$404:$K$404</c:f>
              <c:numCache>
                <c:formatCode>General</c:formatCode>
                <c:ptCount val="10"/>
                <c:pt idx="0">
                  <c:v>45</c:v>
                </c:pt>
                <c:pt idx="1">
                  <c:v>35</c:v>
                </c:pt>
                <c:pt idx="2">
                  <c:v>40</c:v>
                </c:pt>
                <c:pt idx="3">
                  <c:v>38</c:v>
                </c:pt>
                <c:pt idx="4">
                  <c:v>12</c:v>
                </c:pt>
                <c:pt idx="5">
                  <c:v>37</c:v>
                </c:pt>
                <c:pt idx="6">
                  <c:v>39</c:v>
                </c:pt>
                <c:pt idx="7">
                  <c:v>43</c:v>
                </c:pt>
                <c:pt idx="8">
                  <c:v>44</c:v>
                </c:pt>
                <c:pt idx="9">
                  <c:v>41</c:v>
                </c:pt>
              </c:numCache>
            </c:numRef>
          </c:val>
          <c:extLst>
            <c:ext xmlns:c16="http://schemas.microsoft.com/office/drawing/2014/chart" uri="{C3380CC4-5D6E-409C-BE32-E72D297353CC}">
              <c16:uniqueId val="{00000000-21DD-4D79-B4BE-6A8A646E8AFB}"/>
            </c:ext>
          </c:extLst>
        </c:ser>
        <c:ser>
          <c:idx val="1"/>
          <c:order val="1"/>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'CENTRAL TENDANCY'!$B$405:$K$405</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21DD-4D79-B4BE-6A8A646E8AFB}"/>
            </c:ext>
          </c:extLst>
        </c:ser>
        <c:ser>
          <c:idx val="2"/>
          <c:order val="2"/>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'CENTRAL TENDANCY'!$B$406:$K$406</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21DD-4D79-B4BE-6A8A646E8AFB}"/>
            </c:ext>
          </c:extLst>
        </c:ser>
        <c:dLbls>
          <c:dLblPos val="inEnd"/>
          <c:showLegendKey val="0"/>
          <c:showVal val="1"/>
          <c:showCatName val="0"/>
          <c:showSerName val="0"/>
          <c:showPercent val="0"/>
          <c:showBubbleSize val="0"/>
        </c:dLbls>
        <c:gapWidth val="65"/>
        <c:axId val="1436627999"/>
        <c:axId val="1436625503"/>
      </c:barChart>
      <c:catAx>
        <c:axId val="143662799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crossAx val="1436625503"/>
        <c:crosses val="autoZero"/>
        <c:auto val="1"/>
        <c:lblAlgn val="ctr"/>
        <c:lblOffset val="100"/>
        <c:noMultiLvlLbl val="0"/>
      </c:catAx>
      <c:valAx>
        <c:axId val="14366255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3662799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t>FREQUENCY OF EACH SATISFICATION RATING</a:t>
            </a: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'CENTRAL TENDANCY'!$E$307:$E$310</c:f>
              <c:numCache>
                <c:formatCode>General</c:formatCode>
                <c:ptCount val="4"/>
                <c:pt idx="0">
                  <c:v>2</c:v>
                </c:pt>
                <c:pt idx="1">
                  <c:v>3</c:v>
                </c:pt>
                <c:pt idx="2">
                  <c:v>4</c:v>
                </c:pt>
                <c:pt idx="3">
                  <c:v>5</c:v>
                </c:pt>
              </c:numCache>
            </c:numRef>
          </c:val>
          <c:extLst>
            <c:ext xmlns:c16="http://schemas.microsoft.com/office/drawing/2014/chart" uri="{C3380CC4-5D6E-409C-BE32-E72D297353CC}">
              <c16:uniqueId val="{00000000-46F2-48D9-940A-B67A68B39B15}"/>
            </c:ext>
          </c:extLst>
        </c:ser>
        <c: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'CENTRAL TENDANCY'!$F$307:$F$310</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1-46F2-48D9-940A-B67A68B39B15}"/>
            </c:ext>
          </c:extLst>
        </c:ser>
        <c:dLbls>
          <c:dLblPos val="inEnd"/>
          <c:showLegendKey val="0"/>
          <c:showVal val="1"/>
          <c:showCatName val="0"/>
          <c:showSerName val="0"/>
          <c:showPercent val="0"/>
          <c:showBubbleSize val="0"/>
        </c:dLbls>
        <c:gapWidth val="65"/>
        <c:axId val="164550512"/>
        <c:axId val="164545936"/>
      </c:barChart>
      <c:catAx>
        <c:axId val="164550512"/>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crossAx val="164545936"/>
        <c:crosses val="autoZero"/>
        <c:auto val="1"/>
        <c:lblAlgn val="ctr"/>
        <c:lblOffset val="100"/>
        <c:noMultiLvlLbl val="0"/>
      </c:catAx>
      <c:valAx>
        <c:axId val="1645459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4550512"/>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t>FREQUENCY IN DIFFERENT PRICE RANGE</a:t>
            </a:r>
          </a:p>
        </c:rich>
      </c:tx>
      <c:layout>
        <c:manualLayout>
          <c:xMode val="edge"/>
          <c:yMode val="edge"/>
          <c:x val="7.8178923590835114E-2"/>
          <c:y val="4.290694556181282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lotArea>
      <c:layout/>
      <c:barChart>
        <c:barDir val="col"/>
        <c:grouping val="clustered"/>
        <c:varyColors val="0"/>
        <c:ser>
          <c:idx val="0"/>
          <c:order val="0"/>
          <c:tx>
            <c:strRef>
              <c:f>'CENTRAL TENDANCY'!$H$327</c:f>
              <c:strCache>
                <c:ptCount val="1"/>
                <c:pt idx="0">
                  <c:v>Frequency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'CENTRAL TENDANCY'!$G$328:$G$333</c:f>
              <c:strCache>
                <c:ptCount val="6"/>
                <c:pt idx="0">
                  <c:v>31</c:v>
                </c:pt>
                <c:pt idx="1">
                  <c:v>35</c:v>
                </c:pt>
                <c:pt idx="2">
                  <c:v>38</c:v>
                </c:pt>
                <c:pt idx="3">
                  <c:v>42</c:v>
                </c:pt>
                <c:pt idx="4">
                  <c:v>47</c:v>
                </c:pt>
                <c:pt idx="5">
                  <c:v>More</c:v>
                </c:pt>
              </c:strCache>
            </c:strRef>
          </c:cat>
          <c:val>
            <c:numRef>
              <c:f>'CENTRAL TENDANCY'!$H$328:$H$333</c:f>
              <c:numCache>
                <c:formatCode>General</c:formatCode>
                <c:ptCount val="6"/>
                <c:pt idx="0">
                  <c:v>13</c:v>
                </c:pt>
                <c:pt idx="1">
                  <c:v>10</c:v>
                </c:pt>
                <c:pt idx="2">
                  <c:v>9</c:v>
                </c:pt>
                <c:pt idx="3">
                  <c:v>11</c:v>
                </c:pt>
                <c:pt idx="4">
                  <c:v>7</c:v>
                </c:pt>
                <c:pt idx="5">
                  <c:v>0</c:v>
                </c:pt>
              </c:numCache>
            </c:numRef>
          </c:val>
          <c:extLst>
            <c:ext xmlns:c16="http://schemas.microsoft.com/office/drawing/2014/chart" uri="{C3380CC4-5D6E-409C-BE32-E72D297353CC}">
              <c16:uniqueId val="{00000000-A6DD-47B4-B1A1-BF484BDC52C3}"/>
            </c:ext>
          </c:extLst>
        </c:ser>
        <c:dLbls>
          <c:dLblPos val="inEnd"/>
          <c:showLegendKey val="0"/>
          <c:showVal val="1"/>
          <c:showCatName val="0"/>
          <c:showSerName val="0"/>
          <c:showPercent val="0"/>
          <c:showBubbleSize val="0"/>
        </c:dLbls>
        <c:gapWidth val="65"/>
        <c:axId val="1974676127"/>
        <c:axId val="1974700255"/>
      </c:barChart>
      <c:catAx>
        <c:axId val="19746761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crossAx val="1974700255"/>
        <c:crosses val="autoZero"/>
        <c:auto val="1"/>
        <c:lblAlgn val="ctr"/>
        <c:lblOffset val="100"/>
        <c:noMultiLvlLbl val="0"/>
      </c:catAx>
      <c:valAx>
        <c:axId val="19747002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74676127"/>
        <c:crosses val="autoZero"/>
        <c:crossBetween val="between"/>
      </c:valAx>
      <c:spPr>
        <a:noFill/>
        <a:ln>
          <a:noFill/>
        </a:ln>
        <a:effectLst/>
      </c:spPr>
    </c:plotArea>
    <c:plotVisOnly val="1"/>
    <c:dispBlanksAs val="gap"/>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accent5">
                    <a:lumMod val="50000"/>
                  </a:schemeClr>
                </a:solidFill>
                <a:latin typeface="+mn-lt"/>
                <a:ea typeface="+mn-ea"/>
                <a:cs typeface="+mn-cs"/>
              </a:defRPr>
            </a:pPr>
            <a:r>
              <a:rPr lang="en-US"/>
              <a:t>Histogram</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accent5">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'CENTRAL TENDANCY'!$H$173:$H$178</c:f>
              <c:strCache>
                <c:ptCount val="6"/>
                <c:pt idx="0">
                  <c:v>25</c:v>
                </c:pt>
                <c:pt idx="1">
                  <c:v>30</c:v>
                </c:pt>
                <c:pt idx="2">
                  <c:v>35</c:v>
                </c:pt>
                <c:pt idx="3">
                  <c:v>40</c:v>
                </c:pt>
                <c:pt idx="4">
                  <c:v>45</c:v>
                </c:pt>
                <c:pt idx="5">
                  <c:v>More</c:v>
                </c:pt>
              </c:strCache>
            </c:strRef>
          </c:cat>
          <c:val>
            <c:numRef>
              <c:f>'CENTRAL TENDANCY'!$I$173:$I$178</c:f>
              <c:numCache>
                <c:formatCode>General</c:formatCode>
                <c:ptCount val="6"/>
                <c:pt idx="0">
                  <c:v>1</c:v>
                </c:pt>
                <c:pt idx="1">
                  <c:v>21</c:v>
                </c:pt>
                <c:pt idx="2">
                  <c:v>33</c:v>
                </c:pt>
                <c:pt idx="3">
                  <c:v>31</c:v>
                </c:pt>
                <c:pt idx="4">
                  <c:v>14</c:v>
                </c:pt>
                <c:pt idx="5">
                  <c:v>0</c:v>
                </c:pt>
              </c:numCache>
            </c:numRef>
          </c:val>
          <c:extLst>
            <c:ext xmlns:c16="http://schemas.microsoft.com/office/drawing/2014/chart" uri="{C3380CC4-5D6E-409C-BE32-E72D297353CC}">
              <c16:uniqueId val="{00000000-86AB-41EA-8AEC-8BA400FA64E6}"/>
            </c:ext>
          </c:extLst>
        </c:ser>
        <c:dLbls>
          <c:dLblPos val="inEnd"/>
          <c:showLegendKey val="0"/>
          <c:showVal val="1"/>
          <c:showCatName val="0"/>
          <c:showSerName val="0"/>
          <c:showPercent val="0"/>
          <c:showBubbleSize val="0"/>
        </c:dLbls>
        <c:gapWidth val="65"/>
        <c:axId val="2122558256"/>
        <c:axId val="2122558672"/>
      </c:barChart>
      <c:catAx>
        <c:axId val="2122558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US"/>
                  <a:t>Bin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5">
                    <a:lumMod val="50000"/>
                  </a:schemeClr>
                </a:solidFill>
                <a:latin typeface="+mn-lt"/>
                <a:ea typeface="+mn-ea"/>
                <a:cs typeface="+mn-cs"/>
              </a:defRPr>
            </a:pPr>
            <a:endParaRPr lang="en-US"/>
          </a:p>
        </c:txPr>
        <c:crossAx val="2122558672"/>
        <c:crosses val="autoZero"/>
        <c:auto val="1"/>
        <c:lblAlgn val="ctr"/>
        <c:lblOffset val="100"/>
        <c:noMultiLvlLbl val="0"/>
      </c:catAx>
      <c:valAx>
        <c:axId val="2122558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crossAx val="212255825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t>Histogram</a:t>
            </a: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'CENTRAL TENDANCY'!$H$194:$H$202</c:f>
              <c:strCache>
                <c:ptCount val="9"/>
                <c:pt idx="0">
                  <c:v>33</c:v>
                </c:pt>
                <c:pt idx="1">
                  <c:v>39</c:v>
                </c:pt>
                <c:pt idx="2">
                  <c:v>45</c:v>
                </c:pt>
                <c:pt idx="3">
                  <c:v>51</c:v>
                </c:pt>
                <c:pt idx="4">
                  <c:v>57</c:v>
                </c:pt>
                <c:pt idx="5">
                  <c:v>63</c:v>
                </c:pt>
                <c:pt idx="6">
                  <c:v>69</c:v>
                </c:pt>
                <c:pt idx="7">
                  <c:v>73</c:v>
                </c:pt>
                <c:pt idx="8">
                  <c:v>More</c:v>
                </c:pt>
              </c:strCache>
            </c:strRef>
          </c:cat>
          <c:val>
            <c:numRef>
              <c:f>'CENTRAL TENDANCY'!$I$194:$I$202</c:f>
              <c:numCache>
                <c:formatCode>General</c:formatCode>
                <c:ptCount val="9"/>
                <c:pt idx="0">
                  <c:v>1</c:v>
                </c:pt>
                <c:pt idx="1">
                  <c:v>5</c:v>
                </c:pt>
                <c:pt idx="2">
                  <c:v>11</c:v>
                </c:pt>
                <c:pt idx="3">
                  <c:v>11</c:v>
                </c:pt>
                <c:pt idx="4">
                  <c:v>8</c:v>
                </c:pt>
                <c:pt idx="5">
                  <c:v>10</c:v>
                </c:pt>
                <c:pt idx="6">
                  <c:v>3</c:v>
                </c:pt>
                <c:pt idx="7">
                  <c:v>1</c:v>
                </c:pt>
                <c:pt idx="8">
                  <c:v>0</c:v>
                </c:pt>
              </c:numCache>
            </c:numRef>
          </c:val>
          <c:extLst>
            <c:ext xmlns:c16="http://schemas.microsoft.com/office/drawing/2014/chart" uri="{C3380CC4-5D6E-409C-BE32-E72D297353CC}">
              <c16:uniqueId val="{00000000-4463-48B7-81BD-678B429A7898}"/>
            </c:ext>
          </c:extLst>
        </c:ser>
        <c:dLbls>
          <c:dLblPos val="inEnd"/>
          <c:showLegendKey val="0"/>
          <c:showVal val="1"/>
          <c:showCatName val="0"/>
          <c:showSerName val="0"/>
          <c:showPercent val="0"/>
          <c:showBubbleSize val="0"/>
        </c:dLbls>
        <c:gapWidth val="65"/>
        <c:axId val="154605504"/>
        <c:axId val="154604672"/>
      </c:barChart>
      <c:catAx>
        <c:axId val="154605504"/>
        <c:scaling>
          <c:orientation val="minMax"/>
        </c:scaling>
        <c:delete val="0"/>
        <c:axPos val="b"/>
        <c:title>
          <c:tx>
            <c:rich>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a:t>Bin</a:t>
                </a:r>
              </a:p>
            </c:rich>
          </c:tx>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crossAx val="154604672"/>
        <c:crosses val="autoZero"/>
        <c:auto val="1"/>
        <c:lblAlgn val="ctr"/>
        <c:lblOffset val="100"/>
        <c:noMultiLvlLbl val="0"/>
      </c:catAx>
      <c:valAx>
        <c:axId val="154604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crossAx val="154605504"/>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t>Histogram</a:t>
            </a: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'CENTRAL TENDANCY'!$E$307:$E$311</c:f>
              <c:strCache>
                <c:ptCount val="5"/>
                <c:pt idx="0">
                  <c:v>2</c:v>
                </c:pt>
                <c:pt idx="1">
                  <c:v>3</c:v>
                </c:pt>
                <c:pt idx="2">
                  <c:v>4</c:v>
                </c:pt>
                <c:pt idx="3">
                  <c:v>5</c:v>
                </c:pt>
                <c:pt idx="4">
                  <c:v>More</c:v>
                </c:pt>
              </c:strCache>
            </c:strRef>
          </c:cat>
          <c:val>
            <c:numRef>
              <c:f>'CENTRAL TENDANCY'!$F$307:$F$311</c:f>
              <c:numCache>
                <c:formatCode>General</c:formatCode>
                <c:ptCount val="5"/>
                <c:pt idx="0">
                  <c:v>8</c:v>
                </c:pt>
                <c:pt idx="1">
                  <c:v>30</c:v>
                </c:pt>
                <c:pt idx="2">
                  <c:v>39</c:v>
                </c:pt>
                <c:pt idx="3">
                  <c:v>23</c:v>
                </c:pt>
                <c:pt idx="4">
                  <c:v>0</c:v>
                </c:pt>
              </c:numCache>
            </c:numRef>
          </c:val>
          <c:extLst>
            <c:ext xmlns:c16="http://schemas.microsoft.com/office/drawing/2014/chart" uri="{C3380CC4-5D6E-409C-BE32-E72D297353CC}">
              <c16:uniqueId val="{00000000-1C85-4557-B8F7-C506DBE1247A}"/>
            </c:ext>
          </c:extLst>
        </c:ser>
        <c:dLbls>
          <c:dLblPos val="inEnd"/>
          <c:showLegendKey val="0"/>
          <c:showVal val="1"/>
          <c:showCatName val="0"/>
          <c:showSerName val="0"/>
          <c:showPercent val="0"/>
          <c:showBubbleSize val="0"/>
        </c:dLbls>
        <c:gapWidth val="65"/>
        <c:axId val="164547184"/>
        <c:axId val="164542192"/>
      </c:barChart>
      <c:catAx>
        <c:axId val="164547184"/>
        <c:scaling>
          <c:orientation val="minMax"/>
        </c:scaling>
        <c:delete val="0"/>
        <c:axPos val="b"/>
        <c:title>
          <c:tx>
            <c:rich>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a:t>Bin</a:t>
                </a:r>
              </a:p>
            </c:rich>
          </c:tx>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crossAx val="164542192"/>
        <c:crosses val="autoZero"/>
        <c:auto val="1"/>
        <c:lblAlgn val="ctr"/>
        <c:lblOffset val="100"/>
        <c:noMultiLvlLbl val="0"/>
      </c:catAx>
      <c:valAx>
        <c:axId val="1645421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crossAx val="164547184"/>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'CENTRAL TENDANCY'!$K$176:$K$181</c:f>
              <c:numCache>
                <c:formatCode>General</c:formatCode>
                <c:ptCount val="6"/>
              </c:numCache>
            </c:numRef>
          </c:cat>
          <c:val>
            <c:numRef>
              <c:f>'CENTRAL TENDANCY'!$L$176:$L$181</c:f>
              <c:numCache>
                <c:formatCode>General</c:formatCode>
                <c:ptCount val="6"/>
              </c:numCache>
            </c:numRef>
          </c:val>
          <c:extLst>
            <c:ext xmlns:c16="http://schemas.microsoft.com/office/drawing/2014/chart" uri="{C3380CC4-5D6E-409C-BE32-E72D297353CC}">
              <c16:uniqueId val="{00000000-D93C-491F-8D47-E92A05BED03F}"/>
            </c:ext>
          </c:extLst>
        </c:ser>
        <c:dLbls>
          <c:dLblPos val="inEnd"/>
          <c:showLegendKey val="0"/>
          <c:showVal val="1"/>
          <c:showCatName val="0"/>
          <c:showSerName val="0"/>
          <c:showPercent val="0"/>
          <c:showBubbleSize val="0"/>
        </c:dLbls>
        <c:gapWidth val="65"/>
        <c:axId val="1902514063"/>
        <c:axId val="1902516975"/>
      </c:barChart>
      <c:catAx>
        <c:axId val="1902514063"/>
        <c:scaling>
          <c:orientation val="minMax"/>
        </c:scaling>
        <c:delete val="0"/>
        <c:axPos val="b"/>
        <c:title>
          <c:tx>
            <c:rich>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crossAx val="1902516975"/>
        <c:crosses val="autoZero"/>
        <c:auto val="1"/>
        <c:lblAlgn val="ctr"/>
        <c:lblOffset val="100"/>
        <c:noMultiLvlLbl val="0"/>
      </c:catAx>
      <c:valAx>
        <c:axId val="19025169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crossAx val="1902514063"/>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lotArea>
      <c:layout>
        <c:manualLayout>
          <c:layoutTarget val="inner"/>
          <c:xMode val="edge"/>
          <c:yMode val="edge"/>
          <c:x val="0.1003239092442245"/>
          <c:y val="0.23721012325990898"/>
          <c:w val="0.88348700220146115"/>
          <c:h val="0.43020324595501513"/>
        </c:manualLayout>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'CENTRAL TENDANCY'!$G$328:$G$333</c:f>
              <c:strCache>
                <c:ptCount val="6"/>
                <c:pt idx="0">
                  <c:v>31</c:v>
                </c:pt>
                <c:pt idx="1">
                  <c:v>35</c:v>
                </c:pt>
                <c:pt idx="2">
                  <c:v>38</c:v>
                </c:pt>
                <c:pt idx="3">
                  <c:v>42</c:v>
                </c:pt>
                <c:pt idx="4">
                  <c:v>47</c:v>
                </c:pt>
                <c:pt idx="5">
                  <c:v>More</c:v>
                </c:pt>
              </c:strCache>
            </c:strRef>
          </c:cat>
          <c:val>
            <c:numRef>
              <c:f>'CENTRAL TENDANCY'!$H$328:$H$333</c:f>
              <c:numCache>
                <c:formatCode>General</c:formatCode>
                <c:ptCount val="6"/>
                <c:pt idx="0">
                  <c:v>13</c:v>
                </c:pt>
                <c:pt idx="1">
                  <c:v>10</c:v>
                </c:pt>
                <c:pt idx="2">
                  <c:v>9</c:v>
                </c:pt>
                <c:pt idx="3">
                  <c:v>11</c:v>
                </c:pt>
                <c:pt idx="4">
                  <c:v>7</c:v>
                </c:pt>
                <c:pt idx="5">
                  <c:v>0</c:v>
                </c:pt>
              </c:numCache>
            </c:numRef>
          </c:val>
          <c:extLst>
            <c:ext xmlns:c16="http://schemas.microsoft.com/office/drawing/2014/chart" uri="{C3380CC4-5D6E-409C-BE32-E72D297353CC}">
              <c16:uniqueId val="{00000000-1D36-4A85-99A2-7623E04ABA51}"/>
            </c:ext>
          </c:extLst>
        </c:ser>
        <c:dLbls>
          <c:dLblPos val="inEnd"/>
          <c:showLegendKey val="0"/>
          <c:showVal val="1"/>
          <c:showCatName val="0"/>
          <c:showSerName val="0"/>
          <c:showPercent val="0"/>
          <c:showBubbleSize val="0"/>
        </c:dLbls>
        <c:gapWidth val="65"/>
        <c:axId val="1974699839"/>
        <c:axId val="1974677791"/>
      </c:barChart>
      <c:catAx>
        <c:axId val="1974699839"/>
        <c:scaling>
          <c:orientation val="minMax"/>
        </c:scaling>
        <c:delete val="0"/>
        <c:axPos val="b"/>
        <c:title>
          <c:tx>
            <c:rich>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crossAx val="1974677791"/>
        <c:crosses val="autoZero"/>
        <c:auto val="1"/>
        <c:lblAlgn val="ctr"/>
        <c:lblOffset val="100"/>
        <c:noMultiLvlLbl val="0"/>
      </c:catAx>
      <c:valAx>
        <c:axId val="19746777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crossAx val="197469983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'CENTRAL TENDANCY'!$G$372:$G$376</c:f>
              <c:strCache>
                <c:ptCount val="5"/>
                <c:pt idx="0">
                  <c:v>118</c:v>
                </c:pt>
                <c:pt idx="1">
                  <c:v>128</c:v>
                </c:pt>
                <c:pt idx="2">
                  <c:v>138</c:v>
                </c:pt>
                <c:pt idx="3">
                  <c:v>148</c:v>
                </c:pt>
                <c:pt idx="4">
                  <c:v>More</c:v>
                </c:pt>
              </c:strCache>
            </c:strRef>
          </c:cat>
          <c:val>
            <c:numRef>
              <c:f>'CENTRAL TENDANCY'!$H$372:$H$376</c:f>
              <c:numCache>
                <c:formatCode>General</c:formatCode>
                <c:ptCount val="5"/>
                <c:pt idx="0">
                  <c:v>1</c:v>
                </c:pt>
                <c:pt idx="1">
                  <c:v>39</c:v>
                </c:pt>
                <c:pt idx="2">
                  <c:v>49</c:v>
                </c:pt>
                <c:pt idx="3">
                  <c:v>11</c:v>
                </c:pt>
                <c:pt idx="4">
                  <c:v>0</c:v>
                </c:pt>
              </c:numCache>
            </c:numRef>
          </c:val>
          <c:extLst>
            <c:ext xmlns:c16="http://schemas.microsoft.com/office/drawing/2014/chart" uri="{C3380CC4-5D6E-409C-BE32-E72D297353CC}">
              <c16:uniqueId val="{00000000-F8D6-4AD6-AD98-FBFDF2AC6218}"/>
            </c:ext>
          </c:extLst>
        </c:ser>
        <c:dLbls>
          <c:dLblPos val="inEnd"/>
          <c:showLegendKey val="0"/>
          <c:showVal val="1"/>
          <c:showCatName val="0"/>
          <c:showSerName val="0"/>
          <c:showPercent val="0"/>
          <c:showBubbleSize val="0"/>
        </c:dLbls>
        <c:gapWidth val="65"/>
        <c:axId val="1974676959"/>
        <c:axId val="1974677375"/>
      </c:barChart>
      <c:catAx>
        <c:axId val="1974676959"/>
        <c:scaling>
          <c:orientation val="minMax"/>
        </c:scaling>
        <c:delete val="0"/>
        <c:axPos val="b"/>
        <c:title>
          <c:tx>
            <c:rich>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crossAx val="1974677375"/>
        <c:crosses val="autoZero"/>
        <c:auto val="1"/>
        <c:lblAlgn val="ctr"/>
        <c:lblOffset val="100"/>
        <c:noMultiLvlLbl val="0"/>
      </c:catAx>
      <c:valAx>
        <c:axId val="19746773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crossAx val="197467695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923925</xdr:colOff>
      <xdr:row>227</xdr:row>
      <xdr:rowOff>30480</xdr:rowOff>
    </xdr:from>
    <xdr:to>
      <xdr:col>9</xdr:col>
      <xdr:colOff>106681</xdr:colOff>
      <xdr:row>242</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299</xdr:row>
      <xdr:rowOff>0</xdr:rowOff>
    </xdr:from>
    <xdr:to>
      <xdr:col>15</xdr:col>
      <xdr:colOff>0</xdr:colOff>
      <xdr:row>311</xdr:row>
      <xdr:rowOff>180975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537209</xdr:colOff>
      <xdr:row>341</xdr:row>
      <xdr:rowOff>150495</xdr:rowOff>
    </xdr:from>
    <xdr:to>
      <xdr:col>7</xdr:col>
      <xdr:colOff>594360</xdr:colOff>
      <xdr:row>354</xdr:row>
      <xdr:rowOff>140970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601980</xdr:colOff>
      <xdr:row>164</xdr:row>
      <xdr:rowOff>45720</xdr:rowOff>
    </xdr:from>
    <xdr:to>
      <xdr:col>15</xdr:col>
      <xdr:colOff>312420</xdr:colOff>
      <xdr:row>177</xdr:row>
      <xdr:rowOff>120015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189</xdr:row>
      <xdr:rowOff>152400</xdr:rowOff>
    </xdr:from>
    <xdr:to>
      <xdr:col>15</xdr:col>
      <xdr:colOff>396240</xdr:colOff>
      <xdr:row>203</xdr:row>
      <xdr:rowOff>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xdr:colOff>
      <xdr:row>283</xdr:row>
      <xdr:rowOff>0</xdr:rowOff>
    </xdr:from>
    <xdr:to>
      <xdr:col>9</xdr:col>
      <xdr:colOff>152401</xdr:colOff>
      <xdr:row>295</xdr:row>
      <xdr:rowOff>180975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904875</xdr:colOff>
      <xdr:row>249</xdr:row>
      <xdr:rowOff>9526</xdr:rowOff>
    </xdr:from>
    <xdr:to>
      <xdr:col>12</xdr:col>
      <xdr:colOff>0</xdr:colOff>
      <xdr:row>264</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436245</xdr:colOff>
      <xdr:row>325</xdr:row>
      <xdr:rowOff>180976</xdr:rowOff>
    </xdr:from>
    <xdr:to>
      <xdr:col>18</xdr:col>
      <xdr:colOff>91440</xdr:colOff>
      <xdr:row>338</xdr:row>
      <xdr:rowOff>180976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600075</xdr:colOff>
      <xdr:row>367</xdr:row>
      <xdr:rowOff>95249</xdr:rowOff>
    </xdr:from>
    <xdr:to>
      <xdr:col>19</xdr:col>
      <xdr:colOff>9524</xdr:colOff>
      <xdr:row>379</xdr:row>
      <xdr:rowOff>180975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383</xdr:row>
      <xdr:rowOff>1</xdr:rowOff>
    </xdr:from>
    <xdr:to>
      <xdr:col>10</xdr:col>
      <xdr:colOff>9524</xdr:colOff>
      <xdr:row>398</xdr:row>
      <xdr:rowOff>95251</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408</xdr:row>
      <xdr:rowOff>133350</xdr:rowOff>
    </xdr:from>
    <xdr:to>
      <xdr:col>13</xdr:col>
      <xdr:colOff>0</xdr:colOff>
      <xdr:row>420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653"/>
  <sheetViews>
    <sheetView tabSelected="1" topLeftCell="A110" zoomScale="93" zoomScaleNormal="100" workbookViewId="0">
      <selection activeCell="E26" sqref="E26"/>
    </sheetView>
  </sheetViews>
  <sheetFormatPr defaultRowHeight="14.4" x14ac:dyDescent="0.3"/>
  <cols>
    <col min="2" max="2" width="13.88671875" customWidth="1"/>
    <col min="3" max="3" width="10.88671875" customWidth="1"/>
    <col min="4" max="4" width="11" customWidth="1"/>
  </cols>
  <sheetData>
    <row r="3" spans="1:14" ht="21" x14ac:dyDescent="0.4">
      <c r="A3" s="29" t="s">
        <v>8</v>
      </c>
      <c r="B3" s="30"/>
      <c r="C3" s="30"/>
      <c r="D3" s="30"/>
      <c r="E3" s="30"/>
      <c r="F3" s="30"/>
      <c r="G3" s="30"/>
    </row>
    <row r="5" spans="1:14" x14ac:dyDescent="0.3">
      <c r="A5" s="27" t="s">
        <v>238</v>
      </c>
      <c r="B5" s="27"/>
      <c r="C5" s="27"/>
      <c r="D5" s="27"/>
      <c r="E5" s="27"/>
      <c r="F5" s="27"/>
      <c r="G5" s="27"/>
      <c r="H5" s="27"/>
      <c r="I5" s="27"/>
      <c r="J5" s="27"/>
      <c r="K5" s="27"/>
      <c r="L5" s="27"/>
      <c r="M5" s="27"/>
      <c r="N5" s="27"/>
    </row>
    <row r="7" spans="1:14" x14ac:dyDescent="0.3">
      <c r="A7" s="1" t="s">
        <v>0</v>
      </c>
      <c r="B7" s="15">
        <v>50</v>
      </c>
    </row>
    <row r="8" spans="1:14" x14ac:dyDescent="0.3">
      <c r="A8" s="1" t="s">
        <v>2</v>
      </c>
      <c r="B8" s="15">
        <v>60</v>
      </c>
    </row>
    <row r="9" spans="1:14" x14ac:dyDescent="0.3">
      <c r="A9" s="1" t="s">
        <v>1</v>
      </c>
      <c r="B9" s="15">
        <v>55</v>
      </c>
    </row>
    <row r="10" spans="1:14" x14ac:dyDescent="0.3">
      <c r="A10" s="1" t="s">
        <v>3</v>
      </c>
      <c r="B10" s="15">
        <v>70</v>
      </c>
    </row>
    <row r="12" spans="1:14" x14ac:dyDescent="0.3">
      <c r="A12" s="1" t="s">
        <v>4</v>
      </c>
    </row>
    <row r="14" spans="1:14" x14ac:dyDescent="0.3">
      <c r="A14" s="1" t="s">
        <v>5</v>
      </c>
      <c r="B14">
        <f>AVERAGE(B7:B10)</f>
        <v>58.75</v>
      </c>
    </row>
    <row r="15" spans="1:14" x14ac:dyDescent="0.3">
      <c r="A15" s="1" t="s">
        <v>6</v>
      </c>
      <c r="B15">
        <f>MEDIAN(B7:B10)</f>
        <v>57.5</v>
      </c>
    </row>
    <row r="18" spans="1:16" x14ac:dyDescent="0.3">
      <c r="A18" s="27" t="s">
        <v>239</v>
      </c>
      <c r="B18" s="27"/>
      <c r="C18" s="27"/>
      <c r="D18" s="27"/>
      <c r="E18" s="27"/>
      <c r="F18" s="27"/>
      <c r="G18" s="27"/>
      <c r="H18" s="27"/>
      <c r="I18" s="27"/>
      <c r="J18" s="27"/>
      <c r="K18" s="27"/>
      <c r="L18" s="27"/>
      <c r="M18" s="27"/>
      <c r="N18" s="27"/>
      <c r="O18" s="27"/>
      <c r="P18" s="27"/>
    </row>
    <row r="20" spans="1:16" x14ac:dyDescent="0.3">
      <c r="A20" s="15">
        <v>3</v>
      </c>
      <c r="B20" s="15">
        <v>2</v>
      </c>
      <c r="C20" s="15">
        <v>5</v>
      </c>
      <c r="D20" s="15">
        <v>4</v>
      </c>
      <c r="E20" s="15">
        <v>7</v>
      </c>
      <c r="F20" s="15">
        <v>2</v>
      </c>
      <c r="G20" s="15">
        <v>3</v>
      </c>
      <c r="H20" s="15">
        <v>3</v>
      </c>
      <c r="I20" s="15">
        <v>1</v>
      </c>
      <c r="J20" s="15">
        <v>6</v>
      </c>
    </row>
    <row r="21" spans="1:16" x14ac:dyDescent="0.3">
      <c r="A21" s="15">
        <v>4</v>
      </c>
      <c r="B21" s="15">
        <v>2</v>
      </c>
      <c r="C21" s="15">
        <v>3</v>
      </c>
      <c r="D21" s="15">
        <v>5</v>
      </c>
      <c r="E21" s="15">
        <v>2</v>
      </c>
      <c r="F21" s="15">
        <v>4</v>
      </c>
      <c r="G21" s="15">
        <v>2</v>
      </c>
      <c r="H21" s="15">
        <v>1</v>
      </c>
      <c r="I21" s="15">
        <v>3</v>
      </c>
      <c r="J21" s="15">
        <v>5</v>
      </c>
    </row>
    <row r="22" spans="1:16" x14ac:dyDescent="0.3">
      <c r="A22" s="15">
        <v>6</v>
      </c>
      <c r="B22" s="15">
        <v>3</v>
      </c>
      <c r="C22" s="15">
        <v>2</v>
      </c>
      <c r="D22" s="15">
        <v>1</v>
      </c>
      <c r="E22" s="15">
        <v>4</v>
      </c>
      <c r="F22" s="15">
        <v>2</v>
      </c>
      <c r="G22" s="15">
        <v>4</v>
      </c>
      <c r="H22" s="15">
        <v>5</v>
      </c>
      <c r="I22" s="15">
        <v>3</v>
      </c>
      <c r="J22" s="15">
        <v>2</v>
      </c>
    </row>
    <row r="23" spans="1:16" x14ac:dyDescent="0.3">
      <c r="A23" s="15">
        <v>7</v>
      </c>
      <c r="B23" s="15">
        <v>2</v>
      </c>
      <c r="C23" s="15">
        <v>3</v>
      </c>
      <c r="D23" s="15">
        <v>4</v>
      </c>
      <c r="E23" s="15">
        <v>5</v>
      </c>
      <c r="F23" s="15">
        <v>1</v>
      </c>
      <c r="G23" s="15">
        <v>6</v>
      </c>
      <c r="H23" s="15">
        <v>2</v>
      </c>
      <c r="I23" s="15">
        <v>4</v>
      </c>
      <c r="J23" s="15">
        <v>3</v>
      </c>
    </row>
    <row r="24" spans="1:16" x14ac:dyDescent="0.3">
      <c r="A24" s="15">
        <v>5</v>
      </c>
      <c r="B24" s="15">
        <v>3</v>
      </c>
      <c r="C24" s="15">
        <v>2</v>
      </c>
      <c r="D24" s="15">
        <v>4</v>
      </c>
      <c r="E24" s="15">
        <v>2</v>
      </c>
      <c r="F24" s="15">
        <v>6</v>
      </c>
      <c r="G24" s="15">
        <v>3</v>
      </c>
      <c r="H24" s="15">
        <v>2</v>
      </c>
      <c r="I24" s="15">
        <v>4</v>
      </c>
      <c r="J24" s="15">
        <v>5</v>
      </c>
    </row>
    <row r="25" spans="1:16" x14ac:dyDescent="0.3">
      <c r="A25" s="1"/>
      <c r="B25" s="1"/>
      <c r="C25" s="1"/>
      <c r="D25" s="1"/>
      <c r="E25" s="1"/>
      <c r="F25" s="1"/>
      <c r="G25" s="1"/>
      <c r="H25" s="1"/>
      <c r="I25" s="1"/>
      <c r="J25" s="1"/>
    </row>
    <row r="26" spans="1:16" x14ac:dyDescent="0.3">
      <c r="A26" s="1" t="s">
        <v>4</v>
      </c>
      <c r="B26" s="1"/>
      <c r="C26" s="1"/>
      <c r="D26" s="1"/>
      <c r="E26" s="1"/>
      <c r="F26" s="1"/>
      <c r="G26" s="1"/>
      <c r="H26" s="1"/>
      <c r="I26" s="1"/>
      <c r="J26" s="1"/>
    </row>
    <row r="28" spans="1:16" x14ac:dyDescent="0.3">
      <c r="A28" s="1" t="s">
        <v>5</v>
      </c>
      <c r="B28">
        <f>AVERAGE(A20:J24)</f>
        <v>3.44</v>
      </c>
    </row>
    <row r="29" spans="1:16" x14ac:dyDescent="0.3">
      <c r="A29" s="1" t="s">
        <v>6</v>
      </c>
      <c r="B29">
        <f>MEDIAN(A20:J24)</f>
        <v>3</v>
      </c>
    </row>
    <row r="30" spans="1:16" x14ac:dyDescent="0.3">
      <c r="A30" s="1" t="s">
        <v>7</v>
      </c>
      <c r="B30">
        <f>MODE(A20:J24)</f>
        <v>2</v>
      </c>
    </row>
    <row r="33" spans="1:15" x14ac:dyDescent="0.3">
      <c r="A33" s="27" t="s">
        <v>209</v>
      </c>
      <c r="B33" s="27"/>
      <c r="C33" s="27"/>
      <c r="D33" s="27"/>
      <c r="E33" s="27"/>
      <c r="F33" s="27"/>
      <c r="G33" s="27"/>
      <c r="H33" s="27"/>
      <c r="I33" s="27"/>
      <c r="J33" s="27"/>
      <c r="K33" s="27"/>
      <c r="L33" s="27"/>
      <c r="M33" s="27"/>
      <c r="N33" s="27"/>
      <c r="O33" s="27"/>
    </row>
    <row r="35" spans="1:15" x14ac:dyDescent="0.3">
      <c r="A35">
        <v>15</v>
      </c>
      <c r="B35">
        <v>10</v>
      </c>
      <c r="C35">
        <v>20</v>
      </c>
      <c r="D35">
        <v>25</v>
      </c>
      <c r="E35">
        <v>15</v>
      </c>
      <c r="F35">
        <v>10</v>
      </c>
      <c r="G35">
        <v>30</v>
      </c>
      <c r="H35">
        <v>20</v>
      </c>
      <c r="I35">
        <v>15</v>
      </c>
      <c r="J35">
        <v>10</v>
      </c>
    </row>
    <row r="36" spans="1:15" x14ac:dyDescent="0.3">
      <c r="A36">
        <v>10</v>
      </c>
      <c r="B36">
        <v>25</v>
      </c>
      <c r="C36">
        <v>15</v>
      </c>
      <c r="D36">
        <v>20</v>
      </c>
      <c r="E36">
        <v>20</v>
      </c>
      <c r="F36">
        <v>15</v>
      </c>
      <c r="G36">
        <v>10</v>
      </c>
      <c r="H36">
        <v>10</v>
      </c>
      <c r="I36">
        <v>20</v>
      </c>
      <c r="J36">
        <v>25</v>
      </c>
    </row>
    <row r="38" spans="1:15" x14ac:dyDescent="0.3">
      <c r="A38" s="1" t="s">
        <v>4</v>
      </c>
    </row>
    <row r="40" spans="1:15" x14ac:dyDescent="0.3">
      <c r="A40" s="1" t="s">
        <v>5</v>
      </c>
      <c r="B40">
        <f>AVERAGE(A35:J36)</f>
        <v>17</v>
      </c>
    </row>
    <row r="41" spans="1:15" x14ac:dyDescent="0.3">
      <c r="A41" s="1" t="s">
        <v>6</v>
      </c>
      <c r="B41">
        <f>MEDIAN(A35:J36)</f>
        <v>15</v>
      </c>
    </row>
    <row r="42" spans="1:15" x14ac:dyDescent="0.3">
      <c r="A42" s="1" t="s">
        <v>7</v>
      </c>
      <c r="B42">
        <f>MODE(A35:J36)</f>
        <v>10</v>
      </c>
    </row>
    <row r="45" spans="1:15" ht="21" x14ac:dyDescent="0.4">
      <c r="A45" s="31" t="s">
        <v>9</v>
      </c>
      <c r="B45" s="32"/>
      <c r="C45" s="32"/>
      <c r="D45" s="32"/>
      <c r="E45" s="32"/>
    </row>
    <row r="47" spans="1:15" x14ac:dyDescent="0.3">
      <c r="A47" s="27" t="s">
        <v>210</v>
      </c>
      <c r="B47" s="27"/>
      <c r="C47" s="27"/>
      <c r="D47" s="27"/>
      <c r="E47" s="27"/>
      <c r="F47" s="27"/>
      <c r="G47" s="27"/>
      <c r="H47" s="27"/>
      <c r="I47" s="27"/>
      <c r="J47" s="27"/>
      <c r="K47" s="27"/>
      <c r="L47" s="27"/>
      <c r="M47" s="27"/>
    </row>
    <row r="49" spans="1:2" x14ac:dyDescent="0.3">
      <c r="A49" t="s">
        <v>10</v>
      </c>
      <c r="B49">
        <v>120</v>
      </c>
    </row>
    <row r="50" spans="1:2" x14ac:dyDescent="0.3">
      <c r="A50" t="s">
        <v>11</v>
      </c>
      <c r="B50">
        <v>110</v>
      </c>
    </row>
    <row r="51" spans="1:2" x14ac:dyDescent="0.3">
      <c r="A51" t="s">
        <v>12</v>
      </c>
      <c r="B51">
        <v>130</v>
      </c>
    </row>
    <row r="52" spans="1:2" x14ac:dyDescent="0.3">
      <c r="A52" t="s">
        <v>13</v>
      </c>
      <c r="B52">
        <v>115</v>
      </c>
    </row>
    <row r="53" spans="1:2" x14ac:dyDescent="0.3">
      <c r="A53" t="s">
        <v>14</v>
      </c>
      <c r="B53">
        <v>125</v>
      </c>
    </row>
    <row r="54" spans="1:2" x14ac:dyDescent="0.3">
      <c r="A54" t="s">
        <v>15</v>
      </c>
      <c r="B54">
        <v>105</v>
      </c>
    </row>
    <row r="55" spans="1:2" x14ac:dyDescent="0.3">
      <c r="A55" t="s">
        <v>16</v>
      </c>
      <c r="B55">
        <v>135</v>
      </c>
    </row>
    <row r="56" spans="1:2" x14ac:dyDescent="0.3">
      <c r="A56" t="s">
        <v>17</v>
      </c>
      <c r="B56">
        <v>115</v>
      </c>
    </row>
    <row r="57" spans="1:2" x14ac:dyDescent="0.3">
      <c r="A57" t="s">
        <v>18</v>
      </c>
      <c r="B57">
        <v>125</v>
      </c>
    </row>
    <row r="58" spans="1:2" x14ac:dyDescent="0.3">
      <c r="A58" t="s">
        <v>19</v>
      </c>
      <c r="B58">
        <v>140</v>
      </c>
    </row>
    <row r="61" spans="1:2" x14ac:dyDescent="0.3">
      <c r="A61" s="1" t="s">
        <v>4</v>
      </c>
    </row>
    <row r="63" spans="1:2" x14ac:dyDescent="0.3">
      <c r="A63" s="1" t="s">
        <v>20</v>
      </c>
      <c r="B63">
        <f>MAX(B49:B58)-MIN(B49:B58)</f>
        <v>35</v>
      </c>
    </row>
    <row r="64" spans="1:2" x14ac:dyDescent="0.3">
      <c r="A64" s="1" t="s">
        <v>21</v>
      </c>
      <c r="B64">
        <f>_xlfn.VAR.S(B49:B58)</f>
        <v>123.33333333333333</v>
      </c>
    </row>
    <row r="65" spans="1:14" x14ac:dyDescent="0.3">
      <c r="A65" s="1" t="s">
        <v>22</v>
      </c>
      <c r="B65">
        <f>_xlfn.STDEV.S(B49:B58)</f>
        <v>11.105554165971787</v>
      </c>
    </row>
    <row r="67" spans="1:14" x14ac:dyDescent="0.3">
      <c r="A67" s="27" t="s">
        <v>211</v>
      </c>
      <c r="B67" s="27"/>
      <c r="C67" s="27"/>
      <c r="D67" s="27"/>
      <c r="E67" s="27"/>
      <c r="F67" s="27"/>
      <c r="G67" s="27"/>
      <c r="H67" s="27"/>
      <c r="I67" s="27"/>
      <c r="J67" s="27"/>
      <c r="K67" s="27"/>
      <c r="L67" s="27"/>
    </row>
    <row r="69" spans="1:14" x14ac:dyDescent="0.3">
      <c r="A69">
        <v>500</v>
      </c>
      <c r="B69">
        <v>700</v>
      </c>
      <c r="C69">
        <v>400</v>
      </c>
      <c r="D69">
        <v>600</v>
      </c>
      <c r="E69">
        <v>550</v>
      </c>
      <c r="F69">
        <v>750</v>
      </c>
      <c r="G69">
        <v>650</v>
      </c>
      <c r="H69">
        <v>500</v>
      </c>
      <c r="I69">
        <v>600</v>
      </c>
      <c r="J69">
        <v>550</v>
      </c>
    </row>
    <row r="70" spans="1:14" x14ac:dyDescent="0.3">
      <c r="A70">
        <v>800</v>
      </c>
      <c r="B70">
        <v>450</v>
      </c>
      <c r="C70">
        <v>700</v>
      </c>
      <c r="D70">
        <v>550</v>
      </c>
      <c r="E70">
        <v>600</v>
      </c>
      <c r="F70">
        <v>400</v>
      </c>
      <c r="G70">
        <v>650</v>
      </c>
      <c r="H70">
        <v>500</v>
      </c>
      <c r="I70">
        <v>750</v>
      </c>
      <c r="J70">
        <v>550</v>
      </c>
    </row>
    <row r="71" spans="1:14" x14ac:dyDescent="0.3">
      <c r="A71">
        <v>700</v>
      </c>
      <c r="B71">
        <v>600</v>
      </c>
      <c r="C71">
        <v>500</v>
      </c>
      <c r="D71">
        <v>800</v>
      </c>
      <c r="E71">
        <v>550</v>
      </c>
      <c r="F71">
        <v>650</v>
      </c>
      <c r="G71">
        <v>400</v>
      </c>
      <c r="H71">
        <v>600</v>
      </c>
      <c r="I71">
        <v>750</v>
      </c>
      <c r="J71">
        <v>550</v>
      </c>
    </row>
    <row r="73" spans="1:14" x14ac:dyDescent="0.3">
      <c r="A73" s="1" t="s">
        <v>4</v>
      </c>
    </row>
    <row r="75" spans="1:14" x14ac:dyDescent="0.3">
      <c r="A75" s="1" t="s">
        <v>20</v>
      </c>
      <c r="B75">
        <f>MAX(A69:J71)-MIN(A69:J71)</f>
        <v>400</v>
      </c>
    </row>
    <row r="76" spans="1:14" x14ac:dyDescent="0.3">
      <c r="A76" s="1" t="s">
        <v>21</v>
      </c>
      <c r="B76">
        <f>_xlfn.VAR.S(A69:J71)</f>
        <v>13163.793103448275</v>
      </c>
    </row>
    <row r="77" spans="1:14" x14ac:dyDescent="0.3">
      <c r="A77" s="1" t="s">
        <v>22</v>
      </c>
      <c r="B77">
        <f>_xlfn.STDEV.S(A69:J71)</f>
        <v>114.73357443855863</v>
      </c>
    </row>
    <row r="80" spans="1:14" x14ac:dyDescent="0.3">
      <c r="A80" s="27" t="s">
        <v>212</v>
      </c>
      <c r="B80" s="27"/>
      <c r="C80" s="27"/>
      <c r="D80" s="27"/>
      <c r="E80" s="27"/>
      <c r="F80" s="27"/>
      <c r="G80" s="27"/>
      <c r="H80" s="27"/>
      <c r="I80" s="27"/>
      <c r="J80" s="27"/>
      <c r="K80" s="27"/>
      <c r="L80" s="27"/>
      <c r="M80" s="27"/>
      <c r="N80" s="27"/>
    </row>
    <row r="82" spans="1:12" x14ac:dyDescent="0.3">
      <c r="A82">
        <v>3</v>
      </c>
      <c r="B82">
        <v>5</v>
      </c>
      <c r="C82">
        <v>2</v>
      </c>
      <c r="D82">
        <v>4</v>
      </c>
      <c r="E82">
        <v>6</v>
      </c>
      <c r="F82">
        <v>2</v>
      </c>
      <c r="G82">
        <v>3</v>
      </c>
      <c r="H82">
        <v>4</v>
      </c>
      <c r="I82">
        <v>5</v>
      </c>
      <c r="J82">
        <v>2</v>
      </c>
    </row>
    <row r="83" spans="1:12" x14ac:dyDescent="0.3">
      <c r="A83">
        <v>2</v>
      </c>
      <c r="B83">
        <v>7</v>
      </c>
      <c r="C83">
        <v>3</v>
      </c>
      <c r="D83">
        <v>4</v>
      </c>
      <c r="E83">
        <v>2</v>
      </c>
      <c r="F83">
        <v>4</v>
      </c>
      <c r="G83">
        <v>2</v>
      </c>
      <c r="H83">
        <v>3</v>
      </c>
      <c r="I83">
        <v>5</v>
      </c>
      <c r="J83">
        <v>6</v>
      </c>
    </row>
    <row r="84" spans="1:12" x14ac:dyDescent="0.3">
      <c r="A84">
        <v>3</v>
      </c>
      <c r="B84">
        <v>2</v>
      </c>
      <c r="C84">
        <v>1</v>
      </c>
      <c r="D84">
        <v>4</v>
      </c>
      <c r="E84">
        <v>2</v>
      </c>
      <c r="F84">
        <v>4</v>
      </c>
      <c r="G84">
        <v>5</v>
      </c>
      <c r="H84">
        <v>3</v>
      </c>
      <c r="I84">
        <v>2</v>
      </c>
      <c r="J84">
        <v>7</v>
      </c>
    </row>
    <row r="85" spans="1:12" x14ac:dyDescent="0.3">
      <c r="A85">
        <v>2</v>
      </c>
      <c r="B85">
        <v>3</v>
      </c>
      <c r="C85">
        <v>4</v>
      </c>
      <c r="D85">
        <v>5</v>
      </c>
      <c r="E85">
        <v>1</v>
      </c>
      <c r="F85">
        <v>6</v>
      </c>
      <c r="G85">
        <v>2</v>
      </c>
      <c r="H85">
        <v>4</v>
      </c>
      <c r="I85">
        <v>3</v>
      </c>
      <c r="J85">
        <v>5</v>
      </c>
    </row>
    <row r="86" spans="1:12" x14ac:dyDescent="0.3">
      <c r="A86">
        <v>3</v>
      </c>
      <c r="B86">
        <v>2</v>
      </c>
      <c r="C86">
        <v>4</v>
      </c>
      <c r="D86">
        <v>2</v>
      </c>
      <c r="E86">
        <v>6</v>
      </c>
      <c r="F86">
        <v>3</v>
      </c>
      <c r="G86">
        <v>2</v>
      </c>
      <c r="H86">
        <v>4</v>
      </c>
      <c r="I86">
        <v>5</v>
      </c>
      <c r="J86">
        <v>3</v>
      </c>
    </row>
    <row r="88" spans="1:12" x14ac:dyDescent="0.3">
      <c r="A88" s="1" t="s">
        <v>4</v>
      </c>
    </row>
    <row r="90" spans="1:12" x14ac:dyDescent="0.3">
      <c r="A90" s="1" t="s">
        <v>20</v>
      </c>
      <c r="B90">
        <f>MAX(A82:J86)-MIN(A82:J86)</f>
        <v>6</v>
      </c>
    </row>
    <row r="91" spans="1:12" x14ac:dyDescent="0.3">
      <c r="A91" s="1" t="s">
        <v>21</v>
      </c>
      <c r="B91">
        <f>_xlfn.VAR.S(A82:J86)</f>
        <v>2.3363265306122454</v>
      </c>
    </row>
    <row r="92" spans="1:12" x14ac:dyDescent="0.3">
      <c r="A92" s="1" t="s">
        <v>22</v>
      </c>
      <c r="B92">
        <f>_xlfn.STDEV.S(A82:J86)</f>
        <v>1.5285046714394579</v>
      </c>
    </row>
    <row r="94" spans="1:12" ht="15.6" x14ac:dyDescent="0.3">
      <c r="A94" s="22" t="s">
        <v>213</v>
      </c>
    </row>
    <row r="96" spans="1:12" x14ac:dyDescent="0.3">
      <c r="A96">
        <v>120</v>
      </c>
      <c r="B96">
        <v>150</v>
      </c>
      <c r="C96">
        <v>110</v>
      </c>
      <c r="D96">
        <v>135</v>
      </c>
      <c r="E96">
        <v>125</v>
      </c>
      <c r="F96">
        <v>140</v>
      </c>
      <c r="G96">
        <v>130</v>
      </c>
      <c r="H96">
        <v>155</v>
      </c>
      <c r="I96">
        <v>115</v>
      </c>
      <c r="J96">
        <v>145</v>
      </c>
      <c r="K96">
        <v>135</v>
      </c>
      <c r="L96">
        <v>130</v>
      </c>
    </row>
    <row r="98" spans="1:12" x14ac:dyDescent="0.3">
      <c r="A98" s="1" t="s">
        <v>4</v>
      </c>
    </row>
    <row r="99" spans="1:12" x14ac:dyDescent="0.3">
      <c r="A99" s="1"/>
    </row>
    <row r="100" spans="1:12" x14ac:dyDescent="0.3">
      <c r="A100" s="1" t="s">
        <v>5</v>
      </c>
      <c r="B100">
        <f>AVERAGE(A96:L96)</f>
        <v>132.5</v>
      </c>
    </row>
    <row r="101" spans="1:12" x14ac:dyDescent="0.3">
      <c r="A101" s="1" t="s">
        <v>20</v>
      </c>
      <c r="B101">
        <f>MAX(A96:L96)-MIN(A96:L96)</f>
        <v>45</v>
      </c>
    </row>
    <row r="103" spans="1:12" x14ac:dyDescent="0.3">
      <c r="A103" s="27" t="s">
        <v>214</v>
      </c>
      <c r="B103" s="27"/>
      <c r="C103" s="27"/>
      <c r="D103" s="27"/>
      <c r="E103" s="27"/>
      <c r="F103" s="27"/>
      <c r="G103" s="27"/>
      <c r="H103" s="27"/>
      <c r="I103" s="27"/>
      <c r="J103" s="27"/>
      <c r="K103" s="27"/>
      <c r="L103" s="27"/>
    </row>
    <row r="106" spans="1:12" x14ac:dyDescent="0.3">
      <c r="A106">
        <v>8</v>
      </c>
      <c r="B106">
        <v>7</v>
      </c>
      <c r="C106">
        <v>9</v>
      </c>
      <c r="D106">
        <v>6</v>
      </c>
      <c r="E106">
        <v>7</v>
      </c>
      <c r="F106">
        <v>8</v>
      </c>
      <c r="G106">
        <v>9</v>
      </c>
      <c r="H106">
        <v>8</v>
      </c>
      <c r="I106">
        <v>7</v>
      </c>
      <c r="J106">
        <v>6</v>
      </c>
    </row>
    <row r="107" spans="1:12" x14ac:dyDescent="0.3">
      <c r="A107">
        <v>8</v>
      </c>
      <c r="B107">
        <v>9</v>
      </c>
      <c r="C107">
        <v>7</v>
      </c>
      <c r="D107">
        <v>8</v>
      </c>
      <c r="E107">
        <v>7</v>
      </c>
      <c r="F107">
        <v>6</v>
      </c>
      <c r="G107">
        <v>8</v>
      </c>
      <c r="H107">
        <v>9</v>
      </c>
      <c r="I107">
        <v>6</v>
      </c>
      <c r="J107">
        <v>7</v>
      </c>
    </row>
    <row r="108" spans="1:12" x14ac:dyDescent="0.3">
      <c r="A108">
        <v>8</v>
      </c>
      <c r="B108">
        <v>9</v>
      </c>
      <c r="C108">
        <v>7</v>
      </c>
      <c r="D108">
        <v>6</v>
      </c>
      <c r="E108">
        <v>7</v>
      </c>
      <c r="F108">
        <v>8</v>
      </c>
      <c r="G108">
        <v>9</v>
      </c>
      <c r="H108">
        <v>8</v>
      </c>
      <c r="I108">
        <v>7</v>
      </c>
      <c r="J108">
        <v>6</v>
      </c>
    </row>
    <row r="109" spans="1:12" x14ac:dyDescent="0.3">
      <c r="A109">
        <v>9</v>
      </c>
      <c r="B109">
        <v>8</v>
      </c>
      <c r="C109">
        <v>7</v>
      </c>
      <c r="D109">
        <v>6</v>
      </c>
      <c r="E109">
        <v>8</v>
      </c>
      <c r="F109">
        <v>9</v>
      </c>
      <c r="G109">
        <v>7</v>
      </c>
      <c r="H109">
        <v>6</v>
      </c>
      <c r="I109">
        <v>7</v>
      </c>
      <c r="J109">
        <v>6</v>
      </c>
    </row>
    <row r="110" spans="1:12" x14ac:dyDescent="0.3">
      <c r="A110">
        <v>9</v>
      </c>
      <c r="B110">
        <v>8</v>
      </c>
      <c r="C110">
        <v>7</v>
      </c>
      <c r="D110">
        <v>6</v>
      </c>
      <c r="E110">
        <v>7</v>
      </c>
      <c r="F110">
        <v>8</v>
      </c>
      <c r="G110">
        <v>9</v>
      </c>
      <c r="H110">
        <v>8</v>
      </c>
      <c r="I110">
        <v>7</v>
      </c>
      <c r="J110">
        <v>6</v>
      </c>
    </row>
    <row r="112" spans="1:12" x14ac:dyDescent="0.3">
      <c r="A112" s="1" t="s">
        <v>4</v>
      </c>
    </row>
    <row r="113" spans="1:34" x14ac:dyDescent="0.3">
      <c r="A113" s="1"/>
    </row>
    <row r="114" spans="1:34" x14ac:dyDescent="0.3">
      <c r="A114" s="1" t="s">
        <v>5</v>
      </c>
      <c r="B114">
        <f>AVERAGE(A106:J111)</f>
        <v>7.46</v>
      </c>
    </row>
    <row r="115" spans="1:34" x14ac:dyDescent="0.3">
      <c r="A115" s="1" t="s">
        <v>22</v>
      </c>
      <c r="B115">
        <f>_xlfn.STDEV.S(A106:J110)</f>
        <v>1.0538558938004572</v>
      </c>
    </row>
    <row r="117" spans="1:34" x14ac:dyDescent="0.3">
      <c r="A117" s="27" t="s">
        <v>215</v>
      </c>
      <c r="B117" s="27"/>
      <c r="C117" s="27"/>
      <c r="D117" s="27"/>
      <c r="E117" s="27"/>
      <c r="F117" s="27"/>
      <c r="G117" s="27"/>
      <c r="H117" s="27"/>
      <c r="I117" s="27"/>
      <c r="J117" s="27"/>
      <c r="K117" s="27"/>
    </row>
    <row r="119" spans="1:34" x14ac:dyDescent="0.3">
      <c r="A119">
        <v>10</v>
      </c>
      <c r="B119">
        <v>15</v>
      </c>
      <c r="C119">
        <v>12</v>
      </c>
      <c r="D119">
        <v>18</v>
      </c>
      <c r="E119">
        <v>20</v>
      </c>
      <c r="F119">
        <v>25</v>
      </c>
      <c r="G119">
        <v>8</v>
      </c>
      <c r="H119">
        <v>14</v>
      </c>
      <c r="I119">
        <v>16</v>
      </c>
      <c r="J119">
        <v>22</v>
      </c>
    </row>
    <row r="120" spans="1:34" x14ac:dyDescent="0.3">
      <c r="A120">
        <v>9</v>
      </c>
      <c r="B120" s="4">
        <v>17</v>
      </c>
      <c r="C120" s="3">
        <v>11</v>
      </c>
      <c r="D120" s="4">
        <v>13</v>
      </c>
      <c r="E120" s="4">
        <v>19</v>
      </c>
      <c r="F120" s="4">
        <v>23</v>
      </c>
      <c r="G120" s="4">
        <v>21</v>
      </c>
      <c r="H120" s="3">
        <v>16</v>
      </c>
      <c r="I120" s="5">
        <v>24</v>
      </c>
      <c r="J120" s="3">
        <v>27</v>
      </c>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x14ac:dyDescent="0.3">
      <c r="A121">
        <v>13</v>
      </c>
      <c r="B121">
        <v>10</v>
      </c>
      <c r="C121">
        <v>18</v>
      </c>
      <c r="D121">
        <v>16</v>
      </c>
      <c r="E121">
        <v>12</v>
      </c>
      <c r="F121">
        <v>14</v>
      </c>
      <c r="G121">
        <v>19</v>
      </c>
      <c r="H121">
        <v>21</v>
      </c>
      <c r="I121">
        <v>11</v>
      </c>
      <c r="J121">
        <v>17</v>
      </c>
    </row>
    <row r="122" spans="1:34" x14ac:dyDescent="0.3">
      <c r="A122">
        <v>15</v>
      </c>
      <c r="B122">
        <v>20</v>
      </c>
      <c r="C122">
        <v>26</v>
      </c>
      <c r="D122">
        <v>13</v>
      </c>
      <c r="E122">
        <v>12</v>
      </c>
      <c r="F122">
        <v>14</v>
      </c>
      <c r="G122">
        <v>22</v>
      </c>
      <c r="H122">
        <v>19</v>
      </c>
      <c r="I122">
        <v>16</v>
      </c>
      <c r="J122">
        <v>11</v>
      </c>
    </row>
    <row r="123" spans="1:34" x14ac:dyDescent="0.3">
      <c r="A123">
        <v>25</v>
      </c>
      <c r="B123">
        <v>18</v>
      </c>
      <c r="C123">
        <v>16</v>
      </c>
      <c r="D123">
        <v>13</v>
      </c>
      <c r="E123">
        <v>21</v>
      </c>
      <c r="F123">
        <v>20</v>
      </c>
      <c r="G123">
        <v>15</v>
      </c>
      <c r="H123">
        <v>12</v>
      </c>
      <c r="I123">
        <v>19</v>
      </c>
      <c r="J123">
        <v>17</v>
      </c>
    </row>
    <row r="124" spans="1:34" x14ac:dyDescent="0.3">
      <c r="A124">
        <v>14</v>
      </c>
      <c r="B124">
        <v>16</v>
      </c>
      <c r="C124">
        <v>23</v>
      </c>
      <c r="D124">
        <v>18</v>
      </c>
      <c r="E124">
        <v>15</v>
      </c>
      <c r="F124">
        <v>11</v>
      </c>
      <c r="G124">
        <v>19</v>
      </c>
      <c r="H124">
        <v>22</v>
      </c>
      <c r="I124">
        <v>17</v>
      </c>
      <c r="J124">
        <v>12</v>
      </c>
    </row>
    <row r="125" spans="1:34" x14ac:dyDescent="0.3">
      <c r="A125">
        <v>16</v>
      </c>
      <c r="B125">
        <v>14</v>
      </c>
      <c r="C125">
        <v>18</v>
      </c>
      <c r="D125">
        <v>20</v>
      </c>
      <c r="E125">
        <v>25</v>
      </c>
      <c r="F125">
        <v>13</v>
      </c>
      <c r="G125">
        <v>11</v>
      </c>
      <c r="H125">
        <v>22</v>
      </c>
      <c r="I125">
        <v>19</v>
      </c>
      <c r="J125">
        <v>17</v>
      </c>
    </row>
    <row r="126" spans="1:34" x14ac:dyDescent="0.3">
      <c r="A126">
        <v>15</v>
      </c>
      <c r="B126">
        <v>16</v>
      </c>
      <c r="C126">
        <v>13</v>
      </c>
      <c r="D126">
        <v>14</v>
      </c>
      <c r="E126">
        <v>18</v>
      </c>
      <c r="F126">
        <v>20</v>
      </c>
      <c r="G126">
        <v>19</v>
      </c>
      <c r="H126">
        <v>21</v>
      </c>
      <c r="I126">
        <v>17</v>
      </c>
      <c r="J126">
        <v>12</v>
      </c>
    </row>
    <row r="127" spans="1:34" x14ac:dyDescent="0.3">
      <c r="A127">
        <v>15</v>
      </c>
      <c r="B127">
        <v>13</v>
      </c>
      <c r="C127">
        <v>16</v>
      </c>
      <c r="D127">
        <v>14</v>
      </c>
      <c r="E127">
        <v>22</v>
      </c>
      <c r="F127">
        <v>21</v>
      </c>
      <c r="G127">
        <v>19</v>
      </c>
      <c r="H127">
        <v>18</v>
      </c>
      <c r="I127">
        <v>16</v>
      </c>
      <c r="J127">
        <v>11</v>
      </c>
    </row>
    <row r="128" spans="1:34" x14ac:dyDescent="0.3">
      <c r="A128">
        <v>17</v>
      </c>
      <c r="B128">
        <v>14</v>
      </c>
      <c r="C128">
        <v>12</v>
      </c>
      <c r="D128">
        <v>20</v>
      </c>
      <c r="E128">
        <v>23</v>
      </c>
      <c r="F128">
        <v>19</v>
      </c>
      <c r="G128">
        <v>15</v>
      </c>
      <c r="H128">
        <v>16</v>
      </c>
      <c r="I128">
        <v>13</v>
      </c>
      <c r="J128">
        <v>18</v>
      </c>
    </row>
    <row r="130" spans="1:12" x14ac:dyDescent="0.3">
      <c r="A130" s="1" t="s">
        <v>4</v>
      </c>
    </row>
    <row r="131" spans="1:12" x14ac:dyDescent="0.3">
      <c r="A131" s="1"/>
    </row>
    <row r="132" spans="1:12" x14ac:dyDescent="0.3">
      <c r="A132" s="1" t="s">
        <v>5</v>
      </c>
      <c r="B132">
        <f>AVERAGE(A119:J128)</f>
        <v>16.739999999999998</v>
      </c>
    </row>
    <row r="133" spans="1:12" x14ac:dyDescent="0.3">
      <c r="A133" s="1" t="s">
        <v>20</v>
      </c>
      <c r="B133">
        <f>MAX(A119:J128)-MIN(A119:J128)</f>
        <v>19</v>
      </c>
    </row>
    <row r="134" spans="1:12" x14ac:dyDescent="0.3">
      <c r="A134" s="1" t="s">
        <v>22</v>
      </c>
      <c r="B134">
        <f>_xlfn.STDEV.S(A119:J128)</f>
        <v>4.1429506881014673</v>
      </c>
    </row>
    <row r="137" spans="1:12" x14ac:dyDescent="0.3">
      <c r="A137" s="27" t="s">
        <v>216</v>
      </c>
      <c r="B137" s="27"/>
      <c r="C137" s="27"/>
      <c r="D137" s="27"/>
      <c r="E137" s="27"/>
      <c r="F137" s="27"/>
      <c r="G137" s="27"/>
      <c r="H137" s="27"/>
      <c r="I137" s="27"/>
      <c r="J137" s="27"/>
      <c r="K137" s="27"/>
      <c r="L137" s="27"/>
    </row>
    <row r="139" spans="1:12" x14ac:dyDescent="0.3">
      <c r="A139" t="s">
        <v>23</v>
      </c>
      <c r="B139">
        <v>30</v>
      </c>
      <c r="C139">
        <v>32</v>
      </c>
      <c r="D139">
        <v>33</v>
      </c>
      <c r="E139">
        <v>28</v>
      </c>
      <c r="F139">
        <v>31</v>
      </c>
      <c r="G139">
        <v>30</v>
      </c>
      <c r="H139">
        <v>29</v>
      </c>
      <c r="I139">
        <v>30</v>
      </c>
      <c r="J139">
        <v>32</v>
      </c>
      <c r="K139">
        <v>31</v>
      </c>
    </row>
    <row r="140" spans="1:12" x14ac:dyDescent="0.3">
      <c r="A140" t="s">
        <v>24</v>
      </c>
      <c r="B140">
        <v>25</v>
      </c>
      <c r="C140">
        <v>27</v>
      </c>
      <c r="D140">
        <v>26</v>
      </c>
      <c r="E140">
        <v>23</v>
      </c>
      <c r="F140">
        <v>28</v>
      </c>
      <c r="G140">
        <v>24</v>
      </c>
      <c r="H140">
        <v>26</v>
      </c>
      <c r="I140">
        <v>25</v>
      </c>
      <c r="J140">
        <v>27</v>
      </c>
      <c r="K140">
        <v>28</v>
      </c>
    </row>
    <row r="141" spans="1:12" x14ac:dyDescent="0.3">
      <c r="A141" t="s">
        <v>25</v>
      </c>
      <c r="B141">
        <v>22</v>
      </c>
      <c r="C141">
        <v>23</v>
      </c>
      <c r="D141">
        <v>20</v>
      </c>
      <c r="E141">
        <v>25</v>
      </c>
      <c r="F141">
        <v>21</v>
      </c>
      <c r="G141">
        <v>24</v>
      </c>
      <c r="H141">
        <v>23</v>
      </c>
      <c r="I141">
        <v>22</v>
      </c>
      <c r="J141">
        <v>25</v>
      </c>
      <c r="K141">
        <v>24</v>
      </c>
    </row>
    <row r="142" spans="1:12" x14ac:dyDescent="0.3">
      <c r="A142" t="s">
        <v>26</v>
      </c>
      <c r="B142">
        <v>18</v>
      </c>
      <c r="C142">
        <v>17</v>
      </c>
      <c r="D142">
        <v>19</v>
      </c>
      <c r="E142">
        <v>20</v>
      </c>
      <c r="F142">
        <v>21</v>
      </c>
      <c r="G142">
        <v>18</v>
      </c>
      <c r="H142">
        <v>19</v>
      </c>
      <c r="I142">
        <v>17</v>
      </c>
      <c r="J142">
        <v>20</v>
      </c>
      <c r="K142">
        <v>19</v>
      </c>
    </row>
    <row r="143" spans="1:12" x14ac:dyDescent="0.3">
      <c r="A143" t="s">
        <v>27</v>
      </c>
      <c r="B143">
        <v>35</v>
      </c>
      <c r="C143">
        <v>36</v>
      </c>
      <c r="D143">
        <v>34</v>
      </c>
      <c r="E143">
        <v>35</v>
      </c>
      <c r="F143">
        <v>33</v>
      </c>
      <c r="G143">
        <v>34</v>
      </c>
      <c r="H143">
        <v>32</v>
      </c>
      <c r="I143">
        <v>33</v>
      </c>
      <c r="J143">
        <v>36</v>
      </c>
      <c r="K143">
        <v>34</v>
      </c>
    </row>
    <row r="145" spans="1:12" x14ac:dyDescent="0.3">
      <c r="A145" s="1" t="s">
        <v>4</v>
      </c>
    </row>
    <row r="146" spans="1:12" x14ac:dyDescent="0.3">
      <c r="A146" s="1"/>
    </row>
    <row r="147" spans="1:12" x14ac:dyDescent="0.3">
      <c r="A147" s="1" t="s">
        <v>5</v>
      </c>
      <c r="B147">
        <f>AVERAGE(B139:K143)</f>
        <v>26.48</v>
      </c>
    </row>
    <row r="148" spans="1:12" x14ac:dyDescent="0.3">
      <c r="A148" s="1" t="s">
        <v>20</v>
      </c>
      <c r="B148">
        <f>MAX(B139:K143)-MIN(B139:K143)</f>
        <v>19</v>
      </c>
    </row>
    <row r="149" spans="1:12" x14ac:dyDescent="0.3">
      <c r="A149" s="1" t="s">
        <v>21</v>
      </c>
      <c r="B149">
        <f>_xlfn.VAR.S(B139:K143)</f>
        <v>32.417959183673531</v>
      </c>
    </row>
    <row r="152" spans="1:12" x14ac:dyDescent="0.3">
      <c r="A152" s="27" t="s">
        <v>217</v>
      </c>
      <c r="B152" s="27"/>
      <c r="C152" s="27"/>
      <c r="D152" s="27"/>
      <c r="E152" s="27"/>
      <c r="F152" s="27"/>
      <c r="G152" s="27"/>
      <c r="H152" s="27"/>
      <c r="I152" s="27"/>
      <c r="J152" s="27"/>
      <c r="K152" s="27"/>
      <c r="L152" s="27"/>
    </row>
    <row r="154" spans="1:12" x14ac:dyDescent="0.3">
      <c r="A154">
        <v>28</v>
      </c>
      <c r="B154">
        <v>32</v>
      </c>
      <c r="C154">
        <v>35</v>
      </c>
      <c r="D154">
        <v>40</v>
      </c>
      <c r="E154">
        <v>42</v>
      </c>
      <c r="F154">
        <v>28</v>
      </c>
      <c r="G154">
        <v>33</v>
      </c>
      <c r="H154">
        <v>38</v>
      </c>
      <c r="I154">
        <v>30</v>
      </c>
      <c r="J154">
        <v>41</v>
      </c>
    </row>
    <row r="155" spans="1:12" x14ac:dyDescent="0.3">
      <c r="A155">
        <v>37</v>
      </c>
      <c r="B155">
        <v>31</v>
      </c>
      <c r="C155">
        <v>34</v>
      </c>
      <c r="D155">
        <v>29</v>
      </c>
      <c r="E155">
        <v>36</v>
      </c>
      <c r="F155">
        <v>43</v>
      </c>
      <c r="G155">
        <v>39</v>
      </c>
      <c r="H155">
        <v>27</v>
      </c>
      <c r="I155">
        <v>35</v>
      </c>
      <c r="J155">
        <v>31</v>
      </c>
    </row>
    <row r="156" spans="1:12" x14ac:dyDescent="0.3">
      <c r="A156">
        <v>39</v>
      </c>
      <c r="B156">
        <v>45</v>
      </c>
      <c r="C156">
        <v>29</v>
      </c>
      <c r="D156">
        <v>33</v>
      </c>
      <c r="E156">
        <v>37</v>
      </c>
      <c r="F156">
        <v>40</v>
      </c>
      <c r="G156">
        <v>36</v>
      </c>
      <c r="H156">
        <v>29</v>
      </c>
      <c r="I156">
        <v>31</v>
      </c>
      <c r="J156">
        <v>38</v>
      </c>
    </row>
    <row r="157" spans="1:12" x14ac:dyDescent="0.3">
      <c r="A157">
        <v>35</v>
      </c>
      <c r="B157">
        <v>44</v>
      </c>
      <c r="C157">
        <v>32</v>
      </c>
      <c r="D157">
        <v>39</v>
      </c>
      <c r="E157">
        <v>36</v>
      </c>
      <c r="F157">
        <v>30</v>
      </c>
      <c r="G157">
        <v>33</v>
      </c>
      <c r="H157">
        <v>28</v>
      </c>
      <c r="I157">
        <v>41</v>
      </c>
      <c r="J157">
        <v>35</v>
      </c>
    </row>
    <row r="158" spans="1:12" x14ac:dyDescent="0.3">
      <c r="A158">
        <v>31</v>
      </c>
      <c r="B158">
        <v>37</v>
      </c>
      <c r="C158">
        <v>42</v>
      </c>
      <c r="D158">
        <v>29</v>
      </c>
      <c r="E158">
        <v>34</v>
      </c>
      <c r="F158">
        <v>40</v>
      </c>
      <c r="G158">
        <v>31</v>
      </c>
      <c r="H158">
        <v>33</v>
      </c>
      <c r="I158">
        <v>38</v>
      </c>
      <c r="J158">
        <v>36</v>
      </c>
    </row>
    <row r="159" spans="1:12" x14ac:dyDescent="0.3">
      <c r="A159">
        <v>39</v>
      </c>
      <c r="B159">
        <v>27</v>
      </c>
      <c r="C159">
        <v>35</v>
      </c>
      <c r="D159">
        <v>30</v>
      </c>
      <c r="E159">
        <v>43</v>
      </c>
      <c r="F159">
        <v>29</v>
      </c>
      <c r="G159">
        <v>32</v>
      </c>
      <c r="H159">
        <v>36</v>
      </c>
      <c r="I159">
        <v>31</v>
      </c>
      <c r="J159">
        <v>40</v>
      </c>
    </row>
    <row r="160" spans="1:12" x14ac:dyDescent="0.3">
      <c r="A160">
        <v>38</v>
      </c>
      <c r="B160">
        <v>44</v>
      </c>
      <c r="C160">
        <v>37</v>
      </c>
      <c r="D160">
        <v>33</v>
      </c>
      <c r="E160">
        <v>35</v>
      </c>
      <c r="F160">
        <v>41</v>
      </c>
      <c r="G160">
        <v>30</v>
      </c>
      <c r="H160">
        <v>31</v>
      </c>
      <c r="I160">
        <v>39</v>
      </c>
      <c r="J160">
        <v>28</v>
      </c>
    </row>
    <row r="161" spans="1:12" x14ac:dyDescent="0.3">
      <c r="A161">
        <v>45</v>
      </c>
      <c r="B161">
        <v>29</v>
      </c>
      <c r="C161">
        <v>33</v>
      </c>
      <c r="D161">
        <v>38</v>
      </c>
      <c r="E161">
        <v>34</v>
      </c>
      <c r="F161">
        <v>32</v>
      </c>
      <c r="G161">
        <v>35</v>
      </c>
      <c r="H161">
        <v>31</v>
      </c>
      <c r="I161">
        <v>40</v>
      </c>
      <c r="J161">
        <v>36</v>
      </c>
    </row>
    <row r="162" spans="1:12" x14ac:dyDescent="0.3">
      <c r="A162">
        <v>39</v>
      </c>
      <c r="B162">
        <v>27</v>
      </c>
      <c r="C162">
        <v>35</v>
      </c>
      <c r="D162">
        <v>30</v>
      </c>
      <c r="E162">
        <v>43</v>
      </c>
      <c r="F162">
        <v>29</v>
      </c>
      <c r="G162">
        <v>32</v>
      </c>
      <c r="H162">
        <v>36</v>
      </c>
      <c r="I162">
        <v>21</v>
      </c>
      <c r="J162">
        <v>40</v>
      </c>
    </row>
    <row r="163" spans="1:12" x14ac:dyDescent="0.3">
      <c r="A163">
        <v>38</v>
      </c>
      <c r="B163">
        <v>44</v>
      </c>
      <c r="C163">
        <v>37</v>
      </c>
      <c r="D163">
        <v>33</v>
      </c>
      <c r="E163">
        <v>35</v>
      </c>
      <c r="F163">
        <v>41</v>
      </c>
      <c r="G163">
        <v>30</v>
      </c>
      <c r="H163">
        <v>31</v>
      </c>
      <c r="I163">
        <v>39</v>
      </c>
      <c r="J163">
        <v>28</v>
      </c>
    </row>
    <row r="166" spans="1:12" ht="15" thickBot="1" x14ac:dyDescent="0.35">
      <c r="A166" s="1" t="s">
        <v>4</v>
      </c>
      <c r="B166" s="1"/>
      <c r="C166" s="1"/>
      <c r="D166" s="1"/>
      <c r="E166" s="1"/>
      <c r="F166" s="1"/>
      <c r="G166" s="1"/>
      <c r="H166" s="1"/>
      <c r="I166" s="1"/>
      <c r="J166" s="1"/>
    </row>
    <row r="167" spans="1:12" x14ac:dyDescent="0.3">
      <c r="A167" s="1"/>
      <c r="B167" s="1"/>
      <c r="C167" s="1"/>
      <c r="D167" s="1"/>
      <c r="E167" s="1"/>
      <c r="F167" s="1"/>
      <c r="G167" s="1"/>
      <c r="H167" s="1"/>
      <c r="I167" s="1"/>
      <c r="J167" s="1"/>
      <c r="K167" s="9"/>
      <c r="L167" s="9"/>
    </row>
    <row r="168" spans="1:12" x14ac:dyDescent="0.3">
      <c r="A168" s="1" t="s">
        <v>7</v>
      </c>
      <c r="B168" s="1">
        <f>MODE(A154:J163)</f>
        <v>35</v>
      </c>
      <c r="C168" s="1"/>
      <c r="D168" s="1"/>
      <c r="E168" s="1"/>
      <c r="F168" s="1"/>
      <c r="G168" s="1"/>
      <c r="H168" s="1"/>
      <c r="I168" s="1"/>
      <c r="J168" s="1"/>
      <c r="K168" s="6"/>
      <c r="L168" s="7"/>
    </row>
    <row r="169" spans="1:12" x14ac:dyDescent="0.3">
      <c r="A169" s="1" t="s">
        <v>6</v>
      </c>
      <c r="B169" s="1">
        <f>MEDIAN(A154:J163)</f>
        <v>35</v>
      </c>
      <c r="C169" s="1"/>
      <c r="D169" s="1"/>
      <c r="E169" s="1"/>
      <c r="F169" s="1"/>
      <c r="G169" s="1"/>
      <c r="H169" s="1"/>
      <c r="I169" s="1"/>
      <c r="J169" s="1"/>
      <c r="K169" s="6"/>
      <c r="L169" s="7"/>
    </row>
    <row r="170" spans="1:12" x14ac:dyDescent="0.3">
      <c r="A170" s="1" t="s">
        <v>20</v>
      </c>
      <c r="B170" s="1">
        <f>MAX(A154:J163)-MIN(A154:J163)</f>
        <v>24</v>
      </c>
      <c r="C170" s="1"/>
      <c r="D170" s="1" t="s">
        <v>40</v>
      </c>
      <c r="E170" s="1"/>
      <c r="F170" s="1"/>
      <c r="G170" s="1"/>
      <c r="H170" s="1"/>
      <c r="I170" s="1"/>
      <c r="J170" s="1"/>
      <c r="K170" s="6"/>
      <c r="L170" s="7"/>
    </row>
    <row r="171" spans="1:12" ht="15" thickBot="1" x14ac:dyDescent="0.35">
      <c r="A171" s="1"/>
      <c r="B171" s="1"/>
      <c r="C171" s="1"/>
      <c r="D171" s="1"/>
      <c r="E171" s="1"/>
      <c r="F171" s="1"/>
      <c r="G171" s="1"/>
      <c r="H171" s="1"/>
      <c r="I171" s="1"/>
      <c r="J171" s="1"/>
      <c r="K171" s="6"/>
      <c r="L171" s="7"/>
    </row>
    <row r="172" spans="1:12" x14ac:dyDescent="0.3">
      <c r="A172" s="1" t="s">
        <v>28</v>
      </c>
      <c r="B172" s="1">
        <f>MAX(A154:J163)</f>
        <v>45</v>
      </c>
      <c r="C172" s="1"/>
      <c r="D172" s="1" t="s">
        <v>30</v>
      </c>
      <c r="E172" s="1" t="s">
        <v>36</v>
      </c>
      <c r="F172" s="1"/>
      <c r="G172" s="1"/>
      <c r="H172" s="10" t="s">
        <v>37</v>
      </c>
      <c r="I172" s="10" t="s">
        <v>39</v>
      </c>
      <c r="J172" s="1"/>
      <c r="K172" s="6"/>
      <c r="L172" s="7"/>
    </row>
    <row r="173" spans="1:12" ht="15" thickBot="1" x14ac:dyDescent="0.35">
      <c r="A173" s="1" t="s">
        <v>29</v>
      </c>
      <c r="B173" s="1">
        <f>MIN(A154:J163)</f>
        <v>21</v>
      </c>
      <c r="C173" s="1"/>
      <c r="D173" s="1" t="s">
        <v>31</v>
      </c>
      <c r="E173" s="1">
        <v>25</v>
      </c>
      <c r="F173" s="1"/>
      <c r="G173" s="1"/>
      <c r="H173" s="11">
        <v>25</v>
      </c>
      <c r="I173" s="12">
        <v>1</v>
      </c>
      <c r="J173" s="1"/>
      <c r="K173" s="8"/>
      <c r="L173" s="8"/>
    </row>
    <row r="174" spans="1:12" x14ac:dyDescent="0.3">
      <c r="A174" s="1"/>
      <c r="B174" s="1"/>
      <c r="C174" s="1"/>
      <c r="D174" s="1" t="s">
        <v>32</v>
      </c>
      <c r="E174" s="1">
        <v>30</v>
      </c>
      <c r="F174" s="1"/>
      <c r="G174" s="1"/>
      <c r="H174" s="11">
        <v>30</v>
      </c>
      <c r="I174" s="12">
        <v>21</v>
      </c>
      <c r="J174" s="1"/>
    </row>
    <row r="175" spans="1:12" x14ac:dyDescent="0.3">
      <c r="A175" s="1"/>
      <c r="B175" s="1"/>
      <c r="C175" s="1"/>
      <c r="D175" s="1" t="s">
        <v>33</v>
      </c>
      <c r="E175" s="1">
        <v>35</v>
      </c>
      <c r="F175" s="1"/>
      <c r="G175" s="1"/>
      <c r="H175" s="11">
        <v>35</v>
      </c>
      <c r="I175" s="12">
        <v>33</v>
      </c>
      <c r="J175" s="1"/>
    </row>
    <row r="176" spans="1:12" x14ac:dyDescent="0.3">
      <c r="A176" s="1"/>
      <c r="B176" s="1"/>
      <c r="C176" s="1"/>
      <c r="D176" s="1" t="s">
        <v>34</v>
      </c>
      <c r="E176" s="1">
        <v>40</v>
      </c>
      <c r="F176" s="1"/>
      <c r="G176" s="1"/>
      <c r="H176" s="11">
        <v>40</v>
      </c>
      <c r="I176" s="12">
        <v>31</v>
      </c>
      <c r="J176" s="1"/>
      <c r="K176" s="14"/>
    </row>
    <row r="177" spans="1:11" x14ac:dyDescent="0.3">
      <c r="A177" s="1"/>
      <c r="B177" s="1"/>
      <c r="C177" s="1"/>
      <c r="D177" s="1" t="s">
        <v>35</v>
      </c>
      <c r="E177" s="1">
        <v>45</v>
      </c>
      <c r="F177" s="1"/>
      <c r="G177" s="1"/>
      <c r="H177" s="11">
        <v>45</v>
      </c>
      <c r="I177" s="12">
        <v>14</v>
      </c>
      <c r="J177" s="1"/>
      <c r="K177" s="14"/>
    </row>
    <row r="178" spans="1:11" ht="15" thickBot="1" x14ac:dyDescent="0.35">
      <c r="A178" s="1"/>
      <c r="B178" s="1"/>
      <c r="C178" s="1"/>
      <c r="D178" s="1"/>
      <c r="E178" s="1"/>
      <c r="F178" s="1"/>
      <c r="G178" s="1"/>
      <c r="H178" s="13" t="s">
        <v>38</v>
      </c>
      <c r="I178" s="13">
        <v>0</v>
      </c>
      <c r="J178" s="1"/>
      <c r="K178" s="14"/>
    </row>
    <row r="179" spans="1:11" x14ac:dyDescent="0.3">
      <c r="K179" s="14"/>
    </row>
    <row r="180" spans="1:11" x14ac:dyDescent="0.3">
      <c r="K180" s="14"/>
    </row>
    <row r="181" spans="1:11" x14ac:dyDescent="0.3">
      <c r="A181" s="27" t="s">
        <v>218</v>
      </c>
      <c r="B181" s="27"/>
      <c r="C181" s="27"/>
      <c r="D181" s="27"/>
      <c r="E181" s="27"/>
      <c r="F181" s="27"/>
      <c r="G181" s="27"/>
      <c r="H181" s="27"/>
      <c r="I181" s="27"/>
      <c r="J181" s="27"/>
    </row>
    <row r="183" spans="1:11" x14ac:dyDescent="0.3">
      <c r="B183">
        <v>56</v>
      </c>
      <c r="C183">
        <v>40</v>
      </c>
      <c r="D183">
        <v>28</v>
      </c>
      <c r="E183">
        <v>73</v>
      </c>
      <c r="F183">
        <v>52</v>
      </c>
      <c r="G183">
        <v>61</v>
      </c>
      <c r="H183">
        <v>35</v>
      </c>
      <c r="I183">
        <v>40</v>
      </c>
      <c r="J183">
        <v>47</v>
      </c>
      <c r="K183">
        <v>47</v>
      </c>
    </row>
    <row r="184" spans="1:11" x14ac:dyDescent="0.3">
      <c r="B184">
        <v>52</v>
      </c>
      <c r="C184">
        <v>44</v>
      </c>
      <c r="D184">
        <v>38</v>
      </c>
      <c r="E184">
        <v>60</v>
      </c>
      <c r="F184">
        <v>56</v>
      </c>
      <c r="G184">
        <v>40</v>
      </c>
      <c r="H184">
        <v>36</v>
      </c>
      <c r="I184">
        <v>49</v>
      </c>
      <c r="J184">
        <v>68</v>
      </c>
      <c r="K184">
        <v>57</v>
      </c>
    </row>
    <row r="185" spans="1:11" x14ac:dyDescent="0.3">
      <c r="B185">
        <v>52</v>
      </c>
      <c r="C185">
        <v>63</v>
      </c>
      <c r="D185">
        <v>41</v>
      </c>
      <c r="E185">
        <v>48</v>
      </c>
      <c r="F185">
        <v>55</v>
      </c>
      <c r="G185">
        <v>42</v>
      </c>
      <c r="H185">
        <v>39</v>
      </c>
      <c r="I185">
        <v>58</v>
      </c>
      <c r="J185">
        <v>62</v>
      </c>
      <c r="K185">
        <v>49</v>
      </c>
    </row>
    <row r="186" spans="1:11" x14ac:dyDescent="0.3">
      <c r="B186">
        <v>59</v>
      </c>
      <c r="C186">
        <v>45</v>
      </c>
      <c r="D186">
        <v>47</v>
      </c>
      <c r="E186">
        <v>51</v>
      </c>
      <c r="F186">
        <v>65</v>
      </c>
      <c r="G186">
        <v>41</v>
      </c>
      <c r="H186">
        <v>48</v>
      </c>
      <c r="I186">
        <v>55</v>
      </c>
      <c r="J186">
        <v>42</v>
      </c>
      <c r="K186">
        <v>39</v>
      </c>
    </row>
    <row r="187" spans="1:11" x14ac:dyDescent="0.3">
      <c r="B187">
        <v>58</v>
      </c>
      <c r="C187">
        <v>62</v>
      </c>
      <c r="D187">
        <v>49</v>
      </c>
      <c r="E187">
        <v>59</v>
      </c>
      <c r="F187">
        <v>45</v>
      </c>
      <c r="G187">
        <v>47</v>
      </c>
      <c r="H187">
        <v>51</v>
      </c>
      <c r="I187">
        <v>65</v>
      </c>
      <c r="J187">
        <v>43</v>
      </c>
      <c r="K187">
        <v>58</v>
      </c>
    </row>
    <row r="189" spans="1:11" x14ac:dyDescent="0.3">
      <c r="A189" s="1" t="s">
        <v>4</v>
      </c>
      <c r="B189" s="1"/>
      <c r="C189" s="1"/>
      <c r="D189" s="1"/>
      <c r="E189" s="1"/>
      <c r="F189" s="1"/>
      <c r="G189" s="1"/>
      <c r="H189" s="1"/>
      <c r="I189" s="1"/>
      <c r="J189" s="1"/>
    </row>
    <row r="190" spans="1:11" x14ac:dyDescent="0.3">
      <c r="A190" s="1"/>
      <c r="B190" s="1"/>
      <c r="C190" s="1"/>
      <c r="D190" s="1"/>
      <c r="E190" s="1"/>
      <c r="F190" s="1"/>
      <c r="G190" s="1"/>
      <c r="H190" s="1"/>
      <c r="I190" s="1"/>
      <c r="J190" s="1"/>
    </row>
    <row r="191" spans="1:11" x14ac:dyDescent="0.3">
      <c r="A191" s="1"/>
      <c r="B191" s="1" t="s">
        <v>41</v>
      </c>
      <c r="C191" s="1"/>
      <c r="D191" s="1"/>
      <c r="E191" s="1"/>
      <c r="F191" s="1"/>
      <c r="G191" s="1"/>
      <c r="H191" s="1"/>
      <c r="I191" s="1"/>
      <c r="J191" s="1"/>
    </row>
    <row r="192" spans="1:11" ht="15" thickBot="1" x14ac:dyDescent="0.35">
      <c r="A192" s="1"/>
      <c r="B192" s="1"/>
      <c r="C192" s="1"/>
      <c r="D192" s="1"/>
      <c r="E192" s="1"/>
      <c r="F192" s="1"/>
      <c r="G192" s="1"/>
      <c r="H192" s="1"/>
      <c r="I192" s="1"/>
      <c r="J192" s="1"/>
    </row>
    <row r="193" spans="1:10" x14ac:dyDescent="0.3">
      <c r="A193" s="1" t="s">
        <v>28</v>
      </c>
      <c r="B193" s="1">
        <f>MAX(B183:K187)</f>
        <v>73</v>
      </c>
      <c r="C193" s="1"/>
      <c r="D193" s="1" t="s">
        <v>42</v>
      </c>
      <c r="E193" s="1" t="s">
        <v>36</v>
      </c>
      <c r="F193" s="1"/>
      <c r="G193" s="1"/>
      <c r="H193" s="10" t="s">
        <v>37</v>
      </c>
      <c r="I193" s="10" t="s">
        <v>39</v>
      </c>
      <c r="J193" s="1"/>
    </row>
    <row r="194" spans="1:10" x14ac:dyDescent="0.3">
      <c r="A194" s="1" t="s">
        <v>29</v>
      </c>
      <c r="B194" s="1">
        <f>MIN(B183:K187)</f>
        <v>28</v>
      </c>
      <c r="C194" s="1"/>
      <c r="D194" s="1" t="s">
        <v>43</v>
      </c>
      <c r="E194" s="1">
        <v>33</v>
      </c>
      <c r="F194" s="1"/>
      <c r="G194" s="1"/>
      <c r="H194" s="11">
        <v>33</v>
      </c>
      <c r="I194" s="12">
        <v>1</v>
      </c>
      <c r="J194" s="1"/>
    </row>
    <row r="195" spans="1:10" x14ac:dyDescent="0.3">
      <c r="A195" s="1"/>
      <c r="B195" s="1"/>
      <c r="C195" s="1"/>
      <c r="D195" s="1" t="s">
        <v>44</v>
      </c>
      <c r="E195" s="1">
        <v>39</v>
      </c>
      <c r="F195" s="1"/>
      <c r="G195" s="1"/>
      <c r="H195" s="11">
        <v>39</v>
      </c>
      <c r="I195" s="12">
        <v>5</v>
      </c>
      <c r="J195" s="1"/>
    </row>
    <row r="196" spans="1:10" x14ac:dyDescent="0.3">
      <c r="A196" s="1"/>
      <c r="B196" s="1"/>
      <c r="C196" s="1"/>
      <c r="D196" s="1" t="s">
        <v>45</v>
      </c>
      <c r="E196" s="1">
        <v>45</v>
      </c>
      <c r="F196" s="1"/>
      <c r="G196" s="1"/>
      <c r="H196" s="11">
        <v>45</v>
      </c>
      <c r="I196" s="12">
        <v>11</v>
      </c>
      <c r="J196" s="1"/>
    </row>
    <row r="197" spans="1:10" x14ac:dyDescent="0.3">
      <c r="A197" s="1"/>
      <c r="B197" s="1"/>
      <c r="C197" s="1"/>
      <c r="D197" s="1" t="s">
        <v>46</v>
      </c>
      <c r="E197" s="1">
        <v>51</v>
      </c>
      <c r="F197" s="1"/>
      <c r="G197" s="1"/>
      <c r="H197" s="11">
        <v>51</v>
      </c>
      <c r="I197" s="12">
        <v>11</v>
      </c>
      <c r="J197" s="1"/>
    </row>
    <row r="198" spans="1:10" x14ac:dyDescent="0.3">
      <c r="A198" s="1"/>
      <c r="B198" s="1"/>
      <c r="C198" s="1"/>
      <c r="D198" s="1" t="s">
        <v>47</v>
      </c>
      <c r="E198" s="1">
        <v>57</v>
      </c>
      <c r="F198" s="1"/>
      <c r="G198" s="1"/>
      <c r="H198" s="11">
        <v>57</v>
      </c>
      <c r="I198" s="12">
        <v>8</v>
      </c>
      <c r="J198" s="1"/>
    </row>
    <row r="199" spans="1:10" x14ac:dyDescent="0.3">
      <c r="A199" s="1"/>
      <c r="B199" s="1"/>
      <c r="C199" s="1"/>
      <c r="D199" s="1" t="s">
        <v>48</v>
      </c>
      <c r="E199" s="1">
        <v>63</v>
      </c>
      <c r="F199" s="1"/>
      <c r="G199" s="1"/>
      <c r="H199" s="11">
        <v>63</v>
      </c>
      <c r="I199" s="12">
        <v>10</v>
      </c>
      <c r="J199" s="1"/>
    </row>
    <row r="200" spans="1:10" x14ac:dyDescent="0.3">
      <c r="A200" s="1"/>
      <c r="B200" s="1"/>
      <c r="C200" s="1"/>
      <c r="D200" s="1" t="s">
        <v>49</v>
      </c>
      <c r="E200" s="1">
        <v>69</v>
      </c>
      <c r="F200" s="1"/>
      <c r="G200" s="1"/>
      <c r="H200" s="11">
        <v>69</v>
      </c>
      <c r="I200" s="12">
        <v>3</v>
      </c>
      <c r="J200" s="1"/>
    </row>
    <row r="201" spans="1:10" x14ac:dyDescent="0.3">
      <c r="A201" s="1"/>
      <c r="B201" s="1"/>
      <c r="C201" s="1"/>
      <c r="D201" s="1" t="s">
        <v>50</v>
      </c>
      <c r="E201" s="1">
        <v>73</v>
      </c>
      <c r="F201" s="1"/>
      <c r="G201" s="1"/>
      <c r="H201" s="11">
        <v>73</v>
      </c>
      <c r="I201" s="12">
        <v>1</v>
      </c>
      <c r="J201" s="1"/>
    </row>
    <row r="202" spans="1:10" ht="15" thickBot="1" x14ac:dyDescent="0.35">
      <c r="A202" s="1"/>
      <c r="B202" s="1"/>
      <c r="C202" s="1"/>
      <c r="D202" s="1"/>
      <c r="E202" s="1"/>
      <c r="F202" s="1"/>
      <c r="G202" s="1"/>
      <c r="H202" s="13" t="s">
        <v>38</v>
      </c>
      <c r="I202" s="13">
        <v>0</v>
      </c>
      <c r="J202" s="1"/>
    </row>
    <row r="203" spans="1:10" x14ac:dyDescent="0.3">
      <c r="A203" s="1"/>
      <c r="B203" s="1"/>
      <c r="C203" s="1"/>
      <c r="D203" s="1"/>
      <c r="E203" s="1"/>
      <c r="F203" s="1"/>
      <c r="G203" s="1"/>
      <c r="H203" s="1"/>
      <c r="I203" s="1"/>
      <c r="J203" s="1"/>
    </row>
    <row r="204" spans="1:10" x14ac:dyDescent="0.3">
      <c r="A204" s="1" t="s">
        <v>7</v>
      </c>
      <c r="B204" s="1">
        <f>MODE(B183:K187)</f>
        <v>47</v>
      </c>
      <c r="C204" s="1"/>
      <c r="D204" s="1"/>
      <c r="E204" s="1"/>
      <c r="F204" s="1"/>
      <c r="G204" s="1"/>
      <c r="H204" s="1"/>
      <c r="I204" s="1"/>
      <c r="J204" s="1"/>
    </row>
    <row r="205" spans="1:10" x14ac:dyDescent="0.3">
      <c r="A205" s="1" t="s">
        <v>6</v>
      </c>
      <c r="B205" s="1">
        <f>MEDIAN(B183:K187)</f>
        <v>49</v>
      </c>
      <c r="C205" s="1"/>
      <c r="D205" s="1"/>
      <c r="E205" s="1"/>
      <c r="F205" s="1"/>
      <c r="G205" s="1"/>
      <c r="H205" s="1"/>
      <c r="I205" s="1"/>
      <c r="J205" s="1"/>
    </row>
    <row r="206" spans="1:10" x14ac:dyDescent="0.3">
      <c r="A206" s="1"/>
      <c r="B206" s="1"/>
      <c r="C206" s="1"/>
      <c r="D206" s="1"/>
      <c r="E206" s="1"/>
      <c r="F206" s="1"/>
      <c r="G206" s="1"/>
      <c r="H206" s="1"/>
      <c r="I206" s="1"/>
      <c r="J206" s="1"/>
    </row>
    <row r="207" spans="1:10" x14ac:dyDescent="0.3">
      <c r="A207" s="1" t="s">
        <v>51</v>
      </c>
      <c r="B207" s="1">
        <f>QUARTILE(B183:K187,1)</f>
        <v>42.25</v>
      </c>
      <c r="C207" s="1"/>
      <c r="D207" s="1"/>
      <c r="E207" s="1"/>
      <c r="F207" s="1"/>
      <c r="G207" s="1"/>
      <c r="H207" s="1"/>
      <c r="I207" s="1"/>
      <c r="J207" s="1"/>
    </row>
    <row r="208" spans="1:10" x14ac:dyDescent="0.3">
      <c r="A208" s="1" t="s">
        <v>52</v>
      </c>
      <c r="B208" s="1">
        <f>QUARTILE(B183:K187,3)</f>
        <v>58</v>
      </c>
      <c r="C208" s="1"/>
      <c r="D208" s="1"/>
      <c r="E208" s="1"/>
      <c r="F208" s="1"/>
      <c r="G208" s="1"/>
      <c r="H208" s="1"/>
      <c r="I208" s="1"/>
      <c r="J208" s="1"/>
    </row>
    <row r="209" spans="1:12" x14ac:dyDescent="0.3">
      <c r="A209" s="1" t="s">
        <v>53</v>
      </c>
      <c r="B209" s="1">
        <f>B208-B207</f>
        <v>15.75</v>
      </c>
      <c r="C209" s="1"/>
      <c r="D209" s="1"/>
      <c r="E209" s="1"/>
      <c r="F209" s="1"/>
      <c r="G209" s="1"/>
      <c r="H209" s="1"/>
      <c r="I209" s="1"/>
      <c r="J209" s="1"/>
    </row>
    <row r="212" spans="1:12" x14ac:dyDescent="0.3">
      <c r="A212" s="27" t="s">
        <v>219</v>
      </c>
      <c r="B212" s="27"/>
      <c r="C212" s="27"/>
      <c r="D212" s="27"/>
      <c r="E212" s="27"/>
      <c r="F212" s="27"/>
      <c r="G212" s="27"/>
      <c r="H212" s="27"/>
      <c r="I212" s="27"/>
      <c r="J212" s="27"/>
      <c r="K212" s="27"/>
      <c r="L212" s="27"/>
    </row>
    <row r="214" spans="1:12" x14ac:dyDescent="0.3">
      <c r="B214" t="s">
        <v>54</v>
      </c>
      <c r="C214" t="s">
        <v>55</v>
      </c>
    </row>
    <row r="215" spans="1:12" x14ac:dyDescent="0.3">
      <c r="B215" t="s">
        <v>56</v>
      </c>
      <c r="C215">
        <v>30</v>
      </c>
    </row>
    <row r="216" spans="1:12" x14ac:dyDescent="0.3">
      <c r="B216" t="s">
        <v>57</v>
      </c>
      <c r="C216">
        <v>40</v>
      </c>
    </row>
    <row r="217" spans="1:12" x14ac:dyDescent="0.3">
      <c r="B217" t="s">
        <v>58</v>
      </c>
      <c r="C217">
        <v>20</v>
      </c>
    </row>
    <row r="218" spans="1:12" x14ac:dyDescent="0.3">
      <c r="B218" t="s">
        <v>60</v>
      </c>
      <c r="C218">
        <v>10</v>
      </c>
    </row>
    <row r="219" spans="1:12" x14ac:dyDescent="0.3">
      <c r="B219" t="s">
        <v>59</v>
      </c>
      <c r="C219">
        <v>45</v>
      </c>
    </row>
    <row r="220" spans="1:12" x14ac:dyDescent="0.3">
      <c r="B220" t="s">
        <v>61</v>
      </c>
      <c r="C220">
        <v>25</v>
      </c>
    </row>
    <row r="221" spans="1:12" x14ac:dyDescent="0.3">
      <c r="B221" t="s">
        <v>62</v>
      </c>
      <c r="C221">
        <v>30</v>
      </c>
    </row>
    <row r="224" spans="1:12" x14ac:dyDescent="0.3">
      <c r="A224" s="1" t="s">
        <v>4</v>
      </c>
      <c r="B224" s="1"/>
      <c r="C224" s="1"/>
      <c r="D224" s="1"/>
      <c r="E224" s="1"/>
      <c r="F224" s="1"/>
      <c r="G224" s="1"/>
    </row>
    <row r="225" spans="1:7" x14ac:dyDescent="0.3">
      <c r="A225" s="1"/>
      <c r="B225" s="1"/>
      <c r="C225" s="1"/>
      <c r="D225" s="1"/>
      <c r="E225" s="1"/>
      <c r="F225" s="1"/>
      <c r="G225" s="1"/>
    </row>
    <row r="226" spans="1:7" x14ac:dyDescent="0.3">
      <c r="A226" s="1" t="s">
        <v>242</v>
      </c>
      <c r="B226" s="1"/>
      <c r="C226" s="1"/>
      <c r="D226" s="1"/>
      <c r="E226" s="1"/>
      <c r="F226" s="1"/>
      <c r="G226" s="1"/>
    </row>
    <row r="244" spans="1:6" x14ac:dyDescent="0.3">
      <c r="A244" s="1" t="s">
        <v>243</v>
      </c>
      <c r="B244" s="1"/>
      <c r="C244" s="1"/>
      <c r="D244" s="1"/>
      <c r="E244" s="1"/>
      <c r="F244" s="1"/>
    </row>
    <row r="245" spans="1:6" x14ac:dyDescent="0.3">
      <c r="A245" s="1"/>
      <c r="B245" s="1"/>
      <c r="C245" s="1"/>
      <c r="D245" s="1"/>
      <c r="E245" s="1"/>
      <c r="F245" s="1"/>
    </row>
    <row r="246" spans="1:6" x14ac:dyDescent="0.3">
      <c r="A246" s="1" t="s">
        <v>63</v>
      </c>
      <c r="B246" s="1" t="s">
        <v>59</v>
      </c>
      <c r="C246" s="1"/>
      <c r="D246" s="1"/>
      <c r="E246" s="1"/>
      <c r="F246" s="1"/>
    </row>
    <row r="247" spans="1:6" x14ac:dyDescent="0.3">
      <c r="A247" s="1"/>
      <c r="B247" s="1"/>
      <c r="C247" s="1"/>
      <c r="D247" s="1"/>
      <c r="E247" s="1"/>
      <c r="F247" s="1"/>
    </row>
    <row r="248" spans="1:6" x14ac:dyDescent="0.3">
      <c r="A248" s="1" t="s">
        <v>244</v>
      </c>
      <c r="B248" s="1"/>
      <c r="C248" s="1"/>
      <c r="D248" s="1"/>
      <c r="E248" s="1"/>
      <c r="F248" s="1"/>
    </row>
    <row r="267" spans="1:11" x14ac:dyDescent="0.3">
      <c r="A267" t="s">
        <v>220</v>
      </c>
    </row>
    <row r="269" spans="1:11" x14ac:dyDescent="0.3">
      <c r="A269" t="s">
        <v>64</v>
      </c>
      <c r="B269">
        <v>4</v>
      </c>
      <c r="C269">
        <v>5</v>
      </c>
      <c r="D269">
        <v>3</v>
      </c>
      <c r="E269">
        <v>4</v>
      </c>
      <c r="F269">
        <v>4</v>
      </c>
      <c r="G269">
        <v>3</v>
      </c>
      <c r="H269">
        <v>2</v>
      </c>
      <c r="I269">
        <v>5</v>
      </c>
      <c r="J269">
        <v>4</v>
      </c>
      <c r="K269">
        <v>3</v>
      </c>
    </row>
    <row r="270" spans="1:11" x14ac:dyDescent="0.3">
      <c r="B270">
        <v>5</v>
      </c>
      <c r="C270">
        <v>4</v>
      </c>
      <c r="D270">
        <v>2</v>
      </c>
      <c r="E270">
        <v>3</v>
      </c>
      <c r="F270">
        <v>4</v>
      </c>
      <c r="G270">
        <v>5</v>
      </c>
      <c r="H270">
        <v>3</v>
      </c>
      <c r="I270">
        <v>4</v>
      </c>
      <c r="J270">
        <v>5</v>
      </c>
      <c r="K270">
        <v>3</v>
      </c>
    </row>
    <row r="271" spans="1:11" x14ac:dyDescent="0.3">
      <c r="B271">
        <v>4</v>
      </c>
      <c r="C271">
        <v>3</v>
      </c>
      <c r="D271">
        <v>2</v>
      </c>
      <c r="E271">
        <v>4</v>
      </c>
      <c r="F271">
        <v>5</v>
      </c>
      <c r="G271">
        <v>3</v>
      </c>
      <c r="H271">
        <v>4</v>
      </c>
      <c r="I271">
        <v>5</v>
      </c>
      <c r="J271">
        <v>4</v>
      </c>
      <c r="K271">
        <v>3</v>
      </c>
    </row>
    <row r="272" spans="1:11" x14ac:dyDescent="0.3">
      <c r="B272">
        <v>3</v>
      </c>
      <c r="C272">
        <v>4</v>
      </c>
      <c r="D272">
        <v>5</v>
      </c>
      <c r="E272">
        <v>2</v>
      </c>
      <c r="F272">
        <v>3</v>
      </c>
      <c r="G272">
        <v>4</v>
      </c>
      <c r="H272">
        <v>4</v>
      </c>
      <c r="I272">
        <v>3</v>
      </c>
      <c r="J272">
        <v>5</v>
      </c>
      <c r="K272">
        <v>4</v>
      </c>
    </row>
    <row r="273" spans="1:11" x14ac:dyDescent="0.3">
      <c r="B273">
        <v>3</v>
      </c>
      <c r="C273">
        <v>4</v>
      </c>
      <c r="D273">
        <v>5</v>
      </c>
      <c r="E273">
        <v>4</v>
      </c>
      <c r="F273">
        <v>2</v>
      </c>
      <c r="G273">
        <v>3</v>
      </c>
      <c r="H273">
        <v>4</v>
      </c>
      <c r="I273">
        <v>5</v>
      </c>
      <c r="J273">
        <v>3</v>
      </c>
      <c r="K273">
        <v>4</v>
      </c>
    </row>
    <row r="274" spans="1:11" x14ac:dyDescent="0.3">
      <c r="B274">
        <v>5</v>
      </c>
      <c r="C274">
        <v>4</v>
      </c>
      <c r="D274">
        <v>3</v>
      </c>
      <c r="E274">
        <v>4</v>
      </c>
      <c r="F274">
        <v>5</v>
      </c>
      <c r="G274">
        <v>3</v>
      </c>
      <c r="H274">
        <v>4</v>
      </c>
      <c r="I274">
        <v>5</v>
      </c>
      <c r="J274">
        <v>4</v>
      </c>
      <c r="K274">
        <v>3</v>
      </c>
    </row>
    <row r="275" spans="1:11" x14ac:dyDescent="0.3">
      <c r="B275">
        <v>3</v>
      </c>
      <c r="C275">
        <v>4</v>
      </c>
      <c r="D275">
        <v>5</v>
      </c>
      <c r="E275">
        <v>2</v>
      </c>
      <c r="F275">
        <v>3</v>
      </c>
      <c r="G275">
        <v>4</v>
      </c>
      <c r="H275">
        <v>4</v>
      </c>
      <c r="I275">
        <v>3</v>
      </c>
      <c r="J275">
        <v>5</v>
      </c>
      <c r="K275">
        <v>4</v>
      </c>
    </row>
    <row r="276" spans="1:11" x14ac:dyDescent="0.3">
      <c r="B276">
        <v>3</v>
      </c>
      <c r="C276">
        <v>4</v>
      </c>
      <c r="D276">
        <v>5</v>
      </c>
      <c r="E276">
        <v>4</v>
      </c>
      <c r="F276">
        <v>2</v>
      </c>
      <c r="G276">
        <v>3</v>
      </c>
      <c r="H276">
        <v>4</v>
      </c>
      <c r="I276">
        <v>5</v>
      </c>
      <c r="J276">
        <v>3</v>
      </c>
      <c r="K276">
        <v>4</v>
      </c>
    </row>
    <row r="277" spans="1:11" x14ac:dyDescent="0.3">
      <c r="B277">
        <v>5</v>
      </c>
      <c r="C277">
        <v>4</v>
      </c>
      <c r="D277">
        <v>3</v>
      </c>
      <c r="E277">
        <v>4</v>
      </c>
      <c r="F277">
        <v>5</v>
      </c>
      <c r="G277">
        <v>3</v>
      </c>
      <c r="H277">
        <v>4</v>
      </c>
      <c r="I277">
        <v>5</v>
      </c>
      <c r="J277">
        <v>4</v>
      </c>
      <c r="K277">
        <v>3</v>
      </c>
    </row>
    <row r="278" spans="1:11" x14ac:dyDescent="0.3">
      <c r="B278">
        <v>3</v>
      </c>
      <c r="C278">
        <v>4</v>
      </c>
      <c r="D278">
        <v>5</v>
      </c>
      <c r="E278">
        <v>2</v>
      </c>
      <c r="F278">
        <v>3</v>
      </c>
      <c r="G278">
        <v>4</v>
      </c>
      <c r="H278">
        <v>4</v>
      </c>
      <c r="I278">
        <v>3</v>
      </c>
      <c r="J278">
        <v>5</v>
      </c>
      <c r="K278">
        <v>4</v>
      </c>
    </row>
    <row r="280" spans="1:11" x14ac:dyDescent="0.3">
      <c r="A280" s="1" t="s">
        <v>4</v>
      </c>
      <c r="B280" s="1"/>
      <c r="C280" s="1"/>
      <c r="D280" s="1"/>
      <c r="E280" s="1"/>
      <c r="F280" s="1"/>
      <c r="G280" s="1"/>
      <c r="H280" s="1"/>
    </row>
    <row r="281" spans="1:11" x14ac:dyDescent="0.3">
      <c r="A281" s="1"/>
      <c r="B281" s="1"/>
      <c r="C281" s="1"/>
      <c r="D281" s="1"/>
      <c r="E281" s="1"/>
      <c r="F281" s="1"/>
      <c r="G281" s="1"/>
      <c r="H281" s="1"/>
    </row>
    <row r="282" spans="1:11" x14ac:dyDescent="0.3">
      <c r="A282" s="1" t="s">
        <v>246</v>
      </c>
      <c r="B282" s="1"/>
      <c r="C282" s="1"/>
      <c r="D282" s="1"/>
      <c r="E282" s="1"/>
      <c r="F282" s="1"/>
      <c r="G282" s="1"/>
      <c r="H282" s="1"/>
    </row>
    <row r="298" spans="1:8" x14ac:dyDescent="0.3">
      <c r="A298" s="1" t="s">
        <v>245</v>
      </c>
      <c r="B298" s="1"/>
      <c r="C298" s="1"/>
      <c r="D298" s="1"/>
      <c r="E298" s="1"/>
      <c r="F298" s="1"/>
      <c r="G298" s="1"/>
      <c r="H298" s="1"/>
    </row>
    <row r="299" spans="1:8" x14ac:dyDescent="0.3">
      <c r="A299" s="1"/>
      <c r="B299" s="1"/>
      <c r="C299" s="1"/>
      <c r="D299" s="1"/>
      <c r="E299" s="1"/>
      <c r="F299" s="1"/>
      <c r="G299" s="1"/>
      <c r="H299" s="1"/>
    </row>
    <row r="300" spans="1:8" x14ac:dyDescent="0.3">
      <c r="A300" s="1" t="s">
        <v>7</v>
      </c>
      <c r="B300" s="1">
        <f>MODE(B269:K278)</f>
        <v>4</v>
      </c>
      <c r="C300" s="1"/>
      <c r="D300" s="1"/>
      <c r="E300" s="1"/>
      <c r="F300" s="1"/>
      <c r="G300" s="1"/>
      <c r="H300" s="1"/>
    </row>
    <row r="301" spans="1:8" x14ac:dyDescent="0.3">
      <c r="A301" s="1"/>
      <c r="B301" s="1"/>
      <c r="C301" s="1"/>
      <c r="D301" s="1"/>
      <c r="E301" s="1"/>
      <c r="F301" s="1"/>
      <c r="G301" s="1"/>
      <c r="H301" s="1"/>
    </row>
    <row r="302" spans="1:8" x14ac:dyDescent="0.3">
      <c r="A302" s="1"/>
      <c r="B302" s="1"/>
      <c r="C302" s="1"/>
      <c r="D302" s="1"/>
      <c r="E302" s="1"/>
      <c r="F302" s="1"/>
      <c r="G302" s="1"/>
      <c r="H302" s="1"/>
    </row>
    <row r="303" spans="1:8" x14ac:dyDescent="0.3">
      <c r="A303" s="1" t="s">
        <v>247</v>
      </c>
      <c r="B303" s="1"/>
      <c r="C303" s="1"/>
      <c r="D303" s="1"/>
      <c r="E303" s="1"/>
      <c r="F303" s="1"/>
      <c r="G303" s="1"/>
      <c r="H303" s="1"/>
    </row>
    <row r="304" spans="1:8" x14ac:dyDescent="0.3">
      <c r="A304" s="1"/>
      <c r="B304" s="1"/>
      <c r="C304" s="1"/>
      <c r="D304" s="1"/>
      <c r="E304" s="1"/>
      <c r="F304" s="1"/>
      <c r="G304" s="1"/>
      <c r="H304" s="1"/>
    </row>
    <row r="305" spans="1:12" ht="15" thickBot="1" x14ac:dyDescent="0.35">
      <c r="A305" s="1"/>
      <c r="B305" s="1" t="s">
        <v>36</v>
      </c>
      <c r="C305" s="1"/>
      <c r="D305" s="1"/>
      <c r="E305" s="1"/>
      <c r="F305" s="1"/>
      <c r="G305" s="1"/>
      <c r="H305" s="1"/>
    </row>
    <row r="306" spans="1:12" x14ac:dyDescent="0.3">
      <c r="A306" s="1"/>
      <c r="B306" s="1">
        <v>2</v>
      </c>
      <c r="C306" s="1"/>
      <c r="D306" s="1"/>
      <c r="E306" s="10" t="s">
        <v>37</v>
      </c>
      <c r="F306" s="10" t="s">
        <v>39</v>
      </c>
      <c r="G306" s="1"/>
      <c r="H306" s="1"/>
    </row>
    <row r="307" spans="1:12" x14ac:dyDescent="0.3">
      <c r="A307" s="1"/>
      <c r="B307" s="1">
        <v>3</v>
      </c>
      <c r="C307" s="1"/>
      <c r="D307" s="1"/>
      <c r="E307" s="11">
        <v>2</v>
      </c>
      <c r="F307" s="12">
        <v>8</v>
      </c>
      <c r="G307" s="1"/>
      <c r="H307" s="1"/>
    </row>
    <row r="308" spans="1:12" x14ac:dyDescent="0.3">
      <c r="A308" s="1"/>
      <c r="B308" s="1">
        <v>4</v>
      </c>
      <c r="C308" s="1"/>
      <c r="D308" s="1"/>
      <c r="E308" s="11">
        <v>3</v>
      </c>
      <c r="F308" s="12">
        <v>30</v>
      </c>
      <c r="G308" s="1"/>
      <c r="H308" s="1"/>
    </row>
    <row r="309" spans="1:12" x14ac:dyDescent="0.3">
      <c r="A309" s="1"/>
      <c r="B309" s="1">
        <v>5</v>
      </c>
      <c r="C309" s="1"/>
      <c r="D309" s="1"/>
      <c r="E309" s="11">
        <v>4</v>
      </c>
      <c r="F309" s="12">
        <v>39</v>
      </c>
      <c r="G309" s="1"/>
      <c r="H309" s="1"/>
    </row>
    <row r="310" spans="1:12" x14ac:dyDescent="0.3">
      <c r="A310" s="1"/>
      <c r="B310" s="1"/>
      <c r="C310" s="1"/>
      <c r="D310" s="1"/>
      <c r="E310" s="11">
        <v>5</v>
      </c>
      <c r="F310" s="12">
        <v>23</v>
      </c>
      <c r="G310" s="1"/>
      <c r="H310" s="1"/>
    </row>
    <row r="311" spans="1:12" ht="15" thickBot="1" x14ac:dyDescent="0.35">
      <c r="A311" s="1"/>
      <c r="B311" s="1"/>
      <c r="C311" s="1"/>
      <c r="D311" s="1"/>
      <c r="E311" s="13" t="s">
        <v>38</v>
      </c>
      <c r="F311" s="13">
        <v>0</v>
      </c>
      <c r="G311" s="1"/>
      <c r="H311" s="1"/>
    </row>
    <row r="312" spans="1:12" x14ac:dyDescent="0.3">
      <c r="A312" s="1"/>
      <c r="B312" s="1"/>
      <c r="C312" s="1"/>
      <c r="D312" s="1"/>
      <c r="E312" s="1"/>
      <c r="F312" s="1"/>
      <c r="G312" s="1"/>
      <c r="H312" s="1"/>
    </row>
    <row r="315" spans="1:12" x14ac:dyDescent="0.3">
      <c r="A315" s="27" t="s">
        <v>221</v>
      </c>
      <c r="B315" s="27"/>
      <c r="C315" s="27"/>
      <c r="D315" s="27"/>
      <c r="E315" s="27"/>
      <c r="F315" s="27"/>
      <c r="G315" s="27"/>
      <c r="H315" s="27"/>
      <c r="I315" s="27"/>
      <c r="J315" s="27"/>
      <c r="K315" s="27"/>
      <c r="L315" s="27"/>
    </row>
    <row r="317" spans="1:12" x14ac:dyDescent="0.3">
      <c r="A317" t="s">
        <v>65</v>
      </c>
      <c r="B317">
        <v>35</v>
      </c>
      <c r="C317">
        <v>28</v>
      </c>
      <c r="D317">
        <v>32</v>
      </c>
      <c r="E317">
        <v>45</v>
      </c>
      <c r="F317">
        <v>38</v>
      </c>
      <c r="G317">
        <v>29</v>
      </c>
      <c r="H317">
        <v>42</v>
      </c>
      <c r="I317">
        <v>30</v>
      </c>
      <c r="J317">
        <v>36</v>
      </c>
      <c r="K317">
        <v>41</v>
      </c>
    </row>
    <row r="318" spans="1:12" x14ac:dyDescent="0.3">
      <c r="B318">
        <v>47</v>
      </c>
      <c r="C318">
        <v>31</v>
      </c>
      <c r="D318">
        <v>39</v>
      </c>
      <c r="E318">
        <v>43</v>
      </c>
      <c r="F318">
        <v>37</v>
      </c>
      <c r="G318">
        <v>30</v>
      </c>
      <c r="H318">
        <v>34</v>
      </c>
      <c r="I318">
        <v>39</v>
      </c>
      <c r="J318">
        <v>28</v>
      </c>
      <c r="K318">
        <v>33</v>
      </c>
    </row>
    <row r="319" spans="1:12" x14ac:dyDescent="0.3">
      <c r="B319">
        <v>36</v>
      </c>
      <c r="C319">
        <v>40</v>
      </c>
      <c r="D319">
        <v>42</v>
      </c>
      <c r="E319">
        <v>29</v>
      </c>
      <c r="F319">
        <v>31</v>
      </c>
      <c r="G319">
        <v>45</v>
      </c>
      <c r="H319">
        <v>38</v>
      </c>
      <c r="I319">
        <v>33</v>
      </c>
      <c r="J319">
        <v>41</v>
      </c>
      <c r="K319">
        <v>35</v>
      </c>
    </row>
    <row r="320" spans="1:12" x14ac:dyDescent="0.3">
      <c r="B320">
        <v>37</v>
      </c>
      <c r="C320">
        <v>34</v>
      </c>
      <c r="D320">
        <v>46</v>
      </c>
      <c r="E320">
        <v>30</v>
      </c>
      <c r="F320">
        <v>39</v>
      </c>
      <c r="G320">
        <v>43</v>
      </c>
      <c r="H320">
        <v>28</v>
      </c>
      <c r="I320">
        <v>32</v>
      </c>
      <c r="J320">
        <v>36</v>
      </c>
      <c r="K320">
        <v>29</v>
      </c>
    </row>
    <row r="321" spans="1:11" x14ac:dyDescent="0.3">
      <c r="B321">
        <v>31</v>
      </c>
      <c r="C321">
        <v>37</v>
      </c>
      <c r="D321">
        <v>40</v>
      </c>
      <c r="E321">
        <v>42</v>
      </c>
      <c r="F321">
        <v>33</v>
      </c>
      <c r="G321">
        <v>39</v>
      </c>
      <c r="H321">
        <v>28</v>
      </c>
      <c r="I321">
        <v>35</v>
      </c>
      <c r="J321">
        <v>38</v>
      </c>
      <c r="K321">
        <v>43</v>
      </c>
    </row>
    <row r="323" spans="1:11" x14ac:dyDescent="0.3">
      <c r="A323" s="1" t="s">
        <v>4</v>
      </c>
      <c r="B323" s="1"/>
      <c r="C323" s="1"/>
      <c r="D323" s="1"/>
      <c r="E323" s="1"/>
      <c r="F323" s="1"/>
      <c r="G323" s="1"/>
      <c r="H323" s="1"/>
      <c r="I323" s="1"/>
    </row>
    <row r="324" spans="1:11" x14ac:dyDescent="0.3">
      <c r="A324" s="1"/>
      <c r="B324" s="1"/>
      <c r="C324" s="1"/>
      <c r="D324" s="1"/>
      <c r="E324" s="1"/>
      <c r="F324" s="1"/>
      <c r="G324" s="1"/>
      <c r="H324" s="1"/>
      <c r="I324" s="1"/>
    </row>
    <row r="325" spans="1:11" x14ac:dyDescent="0.3">
      <c r="A325" s="1" t="s">
        <v>248</v>
      </c>
      <c r="B325" s="1"/>
      <c r="C325" s="1"/>
      <c r="D325" s="1"/>
      <c r="E325" s="1"/>
      <c r="F325" s="1"/>
      <c r="G325" s="1"/>
      <c r="H325" s="1"/>
      <c r="I325" s="1"/>
    </row>
    <row r="326" spans="1:11" ht="15" thickBot="1" x14ac:dyDescent="0.35">
      <c r="A326" s="1"/>
      <c r="B326" s="1"/>
      <c r="C326" s="1"/>
      <c r="D326" s="1"/>
      <c r="E326" s="1"/>
      <c r="F326" s="1"/>
      <c r="G326" s="1"/>
      <c r="H326" s="1"/>
      <c r="I326" s="1"/>
    </row>
    <row r="327" spans="1:11" x14ac:dyDescent="0.3">
      <c r="A327" s="1" t="s">
        <v>29</v>
      </c>
      <c r="B327" s="1">
        <f>MIN(B317:K321)</f>
        <v>28</v>
      </c>
      <c r="C327" s="1"/>
      <c r="D327" s="1" t="s">
        <v>67</v>
      </c>
      <c r="E327" s="1" t="s">
        <v>36</v>
      </c>
      <c r="F327" s="1"/>
      <c r="G327" s="10" t="s">
        <v>37</v>
      </c>
      <c r="H327" s="10" t="s">
        <v>39</v>
      </c>
      <c r="I327" s="1"/>
    </row>
    <row r="328" spans="1:11" x14ac:dyDescent="0.3">
      <c r="A328" s="1" t="s">
        <v>28</v>
      </c>
      <c r="B328" s="1">
        <f>MAX(B317:K321)</f>
        <v>47</v>
      </c>
      <c r="C328" s="1"/>
      <c r="D328" s="1" t="s">
        <v>68</v>
      </c>
      <c r="E328" s="1">
        <v>31</v>
      </c>
      <c r="F328" s="1"/>
      <c r="G328" s="11">
        <v>31</v>
      </c>
      <c r="H328" s="12">
        <v>13</v>
      </c>
      <c r="I328" s="1"/>
    </row>
    <row r="329" spans="1:11" x14ac:dyDescent="0.3">
      <c r="A329" s="1"/>
      <c r="B329" s="1"/>
      <c r="C329" s="1"/>
      <c r="D329" s="1" t="s">
        <v>69</v>
      </c>
      <c r="E329" s="1">
        <v>35</v>
      </c>
      <c r="F329" s="1"/>
      <c r="G329" s="11">
        <v>35</v>
      </c>
      <c r="H329" s="12">
        <v>10</v>
      </c>
      <c r="I329" s="1"/>
    </row>
    <row r="330" spans="1:11" x14ac:dyDescent="0.3">
      <c r="A330" s="1"/>
      <c r="B330" s="1"/>
      <c r="C330" s="1"/>
      <c r="D330" s="1" t="s">
        <v>70</v>
      </c>
      <c r="E330" s="1">
        <v>38</v>
      </c>
      <c r="F330" s="1"/>
      <c r="G330" s="11">
        <v>38</v>
      </c>
      <c r="H330" s="12">
        <v>9</v>
      </c>
      <c r="I330" s="1"/>
    </row>
    <row r="331" spans="1:11" x14ac:dyDescent="0.3">
      <c r="A331" s="1"/>
      <c r="B331" s="1"/>
      <c r="C331" s="1"/>
      <c r="D331" s="1" t="s">
        <v>71</v>
      </c>
      <c r="E331" s="1">
        <v>42</v>
      </c>
      <c r="F331" s="1"/>
      <c r="G331" s="11">
        <v>42</v>
      </c>
      <c r="H331" s="12">
        <v>11</v>
      </c>
      <c r="I331" s="1"/>
    </row>
    <row r="332" spans="1:11" x14ac:dyDescent="0.3">
      <c r="A332" s="1"/>
      <c r="B332" s="1"/>
      <c r="C332" s="1"/>
      <c r="D332" s="1" t="s">
        <v>72</v>
      </c>
      <c r="E332" s="1">
        <v>47</v>
      </c>
      <c r="F332" s="1"/>
      <c r="G332" s="11">
        <v>47</v>
      </c>
      <c r="H332" s="12">
        <v>7</v>
      </c>
      <c r="I332" s="1"/>
    </row>
    <row r="333" spans="1:11" ht="15" thickBot="1" x14ac:dyDescent="0.35">
      <c r="A333" s="1"/>
      <c r="B333" s="1"/>
      <c r="C333" s="1"/>
      <c r="D333" s="1"/>
      <c r="E333" s="1"/>
      <c r="F333" s="1"/>
      <c r="G333" s="13" t="s">
        <v>38</v>
      </c>
      <c r="H333" s="13">
        <v>0</v>
      </c>
      <c r="I333" s="1"/>
    </row>
    <row r="334" spans="1:11" x14ac:dyDescent="0.3">
      <c r="A334" s="1"/>
      <c r="B334" s="1"/>
      <c r="C334" s="1"/>
      <c r="D334" s="1"/>
      <c r="E334" s="1"/>
      <c r="F334" s="1"/>
      <c r="G334" s="1"/>
      <c r="H334" s="1"/>
      <c r="I334" s="1"/>
    </row>
    <row r="335" spans="1:11" x14ac:dyDescent="0.3">
      <c r="A335" s="1"/>
      <c r="B335" s="1"/>
      <c r="C335" s="1"/>
      <c r="D335" s="1"/>
      <c r="E335" s="1"/>
      <c r="F335" s="1"/>
      <c r="G335" s="1"/>
      <c r="H335" s="1"/>
      <c r="I335" s="1"/>
    </row>
    <row r="336" spans="1:11" x14ac:dyDescent="0.3">
      <c r="A336" s="1"/>
      <c r="B336" s="1"/>
      <c r="C336" s="1"/>
      <c r="D336" s="1"/>
      <c r="E336" s="1"/>
      <c r="F336" s="1"/>
      <c r="G336" s="1"/>
      <c r="H336" s="1"/>
      <c r="I336" s="1"/>
    </row>
    <row r="337" spans="1:9" x14ac:dyDescent="0.3">
      <c r="A337" s="1"/>
      <c r="B337" s="1"/>
      <c r="C337" s="1"/>
      <c r="D337" s="1"/>
      <c r="E337" s="1"/>
      <c r="F337" s="1"/>
      <c r="G337" s="1"/>
      <c r="H337" s="1"/>
      <c r="I337" s="1"/>
    </row>
    <row r="338" spans="1:9" x14ac:dyDescent="0.3">
      <c r="A338" s="1" t="s">
        <v>249</v>
      </c>
      <c r="B338" s="1"/>
      <c r="C338" s="1"/>
      <c r="D338" s="1"/>
      <c r="E338" s="1"/>
      <c r="F338" s="1"/>
      <c r="G338" s="1"/>
      <c r="H338" s="1"/>
      <c r="I338" s="1"/>
    </row>
    <row r="339" spans="1:9" x14ac:dyDescent="0.3">
      <c r="A339" s="1" t="s">
        <v>7</v>
      </c>
      <c r="B339" s="1">
        <f>MODE(B317:K321)</f>
        <v>28</v>
      </c>
      <c r="C339" s="1"/>
      <c r="D339" s="1"/>
      <c r="E339" s="1"/>
      <c r="F339" s="1"/>
      <c r="G339" s="1"/>
      <c r="H339" s="1"/>
      <c r="I339" s="1"/>
    </row>
    <row r="340" spans="1:9" x14ac:dyDescent="0.3">
      <c r="A340" s="1"/>
      <c r="B340" s="1"/>
      <c r="C340" s="1"/>
      <c r="D340" s="1"/>
      <c r="E340" s="1"/>
      <c r="F340" s="1"/>
      <c r="G340" s="1"/>
      <c r="H340" s="1"/>
      <c r="I340" s="1"/>
    </row>
    <row r="341" spans="1:9" x14ac:dyDescent="0.3">
      <c r="A341" s="1" t="s">
        <v>250</v>
      </c>
      <c r="B341" s="1"/>
      <c r="C341" s="1"/>
      <c r="D341" s="1"/>
      <c r="E341" s="1"/>
      <c r="F341" s="1"/>
      <c r="G341" s="1"/>
      <c r="H341" s="1"/>
      <c r="I341" s="1"/>
    </row>
    <row r="356" spans="1:12" x14ac:dyDescent="0.3">
      <c r="A356" s="27" t="s">
        <v>222</v>
      </c>
      <c r="B356" s="27"/>
      <c r="C356" s="27"/>
      <c r="D356" s="27"/>
      <c r="E356" s="27"/>
      <c r="F356" s="27"/>
      <c r="G356" s="27"/>
      <c r="H356" s="27"/>
    </row>
    <row r="357" spans="1:12" x14ac:dyDescent="0.3">
      <c r="A357" t="s">
        <v>73</v>
      </c>
    </row>
    <row r="358" spans="1:12" x14ac:dyDescent="0.3">
      <c r="C358">
        <v>125</v>
      </c>
      <c r="D358">
        <v>148</v>
      </c>
      <c r="E358">
        <v>137</v>
      </c>
      <c r="F358">
        <v>120</v>
      </c>
      <c r="G358">
        <v>135</v>
      </c>
      <c r="H358">
        <v>132</v>
      </c>
      <c r="I358">
        <v>145</v>
      </c>
      <c r="J358">
        <v>122</v>
      </c>
      <c r="K358">
        <v>130</v>
      </c>
      <c r="L358">
        <v>141</v>
      </c>
    </row>
    <row r="359" spans="1:12" x14ac:dyDescent="0.3">
      <c r="C359">
        <v>118</v>
      </c>
      <c r="D359">
        <v>125</v>
      </c>
      <c r="E359">
        <v>132</v>
      </c>
      <c r="F359">
        <v>136</v>
      </c>
      <c r="G359">
        <v>128</v>
      </c>
      <c r="H359">
        <v>123</v>
      </c>
      <c r="I359">
        <v>132</v>
      </c>
      <c r="J359">
        <v>138</v>
      </c>
      <c r="K359">
        <v>126</v>
      </c>
      <c r="L359">
        <v>129</v>
      </c>
    </row>
    <row r="360" spans="1:12" x14ac:dyDescent="0.3">
      <c r="C360">
        <v>136</v>
      </c>
      <c r="D360">
        <v>127</v>
      </c>
      <c r="E360">
        <v>130</v>
      </c>
      <c r="F360">
        <v>122</v>
      </c>
      <c r="G360">
        <v>125</v>
      </c>
      <c r="H360">
        <v>133</v>
      </c>
      <c r="I360">
        <v>140</v>
      </c>
      <c r="J360">
        <v>126</v>
      </c>
      <c r="K360">
        <v>133</v>
      </c>
      <c r="L360">
        <v>135</v>
      </c>
    </row>
    <row r="361" spans="1:12" x14ac:dyDescent="0.3">
      <c r="C361">
        <v>130</v>
      </c>
      <c r="D361">
        <v>134</v>
      </c>
      <c r="E361">
        <v>141</v>
      </c>
      <c r="F361">
        <v>119</v>
      </c>
      <c r="G361">
        <v>125</v>
      </c>
      <c r="H361">
        <v>131</v>
      </c>
      <c r="I361">
        <v>136</v>
      </c>
      <c r="J361">
        <v>128</v>
      </c>
      <c r="K361">
        <v>124</v>
      </c>
      <c r="L361">
        <v>132</v>
      </c>
    </row>
    <row r="362" spans="1:12" x14ac:dyDescent="0.3">
      <c r="C362">
        <v>136</v>
      </c>
      <c r="D362">
        <v>127</v>
      </c>
      <c r="E362">
        <v>130</v>
      </c>
      <c r="F362">
        <v>122</v>
      </c>
      <c r="G362">
        <v>125</v>
      </c>
      <c r="H362">
        <v>133</v>
      </c>
      <c r="I362">
        <v>140</v>
      </c>
      <c r="J362">
        <v>126</v>
      </c>
      <c r="K362">
        <v>133</v>
      </c>
      <c r="L362">
        <v>135</v>
      </c>
    </row>
    <row r="363" spans="1:12" x14ac:dyDescent="0.3">
      <c r="C363">
        <v>130</v>
      </c>
      <c r="D363">
        <v>134</v>
      </c>
      <c r="E363">
        <v>141</v>
      </c>
      <c r="F363">
        <v>119</v>
      </c>
      <c r="G363">
        <v>125</v>
      </c>
      <c r="H363">
        <v>131</v>
      </c>
      <c r="I363">
        <v>136</v>
      </c>
      <c r="J363">
        <v>128</v>
      </c>
      <c r="K363">
        <v>124</v>
      </c>
      <c r="L363">
        <v>132</v>
      </c>
    </row>
    <row r="364" spans="1:12" x14ac:dyDescent="0.3">
      <c r="C364">
        <v>136</v>
      </c>
      <c r="D364">
        <v>127</v>
      </c>
      <c r="E364">
        <v>130</v>
      </c>
      <c r="F364">
        <v>122</v>
      </c>
      <c r="G364">
        <v>125</v>
      </c>
      <c r="H364">
        <v>133</v>
      </c>
      <c r="I364">
        <v>140</v>
      </c>
      <c r="J364">
        <v>126</v>
      </c>
      <c r="K364">
        <v>133</v>
      </c>
      <c r="L364">
        <v>135</v>
      </c>
    </row>
    <row r="365" spans="1:12" x14ac:dyDescent="0.3">
      <c r="C365">
        <v>130</v>
      </c>
      <c r="D365">
        <v>134</v>
      </c>
      <c r="E365">
        <v>141</v>
      </c>
      <c r="F365">
        <v>119</v>
      </c>
      <c r="G365">
        <v>125</v>
      </c>
      <c r="H365">
        <v>131</v>
      </c>
      <c r="I365">
        <v>136</v>
      </c>
      <c r="J365">
        <v>128</v>
      </c>
      <c r="K365">
        <v>124</v>
      </c>
      <c r="L365">
        <v>132</v>
      </c>
    </row>
    <row r="366" spans="1:12" x14ac:dyDescent="0.3">
      <c r="C366">
        <v>136</v>
      </c>
      <c r="D366">
        <v>127</v>
      </c>
      <c r="E366">
        <v>130</v>
      </c>
      <c r="F366">
        <v>122</v>
      </c>
      <c r="G366">
        <v>125</v>
      </c>
      <c r="H366">
        <v>133</v>
      </c>
      <c r="I366">
        <v>140</v>
      </c>
      <c r="J366">
        <v>126</v>
      </c>
      <c r="K366">
        <v>133</v>
      </c>
      <c r="L366">
        <v>135</v>
      </c>
    </row>
    <row r="367" spans="1:12" x14ac:dyDescent="0.3">
      <c r="C367">
        <v>130</v>
      </c>
      <c r="D367">
        <v>134</v>
      </c>
      <c r="E367">
        <v>141</v>
      </c>
      <c r="F367">
        <v>119</v>
      </c>
      <c r="G367">
        <v>125</v>
      </c>
      <c r="H367">
        <v>131</v>
      </c>
      <c r="I367">
        <v>136</v>
      </c>
      <c r="J367">
        <v>128</v>
      </c>
      <c r="K367">
        <v>124</v>
      </c>
      <c r="L367">
        <v>132</v>
      </c>
    </row>
    <row r="369" spans="1:8" x14ac:dyDescent="0.3">
      <c r="A369" s="1" t="s">
        <v>251</v>
      </c>
    </row>
    <row r="370" spans="1:8" ht="15" thickBot="1" x14ac:dyDescent="0.35"/>
    <row r="371" spans="1:8" x14ac:dyDescent="0.3">
      <c r="A371" t="s">
        <v>29</v>
      </c>
      <c r="B371">
        <f>MIN(C358:L367)</f>
        <v>118</v>
      </c>
      <c r="D371" t="s">
        <v>36</v>
      </c>
      <c r="G371" s="9" t="s">
        <v>37</v>
      </c>
      <c r="H371" s="9" t="s">
        <v>39</v>
      </c>
    </row>
    <row r="372" spans="1:8" x14ac:dyDescent="0.3">
      <c r="A372" t="s">
        <v>28</v>
      </c>
      <c r="B372">
        <f>MAX(C358:L367)</f>
        <v>148</v>
      </c>
      <c r="D372">
        <v>118</v>
      </c>
      <c r="G372" s="6">
        <v>118</v>
      </c>
      <c r="H372" s="7">
        <v>1</v>
      </c>
    </row>
    <row r="373" spans="1:8" x14ac:dyDescent="0.3">
      <c r="D373">
        <v>128</v>
      </c>
      <c r="G373" s="6">
        <v>128</v>
      </c>
      <c r="H373" s="7">
        <v>39</v>
      </c>
    </row>
    <row r="374" spans="1:8" x14ac:dyDescent="0.3">
      <c r="D374">
        <v>138</v>
      </c>
      <c r="G374" s="6">
        <v>138</v>
      </c>
      <c r="H374" s="7">
        <v>49</v>
      </c>
    </row>
    <row r="375" spans="1:8" x14ac:dyDescent="0.3">
      <c r="D375">
        <v>148</v>
      </c>
      <c r="G375" s="6">
        <v>148</v>
      </c>
      <c r="H375" s="7">
        <v>11</v>
      </c>
    </row>
    <row r="376" spans="1:8" ht="15" thickBot="1" x14ac:dyDescent="0.35">
      <c r="G376" s="8" t="s">
        <v>38</v>
      </c>
      <c r="H376" s="8">
        <v>0</v>
      </c>
    </row>
    <row r="377" spans="1:8" x14ac:dyDescent="0.3">
      <c r="G377" s="7"/>
      <c r="H377" s="7"/>
    </row>
    <row r="378" spans="1:8" x14ac:dyDescent="0.3">
      <c r="A378" s="1" t="s">
        <v>252</v>
      </c>
      <c r="G378" s="7"/>
      <c r="H378" s="7"/>
    </row>
    <row r="379" spans="1:8" x14ac:dyDescent="0.3">
      <c r="G379" s="7"/>
      <c r="H379" s="7"/>
    </row>
    <row r="380" spans="1:8" x14ac:dyDescent="0.3">
      <c r="A380" t="s">
        <v>6</v>
      </c>
      <c r="B380">
        <f>MEDIAN(C358:L367)</f>
        <v>130.5</v>
      </c>
      <c r="G380" s="7"/>
      <c r="H380" s="7"/>
    </row>
    <row r="381" spans="1:8" x14ac:dyDescent="0.3">
      <c r="G381" s="7"/>
      <c r="H381" s="7"/>
    </row>
    <row r="382" spans="1:8" x14ac:dyDescent="0.3">
      <c r="A382" s="1" t="s">
        <v>253</v>
      </c>
      <c r="G382" s="7"/>
      <c r="H382" s="7"/>
    </row>
    <row r="383" spans="1:8" x14ac:dyDescent="0.3">
      <c r="G383" s="7"/>
      <c r="H383" s="7"/>
    </row>
    <row r="384" spans="1:8" x14ac:dyDescent="0.3">
      <c r="G384" s="7"/>
      <c r="H384" s="7"/>
    </row>
    <row r="385" spans="7:8" x14ac:dyDescent="0.3">
      <c r="G385" s="7"/>
      <c r="H385" s="7"/>
    </row>
    <row r="386" spans="7:8" x14ac:dyDescent="0.3">
      <c r="G386" s="7"/>
      <c r="H386" s="7"/>
    </row>
    <row r="387" spans="7:8" x14ac:dyDescent="0.3">
      <c r="G387" s="7"/>
      <c r="H387" s="7"/>
    </row>
    <row r="388" spans="7:8" x14ac:dyDescent="0.3">
      <c r="G388" s="7"/>
      <c r="H388" s="7"/>
    </row>
    <row r="389" spans="7:8" x14ac:dyDescent="0.3">
      <c r="G389" s="7"/>
      <c r="H389" s="7"/>
    </row>
    <row r="390" spans="7:8" x14ac:dyDescent="0.3">
      <c r="G390" s="7"/>
      <c r="H390" s="7"/>
    </row>
    <row r="391" spans="7:8" x14ac:dyDescent="0.3">
      <c r="G391" s="7"/>
      <c r="H391" s="7"/>
    </row>
    <row r="392" spans="7:8" x14ac:dyDescent="0.3">
      <c r="G392" s="7"/>
      <c r="H392" s="7"/>
    </row>
    <row r="393" spans="7:8" x14ac:dyDescent="0.3">
      <c r="G393" s="7"/>
      <c r="H393" s="7"/>
    </row>
    <row r="394" spans="7:8" x14ac:dyDescent="0.3">
      <c r="G394" s="7"/>
      <c r="H394" s="7"/>
    </row>
    <row r="395" spans="7:8" x14ac:dyDescent="0.3">
      <c r="G395" s="7"/>
      <c r="H395" s="7"/>
    </row>
    <row r="396" spans="7:8" x14ac:dyDescent="0.3">
      <c r="G396" s="7"/>
      <c r="H396" s="7"/>
    </row>
    <row r="397" spans="7:8" x14ac:dyDescent="0.3">
      <c r="G397" s="7"/>
      <c r="H397" s="7"/>
    </row>
    <row r="398" spans="7:8" x14ac:dyDescent="0.3">
      <c r="G398" s="7"/>
      <c r="H398" s="7"/>
    </row>
    <row r="399" spans="7:8" x14ac:dyDescent="0.3">
      <c r="G399" s="7"/>
      <c r="H399" s="7"/>
    </row>
    <row r="402" spans="1:11" x14ac:dyDescent="0.3">
      <c r="A402" s="27" t="s">
        <v>223</v>
      </c>
      <c r="B402" s="27"/>
      <c r="C402" s="27"/>
      <c r="D402" s="27"/>
      <c r="E402" s="27"/>
      <c r="F402" s="27"/>
      <c r="G402" s="27"/>
      <c r="H402" s="27"/>
    </row>
    <row r="404" spans="1:11" x14ac:dyDescent="0.3">
      <c r="A404" t="s">
        <v>115</v>
      </c>
      <c r="B404">
        <v>45</v>
      </c>
      <c r="C404">
        <v>35</v>
      </c>
      <c r="D404">
        <v>40</v>
      </c>
      <c r="E404">
        <v>38</v>
      </c>
      <c r="F404">
        <v>12</v>
      </c>
      <c r="G404">
        <v>37</v>
      </c>
      <c r="H404">
        <v>39</v>
      </c>
      <c r="I404">
        <v>43</v>
      </c>
      <c r="J404">
        <v>44</v>
      </c>
      <c r="K404">
        <v>41</v>
      </c>
    </row>
    <row r="405" spans="1:11" x14ac:dyDescent="0.3">
      <c r="A405" t="s">
        <v>113</v>
      </c>
      <c r="B405">
        <v>32</v>
      </c>
      <c r="C405">
        <v>28</v>
      </c>
      <c r="D405">
        <v>30</v>
      </c>
      <c r="E405">
        <v>34</v>
      </c>
      <c r="F405">
        <v>33</v>
      </c>
      <c r="G405">
        <v>35</v>
      </c>
      <c r="H405">
        <v>31</v>
      </c>
      <c r="I405">
        <v>29</v>
      </c>
      <c r="J405">
        <v>36</v>
      </c>
      <c r="K405">
        <v>37</v>
      </c>
    </row>
    <row r="406" spans="1:11" x14ac:dyDescent="0.3">
      <c r="A406" t="s">
        <v>114</v>
      </c>
      <c r="B406">
        <v>40</v>
      </c>
      <c r="C406">
        <v>39</v>
      </c>
      <c r="D406">
        <v>42</v>
      </c>
      <c r="E406">
        <v>41</v>
      </c>
      <c r="F406">
        <v>38</v>
      </c>
      <c r="G406">
        <v>43</v>
      </c>
      <c r="H406">
        <v>45</v>
      </c>
      <c r="I406">
        <v>44</v>
      </c>
      <c r="J406">
        <v>41</v>
      </c>
      <c r="K406">
        <v>37</v>
      </c>
    </row>
    <row r="408" spans="1:11" x14ac:dyDescent="0.3">
      <c r="A408" s="1" t="s">
        <v>254</v>
      </c>
    </row>
    <row r="419" spans="1:20" x14ac:dyDescent="0.3">
      <c r="A419" s="1"/>
      <c r="B419" s="1"/>
      <c r="C419" s="1"/>
      <c r="D419" s="1"/>
      <c r="E419" s="1"/>
      <c r="F419" s="1"/>
      <c r="G419" s="1"/>
      <c r="H419" s="1"/>
      <c r="I419" s="1"/>
      <c r="J419" s="1"/>
      <c r="K419" s="1"/>
      <c r="L419" s="1"/>
      <c r="M419" s="1"/>
      <c r="N419" s="1"/>
      <c r="O419" s="1"/>
      <c r="P419" s="1"/>
      <c r="Q419" s="1"/>
      <c r="R419" s="1"/>
      <c r="S419" s="1"/>
      <c r="T419" s="1"/>
    </row>
    <row r="420" spans="1:20" x14ac:dyDescent="0.3">
      <c r="A420" s="1"/>
      <c r="B420" s="1"/>
      <c r="C420" s="1"/>
      <c r="D420" s="1"/>
      <c r="E420" s="1"/>
      <c r="F420" s="1"/>
      <c r="G420" s="1"/>
      <c r="H420" s="1"/>
      <c r="I420" s="1"/>
      <c r="J420" s="1"/>
      <c r="K420" s="1"/>
      <c r="L420" s="1"/>
      <c r="M420" s="1"/>
      <c r="N420" s="1"/>
      <c r="O420" s="1"/>
      <c r="P420" s="1"/>
      <c r="Q420" s="1"/>
      <c r="R420" s="1"/>
      <c r="S420" s="1"/>
      <c r="T420" s="1"/>
    </row>
    <row r="421" spans="1:20" x14ac:dyDescent="0.3">
      <c r="A421" s="1"/>
      <c r="B421" s="1"/>
      <c r="C421" s="1"/>
      <c r="D421" s="1"/>
      <c r="E421" s="1"/>
      <c r="F421" s="1"/>
      <c r="G421" s="1"/>
      <c r="H421" s="1"/>
      <c r="I421" s="1"/>
      <c r="J421" s="1"/>
      <c r="K421" s="1"/>
      <c r="L421" s="1"/>
      <c r="M421" s="1"/>
      <c r="N421" s="1"/>
      <c r="O421" s="1"/>
      <c r="P421" s="1"/>
      <c r="Q421" s="1"/>
      <c r="R421" s="1"/>
      <c r="S421" s="1"/>
      <c r="T421" s="1"/>
    </row>
    <row r="422" spans="1:20" x14ac:dyDescent="0.3">
      <c r="A422" s="1" t="s">
        <v>255</v>
      </c>
      <c r="B422" s="1"/>
      <c r="C422" s="1"/>
      <c r="D422" s="1"/>
      <c r="E422" s="1"/>
      <c r="F422" s="1"/>
      <c r="G422" s="1"/>
      <c r="H422" s="1"/>
      <c r="I422" s="1"/>
      <c r="J422" s="1"/>
      <c r="K422" s="1"/>
      <c r="L422" s="1"/>
      <c r="M422" s="1"/>
      <c r="N422" s="1"/>
      <c r="O422" s="1"/>
      <c r="P422" s="1"/>
      <c r="Q422" s="1"/>
      <c r="R422" s="1"/>
      <c r="S422" s="1"/>
      <c r="T422" s="1"/>
    </row>
    <row r="423" spans="1:20" x14ac:dyDescent="0.3">
      <c r="A423" s="15"/>
      <c r="B423" s="1"/>
      <c r="C423" s="1"/>
      <c r="D423" s="1"/>
      <c r="E423" s="1"/>
      <c r="F423" s="1"/>
      <c r="G423" s="1"/>
      <c r="H423" s="1"/>
      <c r="I423" s="1"/>
      <c r="J423" s="1"/>
      <c r="K423" s="1"/>
      <c r="L423" s="1"/>
      <c r="M423" s="1"/>
      <c r="N423" s="1"/>
      <c r="O423" s="1"/>
      <c r="P423" s="1"/>
      <c r="Q423" s="1"/>
      <c r="R423" s="1"/>
      <c r="S423" s="1"/>
      <c r="T423" s="1"/>
    </row>
    <row r="424" spans="1:20" x14ac:dyDescent="0.3">
      <c r="A424" s="15" t="s">
        <v>116</v>
      </c>
      <c r="B424" s="1"/>
      <c r="C424" s="1">
        <f>AVERAGE(B404:K404)</f>
        <v>37.4</v>
      </c>
      <c r="D424" s="1"/>
      <c r="E424" s="1"/>
      <c r="F424" s="1"/>
      <c r="G424" s="1"/>
      <c r="H424" s="1"/>
      <c r="I424" s="1"/>
      <c r="J424" s="1"/>
      <c r="K424" s="1"/>
      <c r="L424" s="1"/>
      <c r="M424" s="1"/>
      <c r="N424" s="1"/>
      <c r="O424" s="1"/>
      <c r="P424" s="1"/>
      <c r="Q424" s="1"/>
      <c r="R424" s="1"/>
      <c r="S424" s="1"/>
      <c r="T424" s="1"/>
    </row>
    <row r="425" spans="1:20" x14ac:dyDescent="0.3">
      <c r="A425" s="15" t="s">
        <v>117</v>
      </c>
      <c r="B425" s="1"/>
      <c r="C425" s="1">
        <f>AVERAGE(B405:K405)</f>
        <v>32.5</v>
      </c>
      <c r="D425" s="1"/>
      <c r="E425" s="1"/>
      <c r="F425" s="1"/>
      <c r="G425" s="1"/>
      <c r="H425" s="1"/>
      <c r="I425" s="1"/>
      <c r="J425" s="1"/>
      <c r="K425" s="1"/>
      <c r="L425" s="1"/>
      <c r="M425" s="1"/>
      <c r="N425" s="1"/>
      <c r="O425" s="1"/>
      <c r="P425" s="1"/>
      <c r="Q425" s="1"/>
      <c r="R425" s="1"/>
      <c r="S425" s="1"/>
      <c r="T425" s="1"/>
    </row>
    <row r="426" spans="1:20" x14ac:dyDescent="0.3">
      <c r="A426" s="15" t="s">
        <v>118</v>
      </c>
      <c r="B426" s="1"/>
      <c r="C426" s="1">
        <f>AVERAGE(B406:K406)</f>
        <v>41</v>
      </c>
      <c r="D426" s="1"/>
      <c r="E426" s="1"/>
      <c r="F426" s="1"/>
      <c r="G426" s="1"/>
      <c r="H426" s="1"/>
      <c r="I426" s="1"/>
      <c r="J426" s="1"/>
      <c r="K426" s="1"/>
      <c r="L426" s="1"/>
      <c r="M426" s="1"/>
      <c r="N426" s="1"/>
      <c r="O426" s="1"/>
      <c r="P426" s="1"/>
      <c r="Q426" s="1"/>
      <c r="R426" s="1"/>
      <c r="S426" s="1"/>
      <c r="T426" s="1"/>
    </row>
    <row r="427" spans="1:20" x14ac:dyDescent="0.3">
      <c r="A427" s="15"/>
      <c r="B427" s="1"/>
      <c r="C427" s="1"/>
      <c r="D427" s="1"/>
      <c r="E427" s="1"/>
      <c r="F427" s="1"/>
      <c r="G427" s="1"/>
      <c r="H427" s="1"/>
      <c r="I427" s="1"/>
      <c r="J427" s="1"/>
      <c r="K427" s="1"/>
      <c r="L427" s="1"/>
      <c r="M427" s="1"/>
      <c r="N427" s="1"/>
      <c r="O427" s="1"/>
      <c r="P427" s="1"/>
      <c r="Q427" s="1"/>
      <c r="R427" s="1"/>
      <c r="S427" s="1"/>
      <c r="T427" s="1"/>
    </row>
    <row r="428" spans="1:20" x14ac:dyDescent="0.3">
      <c r="A428" s="1" t="s">
        <v>256</v>
      </c>
      <c r="B428" s="1"/>
      <c r="C428" s="1"/>
      <c r="D428" s="1"/>
      <c r="E428" s="1"/>
      <c r="F428" s="1"/>
      <c r="G428" s="1"/>
      <c r="H428" s="1"/>
      <c r="I428" s="1"/>
      <c r="J428" s="1"/>
      <c r="K428" s="1"/>
      <c r="L428" s="1"/>
      <c r="M428" s="1"/>
      <c r="N428" s="1"/>
      <c r="O428" s="1"/>
      <c r="P428" s="1"/>
      <c r="Q428" s="1"/>
      <c r="R428" s="1"/>
      <c r="S428" s="1"/>
      <c r="T428" s="1"/>
    </row>
    <row r="429" spans="1:20" x14ac:dyDescent="0.3">
      <c r="A429" s="15"/>
      <c r="B429" s="1"/>
      <c r="C429" s="1"/>
      <c r="D429" s="1"/>
      <c r="E429" s="1"/>
      <c r="F429" s="1"/>
      <c r="G429" s="1"/>
      <c r="H429" s="1"/>
      <c r="I429" s="1"/>
      <c r="J429" s="1"/>
      <c r="K429" s="1"/>
      <c r="L429" s="1"/>
      <c r="M429" s="1"/>
      <c r="N429" s="1"/>
      <c r="O429" s="1"/>
      <c r="P429" s="1"/>
      <c r="Q429" s="1"/>
      <c r="R429" s="1"/>
      <c r="S429" s="1"/>
      <c r="T429" s="1"/>
    </row>
    <row r="430" spans="1:20" x14ac:dyDescent="0.3">
      <c r="A430" s="15" t="s">
        <v>115</v>
      </c>
      <c r="B430" s="1"/>
      <c r="C430" s="1">
        <f>MAX(B404:K404)-MIN(B404:K404)</f>
        <v>33</v>
      </c>
      <c r="D430" s="1"/>
      <c r="E430" s="1"/>
      <c r="F430" s="1"/>
      <c r="G430" s="1"/>
      <c r="H430" s="1"/>
      <c r="I430" s="1"/>
      <c r="J430" s="1"/>
      <c r="K430" s="1"/>
      <c r="L430" s="1"/>
      <c r="M430" s="1"/>
      <c r="N430" s="1"/>
      <c r="O430" s="1"/>
      <c r="P430" s="1"/>
      <c r="Q430" s="1"/>
      <c r="R430" s="1"/>
      <c r="S430" s="1"/>
      <c r="T430" s="1"/>
    </row>
    <row r="431" spans="1:20" x14ac:dyDescent="0.3">
      <c r="A431" s="15" t="s">
        <v>113</v>
      </c>
      <c r="B431" s="1"/>
      <c r="C431" s="1">
        <f>MAX(B405:K405)-MIN(B405:K405)</f>
        <v>9</v>
      </c>
      <c r="D431" s="1"/>
      <c r="E431" s="1"/>
      <c r="F431" s="1"/>
      <c r="G431" s="1"/>
      <c r="H431" s="1"/>
      <c r="I431" s="1"/>
      <c r="J431" s="1"/>
      <c r="K431" s="1"/>
      <c r="L431" s="1"/>
      <c r="M431" s="1"/>
      <c r="N431" s="1"/>
      <c r="O431" s="1"/>
      <c r="P431" s="1"/>
      <c r="Q431" s="1"/>
      <c r="R431" s="1"/>
      <c r="S431" s="1"/>
      <c r="T431" s="1"/>
    </row>
    <row r="432" spans="1:20" x14ac:dyDescent="0.3">
      <c r="A432" s="15" t="s">
        <v>114</v>
      </c>
      <c r="B432" s="1"/>
      <c r="C432" s="1">
        <f>MAX(B406:K406)-MIN(B406:K406)</f>
        <v>8</v>
      </c>
      <c r="D432" s="1"/>
      <c r="E432" s="1"/>
      <c r="F432" s="1"/>
      <c r="G432" s="1"/>
      <c r="H432" s="1"/>
      <c r="I432" s="1"/>
      <c r="J432" s="1"/>
      <c r="K432" s="1"/>
      <c r="L432" s="1"/>
      <c r="M432" s="1"/>
      <c r="N432" s="1"/>
      <c r="O432" s="1"/>
      <c r="P432" s="1"/>
      <c r="Q432" s="1"/>
      <c r="R432" s="1"/>
      <c r="S432" s="1"/>
      <c r="T432" s="1"/>
    </row>
    <row r="433" spans="1:20" x14ac:dyDescent="0.3">
      <c r="A433" s="15"/>
      <c r="B433" s="1"/>
      <c r="C433" s="1"/>
      <c r="D433" s="1"/>
      <c r="E433" s="1"/>
      <c r="F433" s="1"/>
      <c r="G433" s="1"/>
      <c r="H433" s="1"/>
      <c r="I433" s="1"/>
      <c r="J433" s="1"/>
      <c r="K433" s="1"/>
      <c r="L433" s="1"/>
      <c r="M433" s="1"/>
      <c r="N433" s="1"/>
      <c r="O433" s="1"/>
      <c r="P433" s="1"/>
      <c r="Q433" s="1"/>
      <c r="R433" s="1"/>
      <c r="S433" s="1"/>
      <c r="T433" s="1"/>
    </row>
    <row r="434" spans="1:20" x14ac:dyDescent="0.3">
      <c r="A434" s="1"/>
      <c r="B434" s="1"/>
      <c r="C434" s="1"/>
      <c r="D434" s="1"/>
      <c r="E434" s="1"/>
      <c r="F434" s="1"/>
      <c r="G434" s="1"/>
      <c r="H434" s="1"/>
      <c r="I434" s="1"/>
      <c r="J434" s="1"/>
      <c r="K434" s="1"/>
      <c r="L434" s="1"/>
      <c r="M434" s="1"/>
      <c r="N434" s="1"/>
      <c r="O434" s="1"/>
      <c r="P434" s="1"/>
      <c r="Q434" s="1"/>
      <c r="R434" s="1"/>
      <c r="S434" s="1"/>
      <c r="T434" s="1"/>
    </row>
    <row r="435" spans="1:20" x14ac:dyDescent="0.3">
      <c r="A435" s="1"/>
      <c r="B435" s="1"/>
      <c r="C435" s="1"/>
      <c r="D435" s="1"/>
      <c r="E435" s="1"/>
      <c r="F435" s="1"/>
      <c r="G435" s="1"/>
      <c r="H435" s="1"/>
      <c r="I435" s="1"/>
      <c r="J435" s="1"/>
      <c r="K435" s="1"/>
      <c r="L435" s="1"/>
      <c r="M435" s="1"/>
      <c r="N435" s="1"/>
      <c r="O435" s="1"/>
      <c r="P435" s="1"/>
      <c r="Q435" s="1"/>
      <c r="R435" s="1"/>
      <c r="S435" s="1"/>
      <c r="T435" s="1"/>
    </row>
    <row r="437" spans="1:20" ht="21" x14ac:dyDescent="0.4">
      <c r="A437" s="23"/>
    </row>
    <row r="438" spans="1:20" ht="15" customHeight="1" x14ac:dyDescent="0.4">
      <c r="A438" s="21"/>
    </row>
    <row r="439" spans="1:20" ht="15.6" x14ac:dyDescent="0.3">
      <c r="A439" s="22"/>
    </row>
    <row r="447" spans="1:20" x14ac:dyDescent="0.3">
      <c r="A447" s="1"/>
      <c r="B447" s="1"/>
      <c r="C447" s="1"/>
      <c r="D447" s="1"/>
      <c r="E447" s="1"/>
      <c r="F447" s="1"/>
      <c r="G447" s="1"/>
      <c r="H447" s="1"/>
      <c r="I447" s="1"/>
      <c r="J447" s="1"/>
      <c r="K447" s="1"/>
      <c r="L447" s="1"/>
      <c r="M447" s="1"/>
    </row>
    <row r="448" spans="1:20" x14ac:dyDescent="0.3">
      <c r="A448" s="1"/>
      <c r="B448" s="1"/>
      <c r="C448" s="1"/>
      <c r="D448" s="1"/>
      <c r="E448" s="1"/>
      <c r="F448" s="1"/>
      <c r="G448" s="1"/>
      <c r="H448" s="1"/>
      <c r="I448" s="1"/>
      <c r="J448" s="1"/>
      <c r="K448" s="1"/>
      <c r="L448" s="1"/>
      <c r="M448" s="1"/>
    </row>
    <row r="449" spans="1:13" x14ac:dyDescent="0.3">
      <c r="A449" s="1"/>
      <c r="B449" s="1"/>
      <c r="C449" s="1"/>
      <c r="D449" s="1"/>
      <c r="E449" s="1"/>
      <c r="F449" s="1"/>
      <c r="G449" s="1"/>
      <c r="H449" s="1"/>
      <c r="I449" s="1"/>
      <c r="J449" s="1"/>
      <c r="K449" s="1"/>
      <c r="L449" s="1"/>
      <c r="M449" s="1"/>
    </row>
    <row r="450" spans="1:13" x14ac:dyDescent="0.3">
      <c r="A450" s="1"/>
      <c r="B450" s="1"/>
      <c r="C450" s="1"/>
      <c r="D450" s="1"/>
      <c r="E450" s="1"/>
      <c r="F450" s="1"/>
      <c r="G450" s="1"/>
      <c r="H450" s="1"/>
      <c r="I450" s="1"/>
      <c r="J450" s="1"/>
      <c r="K450" s="1"/>
      <c r="L450" s="1"/>
      <c r="M450" s="1"/>
    </row>
    <row r="451" spans="1:13" x14ac:dyDescent="0.3">
      <c r="A451" s="1"/>
      <c r="B451" s="1"/>
      <c r="C451" s="1"/>
      <c r="D451" s="1"/>
      <c r="E451" s="1"/>
      <c r="F451" s="1"/>
      <c r="G451" s="1"/>
      <c r="H451" s="1"/>
      <c r="I451" s="1"/>
      <c r="J451" s="1"/>
      <c r="K451" s="1"/>
      <c r="L451" s="1"/>
      <c r="M451" s="1"/>
    </row>
    <row r="452" spans="1:13" x14ac:dyDescent="0.3">
      <c r="A452" s="1"/>
      <c r="B452" s="1"/>
      <c r="C452" s="1"/>
      <c r="D452" s="1"/>
      <c r="E452" s="1"/>
      <c r="F452" s="1"/>
      <c r="G452" s="1"/>
      <c r="H452" s="1"/>
      <c r="I452" s="1"/>
      <c r="J452" s="1"/>
      <c r="K452" s="1"/>
      <c r="L452" s="1"/>
      <c r="M452" s="1"/>
    </row>
    <row r="453" spans="1:13" ht="15.6" x14ac:dyDescent="0.3">
      <c r="A453" s="22"/>
    </row>
    <row r="454" spans="1:13" x14ac:dyDescent="0.3">
      <c r="A454" s="1"/>
    </row>
    <row r="466" spans="1:13" x14ac:dyDescent="0.3">
      <c r="A466" s="1"/>
      <c r="B466" s="1"/>
      <c r="C466" s="1"/>
      <c r="D466" s="1"/>
      <c r="E466" s="1"/>
      <c r="F466" s="1"/>
      <c r="G466" s="1"/>
      <c r="H466" s="1"/>
      <c r="I466" s="1"/>
      <c r="J466" s="1"/>
      <c r="K466" s="1"/>
      <c r="L466" s="1"/>
      <c r="M466" s="1"/>
    </row>
    <row r="467" spans="1:13" x14ac:dyDescent="0.3">
      <c r="A467" s="1"/>
      <c r="B467" s="1"/>
      <c r="C467" s="1"/>
      <c r="D467" s="1"/>
      <c r="E467" s="1"/>
      <c r="F467" s="1"/>
      <c r="G467" s="1"/>
      <c r="H467" s="1"/>
      <c r="I467" s="1"/>
      <c r="J467" s="1"/>
      <c r="K467" s="1"/>
      <c r="L467" s="1"/>
      <c r="M467" s="1"/>
    </row>
    <row r="468" spans="1:13" x14ac:dyDescent="0.3">
      <c r="A468" s="1"/>
      <c r="B468" s="1"/>
      <c r="C468" s="1"/>
      <c r="D468" s="1"/>
      <c r="E468" s="1"/>
      <c r="F468" s="1"/>
      <c r="G468" s="1"/>
      <c r="H468" s="1"/>
      <c r="I468" s="1"/>
      <c r="J468" s="1"/>
      <c r="K468" s="1"/>
      <c r="L468" s="1"/>
      <c r="M468" s="1"/>
    </row>
    <row r="469" spans="1:13" x14ac:dyDescent="0.3">
      <c r="A469" s="1"/>
      <c r="B469" s="1"/>
      <c r="C469" s="1"/>
      <c r="D469" s="1"/>
      <c r="E469" s="1"/>
      <c r="F469" s="1"/>
      <c r="G469" s="1"/>
      <c r="H469" s="1"/>
      <c r="I469" s="1"/>
      <c r="J469" s="1"/>
      <c r="K469" s="1"/>
      <c r="L469" s="1"/>
      <c r="M469" s="1"/>
    </row>
    <row r="470" spans="1:13" x14ac:dyDescent="0.3">
      <c r="A470" s="1"/>
      <c r="B470" s="1"/>
      <c r="C470" s="1"/>
      <c r="D470" s="1"/>
      <c r="E470" s="1"/>
      <c r="F470" s="1"/>
      <c r="G470" s="1"/>
      <c r="H470" s="1"/>
      <c r="I470" s="1"/>
      <c r="J470" s="1"/>
      <c r="K470" s="1"/>
      <c r="L470" s="1"/>
      <c r="M470" s="1"/>
    </row>
    <row r="472" spans="1:13" ht="15.6" x14ac:dyDescent="0.3">
      <c r="A472" s="22"/>
    </row>
    <row r="473" spans="1:13" x14ac:dyDescent="0.3">
      <c r="A473" s="1"/>
    </row>
    <row r="485" spans="1:12" x14ac:dyDescent="0.3">
      <c r="A485" s="1"/>
      <c r="B485" s="1"/>
      <c r="C485" s="1"/>
      <c r="D485" s="1"/>
      <c r="E485" s="1"/>
      <c r="F485" s="1"/>
      <c r="G485" s="1"/>
      <c r="H485" s="1"/>
      <c r="I485" s="1"/>
      <c r="J485" s="1"/>
      <c r="K485" s="1"/>
      <c r="L485" s="1"/>
    </row>
    <row r="486" spans="1:12" x14ac:dyDescent="0.3">
      <c r="A486" s="1"/>
      <c r="B486" s="1"/>
      <c r="C486" s="1"/>
      <c r="D486" s="1"/>
      <c r="E486" s="1"/>
      <c r="F486" s="1"/>
      <c r="G486" s="1"/>
      <c r="H486" s="1"/>
      <c r="I486" s="1"/>
      <c r="J486" s="1"/>
      <c r="K486" s="1"/>
      <c r="L486" s="1"/>
    </row>
    <row r="487" spans="1:12" x14ac:dyDescent="0.3">
      <c r="A487" s="1"/>
      <c r="B487" s="1"/>
      <c r="C487" s="1"/>
      <c r="D487" s="1"/>
      <c r="E487" s="1"/>
      <c r="F487" s="1"/>
      <c r="G487" s="1"/>
      <c r="H487" s="1"/>
      <c r="I487" s="1"/>
      <c r="J487" s="1"/>
      <c r="K487" s="1"/>
      <c r="L487" s="1"/>
    </row>
    <row r="488" spans="1:12" x14ac:dyDescent="0.3">
      <c r="A488" s="1"/>
      <c r="B488" s="1"/>
      <c r="C488" s="1"/>
      <c r="D488" s="1"/>
      <c r="E488" s="1"/>
      <c r="F488" s="1"/>
      <c r="G488" s="1"/>
      <c r="H488" s="1"/>
      <c r="I488" s="1"/>
      <c r="J488" s="1"/>
      <c r="K488" s="1"/>
      <c r="L488" s="1"/>
    </row>
    <row r="489" spans="1:12" x14ac:dyDescent="0.3">
      <c r="A489" s="1"/>
      <c r="B489" s="1"/>
      <c r="C489" s="1"/>
      <c r="D489" s="1"/>
      <c r="E489" s="1"/>
      <c r="F489" s="1"/>
      <c r="G489" s="1"/>
      <c r="H489" s="1"/>
      <c r="I489" s="1"/>
      <c r="J489" s="1"/>
      <c r="K489" s="1"/>
      <c r="L489" s="1"/>
    </row>
    <row r="492" spans="1:12" ht="15.6" x14ac:dyDescent="0.3">
      <c r="A492" s="22"/>
    </row>
    <row r="505" spans="1:11" x14ac:dyDescent="0.3">
      <c r="A505" s="1"/>
      <c r="B505" s="1"/>
      <c r="C505" s="1"/>
      <c r="D505" s="1"/>
      <c r="E505" s="1"/>
      <c r="F505" s="1"/>
      <c r="G505" s="1"/>
      <c r="H505" s="1"/>
      <c r="I505" s="1"/>
      <c r="J505" s="1"/>
      <c r="K505" s="1"/>
    </row>
    <row r="506" spans="1:11" x14ac:dyDescent="0.3">
      <c r="A506" s="1"/>
      <c r="B506" s="1"/>
      <c r="C506" s="1"/>
      <c r="D506" s="1"/>
      <c r="E506" s="1"/>
      <c r="F506" s="1"/>
      <c r="G506" s="1"/>
      <c r="H506" s="1"/>
      <c r="I506" s="1"/>
      <c r="J506" s="1"/>
      <c r="K506" s="1"/>
    </row>
    <row r="507" spans="1:11" x14ac:dyDescent="0.3">
      <c r="A507" s="1"/>
      <c r="B507" s="1"/>
      <c r="C507" s="1"/>
      <c r="D507" s="1"/>
      <c r="E507" s="1"/>
      <c r="F507" s="1"/>
      <c r="G507" s="1"/>
      <c r="H507" s="1"/>
      <c r="I507" s="1"/>
      <c r="J507" s="1"/>
      <c r="K507" s="1"/>
    </row>
    <row r="508" spans="1:11" x14ac:dyDescent="0.3">
      <c r="A508" s="1"/>
      <c r="B508" s="1"/>
      <c r="C508" s="1"/>
      <c r="D508" s="1"/>
      <c r="E508" s="1"/>
      <c r="F508" s="1"/>
      <c r="G508" s="1"/>
      <c r="H508" s="1"/>
      <c r="I508" s="1"/>
      <c r="J508" s="1"/>
      <c r="K508" s="1"/>
    </row>
    <row r="509" spans="1:11" x14ac:dyDescent="0.3">
      <c r="A509" s="1"/>
      <c r="B509" s="1"/>
      <c r="C509" s="1"/>
      <c r="D509" s="1"/>
      <c r="E509" s="1"/>
      <c r="F509" s="1"/>
      <c r="G509" s="1"/>
      <c r="H509" s="1"/>
      <c r="I509" s="1"/>
      <c r="J509" s="1"/>
      <c r="K509" s="1"/>
    </row>
    <row r="512" spans="1:11" ht="15.6" x14ac:dyDescent="0.3">
      <c r="A512" s="22"/>
    </row>
    <row r="525" spans="1:13" x14ac:dyDescent="0.3">
      <c r="A525" s="1"/>
      <c r="B525" s="1"/>
      <c r="C525" s="1"/>
      <c r="D525" s="1"/>
      <c r="E525" s="1"/>
      <c r="F525" s="1"/>
      <c r="G525" s="1"/>
      <c r="H525" s="1"/>
      <c r="I525" s="1"/>
      <c r="J525" s="1"/>
      <c r="K525" s="1"/>
      <c r="L525" s="1"/>
      <c r="M525" s="1"/>
    </row>
    <row r="526" spans="1:13" x14ac:dyDescent="0.3">
      <c r="A526" s="1"/>
      <c r="B526" s="1"/>
      <c r="C526" s="1"/>
      <c r="D526" s="1"/>
      <c r="E526" s="1"/>
      <c r="F526" s="1"/>
      <c r="G526" s="1"/>
      <c r="H526" s="1"/>
      <c r="I526" s="1"/>
      <c r="J526" s="1"/>
      <c r="K526" s="1"/>
      <c r="L526" s="1"/>
      <c r="M526" s="1"/>
    </row>
    <row r="527" spans="1:13" x14ac:dyDescent="0.3">
      <c r="A527" s="1"/>
      <c r="B527" s="1"/>
      <c r="C527" s="1"/>
      <c r="D527" s="1"/>
      <c r="E527" s="1"/>
      <c r="F527" s="1"/>
      <c r="G527" s="1"/>
      <c r="H527" s="1"/>
      <c r="I527" s="1"/>
      <c r="J527" s="1"/>
      <c r="K527" s="1"/>
      <c r="L527" s="1"/>
      <c r="M527" s="1"/>
    </row>
    <row r="528" spans="1:13" x14ac:dyDescent="0.3">
      <c r="A528" s="1"/>
      <c r="B528" s="1"/>
      <c r="C528" s="1"/>
      <c r="D528" s="1"/>
      <c r="E528" s="1"/>
      <c r="F528" s="1"/>
      <c r="G528" s="1"/>
      <c r="H528" s="1"/>
      <c r="I528" s="1"/>
      <c r="J528" s="1"/>
      <c r="K528" s="1"/>
      <c r="L528" s="1"/>
      <c r="M528" s="1"/>
    </row>
    <row r="529" spans="1:13" x14ac:dyDescent="0.3">
      <c r="A529" s="1"/>
      <c r="B529" s="1"/>
      <c r="C529" s="1"/>
      <c r="D529" s="1"/>
      <c r="E529" s="1"/>
      <c r="F529" s="1"/>
      <c r="G529" s="1"/>
      <c r="H529" s="1"/>
      <c r="I529" s="1"/>
      <c r="J529" s="1"/>
      <c r="K529" s="1"/>
      <c r="L529" s="1"/>
      <c r="M529" s="1"/>
    </row>
    <row r="532" spans="1:13" ht="21" x14ac:dyDescent="0.4">
      <c r="A532" s="23"/>
    </row>
    <row r="534" spans="1:13" ht="15.6" x14ac:dyDescent="0.3">
      <c r="A534" s="22"/>
    </row>
    <row r="546" spans="1:4" x14ac:dyDescent="0.3">
      <c r="A546" s="1"/>
      <c r="B546" s="1"/>
      <c r="C546" s="1"/>
      <c r="D546" s="1"/>
    </row>
    <row r="547" spans="1:4" x14ac:dyDescent="0.3">
      <c r="A547" s="1"/>
      <c r="B547" s="1"/>
      <c r="C547" s="1"/>
      <c r="D547" s="1"/>
    </row>
    <row r="548" spans="1:4" x14ac:dyDescent="0.3">
      <c r="A548" s="1"/>
      <c r="B548" s="1"/>
      <c r="C548" s="1"/>
      <c r="D548" s="1"/>
    </row>
    <row r="549" spans="1:4" x14ac:dyDescent="0.3">
      <c r="A549" s="1"/>
      <c r="B549" s="1"/>
      <c r="C549" s="1"/>
      <c r="D549" s="1"/>
    </row>
    <row r="550" spans="1:4" x14ac:dyDescent="0.3">
      <c r="A550" s="1"/>
      <c r="B550" s="1"/>
      <c r="C550" s="1"/>
      <c r="D550" s="1"/>
    </row>
    <row r="551" spans="1:4" x14ac:dyDescent="0.3">
      <c r="A551" s="1"/>
      <c r="B551" s="1"/>
      <c r="C551" s="1"/>
      <c r="D551" s="1"/>
    </row>
    <row r="552" spans="1:4" x14ac:dyDescent="0.3">
      <c r="A552" s="1"/>
      <c r="B552" s="1"/>
      <c r="C552" s="1"/>
      <c r="D552" s="1"/>
    </row>
    <row r="553" spans="1:4" x14ac:dyDescent="0.3">
      <c r="A553" s="1"/>
      <c r="B553" s="1"/>
      <c r="C553" s="1"/>
      <c r="D553" s="1"/>
    </row>
    <row r="554" spans="1:4" x14ac:dyDescent="0.3">
      <c r="A554" s="1"/>
      <c r="B554" s="1"/>
      <c r="C554" s="1"/>
      <c r="D554" s="1"/>
    </row>
    <row r="555" spans="1:4" x14ac:dyDescent="0.3">
      <c r="A555" s="1"/>
      <c r="B555" s="1"/>
      <c r="C555" s="1"/>
      <c r="D555" s="1"/>
    </row>
    <row r="558" spans="1:4" ht="15.6" x14ac:dyDescent="0.3">
      <c r="A558" s="22"/>
    </row>
    <row r="571" spans="1:4" x14ac:dyDescent="0.3">
      <c r="A571" s="1"/>
      <c r="B571" s="1"/>
      <c r="C571" s="1"/>
      <c r="D571" s="1"/>
    </row>
    <row r="572" spans="1:4" x14ac:dyDescent="0.3">
      <c r="A572" s="1"/>
      <c r="B572" s="1"/>
      <c r="C572" s="1"/>
      <c r="D572" s="1"/>
    </row>
    <row r="573" spans="1:4" x14ac:dyDescent="0.3">
      <c r="A573" s="1"/>
      <c r="B573" s="1"/>
      <c r="C573" s="1"/>
      <c r="D573" s="1"/>
    </row>
    <row r="574" spans="1:4" x14ac:dyDescent="0.3">
      <c r="A574" s="1"/>
      <c r="B574" s="1"/>
      <c r="C574" s="1"/>
      <c r="D574" s="1"/>
    </row>
    <row r="575" spans="1:4" x14ac:dyDescent="0.3">
      <c r="A575" s="1"/>
      <c r="B575" s="1"/>
      <c r="C575" s="1"/>
      <c r="D575" s="1"/>
    </row>
    <row r="576" spans="1:4" x14ac:dyDescent="0.3">
      <c r="A576" s="1"/>
      <c r="B576" s="1"/>
      <c r="C576" s="1"/>
      <c r="D576" s="1"/>
    </row>
    <row r="577" spans="1:4" x14ac:dyDescent="0.3">
      <c r="A577" s="1"/>
      <c r="B577" s="1"/>
      <c r="C577" s="1"/>
      <c r="D577" s="1"/>
    </row>
    <row r="578" spans="1:4" x14ac:dyDescent="0.3">
      <c r="A578" s="1"/>
      <c r="B578" s="1"/>
      <c r="C578" s="1"/>
      <c r="D578" s="1"/>
    </row>
    <row r="579" spans="1:4" x14ac:dyDescent="0.3">
      <c r="A579" s="1"/>
      <c r="B579" s="1"/>
      <c r="C579" s="1"/>
      <c r="D579" s="1"/>
    </row>
    <row r="582" spans="1:4" ht="15.6" x14ac:dyDescent="0.3">
      <c r="A582" s="22"/>
    </row>
    <row r="595" spans="1:3" x14ac:dyDescent="0.3">
      <c r="A595" s="1"/>
      <c r="B595" s="1"/>
      <c r="C595" s="1"/>
    </row>
    <row r="596" spans="1:3" x14ac:dyDescent="0.3">
      <c r="A596" s="1"/>
      <c r="B596" s="1"/>
      <c r="C596" s="1"/>
    </row>
    <row r="597" spans="1:3" x14ac:dyDescent="0.3">
      <c r="A597" s="1"/>
      <c r="B597" s="1"/>
      <c r="C597" s="1"/>
    </row>
    <row r="598" spans="1:3" x14ac:dyDescent="0.3">
      <c r="A598" s="1"/>
      <c r="B598" s="1"/>
      <c r="C598" s="1"/>
    </row>
    <row r="599" spans="1:3" x14ac:dyDescent="0.3">
      <c r="A599" s="1"/>
      <c r="B599" s="1"/>
      <c r="C599" s="1"/>
    </row>
    <row r="600" spans="1:3" x14ac:dyDescent="0.3">
      <c r="A600" s="1"/>
      <c r="B600" s="1"/>
      <c r="C600" s="1"/>
    </row>
    <row r="601" spans="1:3" x14ac:dyDescent="0.3">
      <c r="A601" s="1"/>
      <c r="B601" s="1"/>
      <c r="C601" s="1"/>
    </row>
    <row r="602" spans="1:3" x14ac:dyDescent="0.3">
      <c r="A602" s="1"/>
      <c r="B602" s="1"/>
      <c r="C602" s="1"/>
    </row>
    <row r="603" spans="1:3" x14ac:dyDescent="0.3">
      <c r="A603" s="1"/>
      <c r="B603" s="1"/>
      <c r="C603" s="1"/>
    </row>
    <row r="604" spans="1:3" x14ac:dyDescent="0.3">
      <c r="A604" s="1"/>
      <c r="B604" s="1"/>
      <c r="C604" s="1"/>
    </row>
    <row r="605" spans="1:3" ht="15.6" x14ac:dyDescent="0.3">
      <c r="A605" s="22"/>
    </row>
    <row r="620" spans="1:4" x14ac:dyDescent="0.3">
      <c r="A620" s="1"/>
      <c r="B620" s="1"/>
      <c r="C620" s="1"/>
      <c r="D620" s="1"/>
    </row>
    <row r="621" spans="1:4" x14ac:dyDescent="0.3">
      <c r="A621" s="1"/>
      <c r="B621" s="1"/>
      <c r="C621" s="1"/>
      <c r="D621" s="1"/>
    </row>
    <row r="622" spans="1:4" x14ac:dyDescent="0.3">
      <c r="A622" s="1"/>
      <c r="B622" s="1"/>
      <c r="C622" s="1"/>
      <c r="D622" s="1"/>
    </row>
    <row r="623" spans="1:4" x14ac:dyDescent="0.3">
      <c r="A623" s="1"/>
      <c r="B623" s="1"/>
      <c r="C623" s="1"/>
      <c r="D623" s="1"/>
    </row>
    <row r="624" spans="1:4" x14ac:dyDescent="0.3">
      <c r="A624" s="1"/>
      <c r="B624" s="1"/>
      <c r="C624" s="1"/>
      <c r="D624" s="1"/>
    </row>
    <row r="625" spans="1:4" x14ac:dyDescent="0.3">
      <c r="A625" s="1"/>
      <c r="B625" s="1"/>
      <c r="C625" s="1"/>
      <c r="D625" s="1"/>
    </row>
    <row r="626" spans="1:4" x14ac:dyDescent="0.3">
      <c r="A626" s="1"/>
      <c r="B626" s="1"/>
      <c r="C626" s="1"/>
      <c r="D626" s="1"/>
    </row>
    <row r="627" spans="1:4" x14ac:dyDescent="0.3">
      <c r="A627" s="1"/>
      <c r="B627" s="1"/>
      <c r="C627" s="1"/>
      <c r="D627" s="1"/>
    </row>
    <row r="628" spans="1:4" x14ac:dyDescent="0.3">
      <c r="A628" s="1"/>
      <c r="B628" s="1"/>
      <c r="C628" s="1"/>
      <c r="D628" s="1"/>
    </row>
    <row r="630" spans="1:4" ht="15.6" x14ac:dyDescent="0.3">
      <c r="A630" s="22"/>
    </row>
    <row r="645" spans="1:3" x14ac:dyDescent="0.3">
      <c r="A645" s="1"/>
      <c r="B645" s="1"/>
      <c r="C645" s="1"/>
    </row>
    <row r="646" spans="1:3" x14ac:dyDescent="0.3">
      <c r="A646" s="1"/>
      <c r="B646" s="1"/>
      <c r="C646" s="1"/>
    </row>
    <row r="647" spans="1:3" x14ac:dyDescent="0.3">
      <c r="A647" s="1"/>
      <c r="B647" s="1"/>
      <c r="C647" s="1"/>
    </row>
    <row r="648" spans="1:3" x14ac:dyDescent="0.3">
      <c r="A648" s="1"/>
      <c r="B648" s="1"/>
      <c r="C648" s="1"/>
    </row>
    <row r="649" spans="1:3" x14ac:dyDescent="0.3">
      <c r="A649" s="1"/>
      <c r="B649" s="1"/>
      <c r="C649" s="1"/>
    </row>
    <row r="650" spans="1:3" x14ac:dyDescent="0.3">
      <c r="A650" s="1"/>
      <c r="B650" s="1"/>
      <c r="C650" s="1"/>
    </row>
    <row r="651" spans="1:3" x14ac:dyDescent="0.3">
      <c r="A651" s="1"/>
      <c r="B651" s="1"/>
      <c r="C651" s="1"/>
    </row>
    <row r="652" spans="1:3" x14ac:dyDescent="0.3">
      <c r="A652" s="1"/>
      <c r="B652" s="1"/>
      <c r="C652" s="1"/>
    </row>
    <row r="653" spans="1:3" x14ac:dyDescent="0.3">
      <c r="A653" s="1"/>
      <c r="B653" s="1"/>
      <c r="C653" s="1"/>
    </row>
  </sheetData>
  <sortState ref="G368:G371">
    <sortCondition ref="G368"/>
  </sortState>
  <dataConsolid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0"/>
  <sheetViews>
    <sheetView topLeftCell="A9" workbookViewId="0">
      <selection activeCell="M97" sqref="M97"/>
    </sheetView>
  </sheetViews>
  <sheetFormatPr defaultRowHeight="14.4" x14ac:dyDescent="0.3"/>
  <sheetData>
    <row r="1" spans="1:14" ht="21" x14ac:dyDescent="0.4">
      <c r="A1" s="33" t="s">
        <v>75</v>
      </c>
      <c r="B1" s="34"/>
      <c r="C1" s="34"/>
      <c r="D1" s="34"/>
      <c r="E1" s="34"/>
      <c r="F1" s="34"/>
    </row>
    <row r="2" spans="1:14" ht="21" x14ac:dyDescent="0.4">
      <c r="A2" s="21"/>
    </row>
    <row r="3" spans="1:14" x14ac:dyDescent="0.3">
      <c r="A3" s="27" t="s">
        <v>224</v>
      </c>
      <c r="B3" s="27"/>
      <c r="C3" s="27"/>
      <c r="D3" s="27"/>
      <c r="E3" s="27"/>
      <c r="F3" s="27"/>
      <c r="G3" s="27"/>
      <c r="H3" s="27"/>
      <c r="I3" s="27"/>
      <c r="J3" s="27"/>
      <c r="K3" s="27"/>
      <c r="L3" s="27"/>
      <c r="M3" s="27"/>
      <c r="N3" s="27"/>
    </row>
    <row r="5" spans="1:14" x14ac:dyDescent="0.3">
      <c r="B5">
        <v>-2.5</v>
      </c>
      <c r="C5">
        <v>1.3</v>
      </c>
      <c r="D5">
        <v>-0.8</v>
      </c>
      <c r="E5">
        <v>-1.9</v>
      </c>
      <c r="F5">
        <v>2.1</v>
      </c>
      <c r="G5">
        <v>0.5</v>
      </c>
      <c r="H5">
        <v>-1.2</v>
      </c>
      <c r="I5">
        <v>1.8</v>
      </c>
      <c r="J5">
        <v>-0.5</v>
      </c>
      <c r="K5">
        <v>2.2999999999999998</v>
      </c>
    </row>
    <row r="6" spans="1:14" x14ac:dyDescent="0.3">
      <c r="B6">
        <v>-0.7</v>
      </c>
      <c r="C6">
        <v>1.2</v>
      </c>
      <c r="D6">
        <v>-1.5</v>
      </c>
      <c r="E6">
        <v>-0.3</v>
      </c>
      <c r="F6">
        <v>2.6</v>
      </c>
      <c r="G6">
        <v>1.1000000000000001</v>
      </c>
      <c r="H6">
        <v>-1.7</v>
      </c>
      <c r="I6">
        <v>0.9</v>
      </c>
      <c r="J6">
        <v>-1.4</v>
      </c>
      <c r="K6">
        <v>0.3</v>
      </c>
    </row>
    <row r="7" spans="1:14" x14ac:dyDescent="0.3">
      <c r="B7">
        <v>1.9</v>
      </c>
      <c r="C7">
        <v>-1.1000000000000001</v>
      </c>
      <c r="D7">
        <v>-0.4</v>
      </c>
      <c r="E7">
        <v>2.2000000000000002</v>
      </c>
      <c r="F7">
        <v>-0.9</v>
      </c>
      <c r="G7">
        <v>1.6</v>
      </c>
      <c r="H7">
        <v>-0.6</v>
      </c>
      <c r="I7">
        <v>-1.3</v>
      </c>
      <c r="J7">
        <v>2.4</v>
      </c>
      <c r="K7">
        <v>0.7</v>
      </c>
    </row>
    <row r="8" spans="1:14" x14ac:dyDescent="0.3">
      <c r="B8">
        <v>-1.8</v>
      </c>
      <c r="C8">
        <v>1.5</v>
      </c>
      <c r="D8">
        <v>-0.2</v>
      </c>
      <c r="E8">
        <v>-2.1</v>
      </c>
      <c r="F8">
        <v>2.8</v>
      </c>
      <c r="G8">
        <v>0.8</v>
      </c>
      <c r="H8">
        <v>-1.6</v>
      </c>
      <c r="I8">
        <v>1.4</v>
      </c>
      <c r="J8">
        <v>-0.1</v>
      </c>
      <c r="K8">
        <v>2.5</v>
      </c>
    </row>
    <row r="9" spans="1:14" x14ac:dyDescent="0.3">
      <c r="B9">
        <v>-1</v>
      </c>
      <c r="C9">
        <v>1.7</v>
      </c>
      <c r="D9">
        <v>-0.9</v>
      </c>
      <c r="E9">
        <v>-2</v>
      </c>
      <c r="F9">
        <v>2.7</v>
      </c>
      <c r="G9">
        <v>0.6</v>
      </c>
      <c r="H9">
        <v>-1.4</v>
      </c>
      <c r="I9">
        <v>1.1000000000000001</v>
      </c>
      <c r="J9">
        <v>-0.3</v>
      </c>
      <c r="K9">
        <v>2</v>
      </c>
    </row>
    <row r="11" spans="1:14" x14ac:dyDescent="0.3">
      <c r="A11" s="1" t="s">
        <v>4</v>
      </c>
      <c r="B11" s="1"/>
      <c r="C11" s="1"/>
      <c r="D11" s="1"/>
      <c r="E11" s="1"/>
      <c r="F11" s="1"/>
      <c r="G11" s="1"/>
      <c r="H11" s="1"/>
      <c r="I11" s="1"/>
      <c r="J11" s="1"/>
      <c r="K11" s="1"/>
      <c r="L11" s="1"/>
      <c r="M11" s="1"/>
    </row>
    <row r="12" spans="1:14" x14ac:dyDescent="0.3">
      <c r="A12" s="1"/>
      <c r="B12" s="1"/>
      <c r="C12" s="1"/>
      <c r="D12" s="1"/>
      <c r="E12" s="1"/>
      <c r="F12" s="1"/>
      <c r="G12" s="1"/>
      <c r="H12" s="1"/>
      <c r="I12" s="1"/>
      <c r="J12" s="1"/>
      <c r="K12" s="1"/>
      <c r="L12" s="1"/>
      <c r="M12" s="1"/>
    </row>
    <row r="13" spans="1:14" x14ac:dyDescent="0.3">
      <c r="A13" s="1" t="s">
        <v>74</v>
      </c>
      <c r="B13" s="1"/>
      <c r="C13" s="1">
        <f>SKEW(B5:K9)</f>
        <v>5.4546017084340551E-2</v>
      </c>
      <c r="D13" s="1"/>
      <c r="E13" s="1"/>
      <c r="F13" s="1"/>
      <c r="G13" s="1"/>
      <c r="H13" s="1"/>
      <c r="I13" s="1"/>
      <c r="J13" s="1"/>
      <c r="K13" s="1"/>
      <c r="L13" s="1"/>
      <c r="M13" s="1"/>
    </row>
    <row r="14" spans="1:14" x14ac:dyDescent="0.3">
      <c r="A14" s="1" t="s">
        <v>66</v>
      </c>
      <c r="B14" s="1"/>
      <c r="C14" s="1">
        <f>KURT(B5:K9)</f>
        <v>-1.3042496425917365</v>
      </c>
      <c r="D14" s="1"/>
      <c r="E14" s="1"/>
      <c r="F14" s="1"/>
      <c r="G14" s="1"/>
      <c r="H14" s="1"/>
      <c r="I14" s="1"/>
      <c r="J14" s="1"/>
      <c r="K14" s="1"/>
      <c r="L14" s="1"/>
      <c r="M14" s="1"/>
    </row>
    <row r="15" spans="1:14" x14ac:dyDescent="0.3">
      <c r="A15" s="1"/>
      <c r="B15" s="1"/>
      <c r="C15" s="1"/>
      <c r="D15" s="1"/>
      <c r="E15" s="1"/>
      <c r="F15" s="1"/>
      <c r="G15" s="1"/>
      <c r="H15" s="1"/>
      <c r="I15" s="1"/>
      <c r="J15" s="1"/>
      <c r="K15" s="1"/>
      <c r="L15" s="1"/>
      <c r="M15" s="1"/>
    </row>
    <row r="16" spans="1:14" x14ac:dyDescent="0.3">
      <c r="A16" s="46" t="s">
        <v>76</v>
      </c>
      <c r="B16" s="46"/>
      <c r="C16" s="46"/>
      <c r="D16" s="46"/>
      <c r="E16" s="46"/>
      <c r="F16" s="46"/>
      <c r="G16" s="46"/>
      <c r="H16" s="46"/>
      <c r="I16" s="46"/>
      <c r="J16" s="46"/>
      <c r="K16" s="46"/>
      <c r="L16" s="46"/>
      <c r="M16" s="1"/>
    </row>
    <row r="17" spans="1:13" x14ac:dyDescent="0.3">
      <c r="A17" s="1"/>
      <c r="B17" s="1"/>
      <c r="C17" s="1"/>
      <c r="D17" s="1"/>
      <c r="E17" s="1"/>
      <c r="F17" s="1"/>
      <c r="G17" s="1"/>
      <c r="H17" s="1"/>
      <c r="I17" s="1"/>
      <c r="J17" s="1"/>
      <c r="K17" s="1"/>
      <c r="L17" s="1"/>
      <c r="M17" s="1"/>
    </row>
    <row r="18" spans="1:13" x14ac:dyDescent="0.3">
      <c r="A18" s="27" t="s">
        <v>225</v>
      </c>
      <c r="B18" s="27"/>
      <c r="C18" s="27"/>
      <c r="D18" s="27"/>
      <c r="E18" s="27"/>
      <c r="F18" s="27"/>
      <c r="G18" s="27"/>
      <c r="H18" s="27"/>
      <c r="I18" s="27"/>
      <c r="J18" s="27"/>
      <c r="K18" s="27"/>
      <c r="L18" s="27"/>
    </row>
    <row r="19" spans="1:13" x14ac:dyDescent="0.3">
      <c r="A19" s="1"/>
    </row>
    <row r="20" spans="1:13" x14ac:dyDescent="0.3">
      <c r="B20">
        <v>2.5</v>
      </c>
      <c r="C20">
        <v>4.8</v>
      </c>
      <c r="D20">
        <v>3.2</v>
      </c>
      <c r="E20">
        <v>2.1</v>
      </c>
      <c r="F20">
        <v>4.5</v>
      </c>
      <c r="G20">
        <v>2.9</v>
      </c>
      <c r="H20">
        <v>2.2999999999999998</v>
      </c>
      <c r="I20">
        <v>3.1</v>
      </c>
      <c r="J20">
        <v>4.2</v>
      </c>
      <c r="K20">
        <v>3.9</v>
      </c>
    </row>
    <row r="21" spans="1:13" x14ac:dyDescent="0.3">
      <c r="B21">
        <v>2.8</v>
      </c>
      <c r="C21">
        <v>4.0999999999999996</v>
      </c>
      <c r="D21">
        <v>2.6</v>
      </c>
      <c r="E21">
        <v>2.4</v>
      </c>
      <c r="F21">
        <v>4.7</v>
      </c>
      <c r="G21">
        <v>3.3</v>
      </c>
      <c r="H21">
        <v>2.7</v>
      </c>
      <c r="I21">
        <v>3</v>
      </c>
      <c r="J21">
        <v>4.3</v>
      </c>
      <c r="K21">
        <v>3.7</v>
      </c>
    </row>
    <row r="22" spans="1:13" x14ac:dyDescent="0.3">
      <c r="B22">
        <v>2.2000000000000002</v>
      </c>
      <c r="C22">
        <v>3.6</v>
      </c>
      <c r="D22">
        <v>4</v>
      </c>
      <c r="E22">
        <v>2.7</v>
      </c>
      <c r="F22">
        <v>3.8</v>
      </c>
      <c r="G22">
        <v>3.5</v>
      </c>
      <c r="H22">
        <v>3.2</v>
      </c>
      <c r="I22">
        <v>4.4000000000000004</v>
      </c>
      <c r="J22">
        <v>2</v>
      </c>
      <c r="K22">
        <v>3.4</v>
      </c>
    </row>
    <row r="23" spans="1:13" x14ac:dyDescent="0.3">
      <c r="B23">
        <v>3.1</v>
      </c>
      <c r="C23">
        <v>2.9</v>
      </c>
      <c r="D23">
        <v>4.5999999999999996</v>
      </c>
      <c r="E23">
        <v>3.3</v>
      </c>
      <c r="F23">
        <v>2.5</v>
      </c>
      <c r="G23">
        <v>4.9000000000000004</v>
      </c>
      <c r="H23">
        <v>2.8</v>
      </c>
      <c r="I23">
        <v>3</v>
      </c>
      <c r="J23">
        <v>4.2</v>
      </c>
      <c r="K23">
        <v>3.9</v>
      </c>
    </row>
    <row r="24" spans="1:13" x14ac:dyDescent="0.3">
      <c r="B24">
        <v>2.8</v>
      </c>
      <c r="C24">
        <v>4.0999999999999996</v>
      </c>
      <c r="D24">
        <v>2.6</v>
      </c>
      <c r="E24">
        <v>2.4</v>
      </c>
      <c r="F24">
        <v>4.7</v>
      </c>
      <c r="G24">
        <v>3.3</v>
      </c>
      <c r="H24">
        <v>2.7</v>
      </c>
      <c r="I24">
        <v>3</v>
      </c>
      <c r="J24">
        <v>4.3</v>
      </c>
      <c r="K24">
        <v>3.7</v>
      </c>
    </row>
    <row r="25" spans="1:13" x14ac:dyDescent="0.3">
      <c r="B25">
        <v>2.2000000000000002</v>
      </c>
      <c r="C25">
        <v>3.6</v>
      </c>
      <c r="D25">
        <v>4</v>
      </c>
      <c r="E25">
        <v>2.7</v>
      </c>
      <c r="F25">
        <v>3.8</v>
      </c>
      <c r="G25">
        <v>3.5</v>
      </c>
      <c r="H25">
        <v>3.2</v>
      </c>
      <c r="I25">
        <v>4.4000000000000004</v>
      </c>
      <c r="J25">
        <v>2</v>
      </c>
      <c r="K25">
        <v>3.4</v>
      </c>
    </row>
    <row r="26" spans="1:13" x14ac:dyDescent="0.3">
      <c r="B26">
        <v>3.1</v>
      </c>
      <c r="C26">
        <v>2.9</v>
      </c>
      <c r="D26">
        <v>4.5999999999999996</v>
      </c>
      <c r="E26">
        <v>3.3</v>
      </c>
      <c r="F26">
        <v>2.5</v>
      </c>
      <c r="G26">
        <v>4.9000000000000004</v>
      </c>
      <c r="H26">
        <v>2.8</v>
      </c>
      <c r="I26">
        <v>3</v>
      </c>
      <c r="J26">
        <v>4.2</v>
      </c>
      <c r="K26">
        <v>3.9</v>
      </c>
    </row>
    <row r="27" spans="1:13" x14ac:dyDescent="0.3">
      <c r="B27">
        <v>2.8</v>
      </c>
      <c r="C27">
        <v>4.0999999999999996</v>
      </c>
      <c r="D27">
        <v>2.6</v>
      </c>
      <c r="E27">
        <v>2.4</v>
      </c>
      <c r="F27">
        <v>4.7</v>
      </c>
      <c r="G27">
        <v>3.3</v>
      </c>
      <c r="H27">
        <v>2.7</v>
      </c>
      <c r="I27">
        <v>3</v>
      </c>
      <c r="J27">
        <v>4.3</v>
      </c>
      <c r="K27">
        <v>3.7</v>
      </c>
    </row>
    <row r="28" spans="1:13" x14ac:dyDescent="0.3">
      <c r="B28">
        <v>2.2000000000000002</v>
      </c>
      <c r="C28">
        <v>3.6</v>
      </c>
      <c r="D28">
        <v>4</v>
      </c>
      <c r="E28">
        <v>2.7</v>
      </c>
      <c r="F28">
        <v>3.8</v>
      </c>
      <c r="G28">
        <v>3.5</v>
      </c>
      <c r="H28">
        <v>3.2</v>
      </c>
      <c r="I28">
        <v>4.4000000000000004</v>
      </c>
      <c r="J28">
        <v>2</v>
      </c>
      <c r="K28">
        <v>3.4</v>
      </c>
    </row>
    <row r="29" spans="1:13" x14ac:dyDescent="0.3">
      <c r="B29">
        <v>3.1</v>
      </c>
      <c r="C29">
        <v>2.9</v>
      </c>
      <c r="D29">
        <v>4.5999999999999996</v>
      </c>
      <c r="E29">
        <v>3.3</v>
      </c>
      <c r="F29">
        <v>2.5</v>
      </c>
      <c r="G29">
        <v>4.9000000000000004</v>
      </c>
    </row>
    <row r="31" spans="1:13" x14ac:dyDescent="0.3">
      <c r="A31" s="1" t="s">
        <v>4</v>
      </c>
      <c r="B31" s="1"/>
      <c r="C31" s="1"/>
      <c r="D31" s="1"/>
      <c r="E31" s="1"/>
      <c r="F31" s="1"/>
      <c r="G31" s="1"/>
      <c r="H31" s="1"/>
      <c r="I31" s="1"/>
      <c r="J31" s="1"/>
      <c r="K31" s="1"/>
      <c r="L31" s="1"/>
      <c r="M31" s="1"/>
    </row>
    <row r="32" spans="1:13" x14ac:dyDescent="0.3">
      <c r="A32" s="1"/>
      <c r="B32" s="1"/>
      <c r="C32" s="1"/>
      <c r="D32" s="1"/>
      <c r="E32" s="1"/>
      <c r="F32" s="1"/>
      <c r="G32" s="1"/>
      <c r="H32" s="1"/>
      <c r="I32" s="1"/>
      <c r="J32" s="1"/>
      <c r="K32" s="1"/>
      <c r="L32" s="1"/>
      <c r="M32" s="1"/>
    </row>
    <row r="33" spans="1:13" x14ac:dyDescent="0.3">
      <c r="A33" s="1" t="s">
        <v>74</v>
      </c>
      <c r="B33" s="1"/>
      <c r="C33" s="1">
        <f>SKEW(B20:K29)</f>
        <v>0.22402536454542335</v>
      </c>
      <c r="D33" s="1"/>
      <c r="E33" s="1"/>
      <c r="F33" s="1"/>
      <c r="G33" s="1"/>
      <c r="H33" s="1"/>
      <c r="I33" s="1"/>
      <c r="J33" s="1"/>
      <c r="K33" s="1"/>
      <c r="L33" s="1"/>
      <c r="M33" s="1"/>
    </row>
    <row r="34" spans="1:13" x14ac:dyDescent="0.3">
      <c r="A34" s="1" t="s">
        <v>66</v>
      </c>
      <c r="B34" s="1"/>
      <c r="C34" s="1">
        <f>KURT(B20:K29)</f>
        <v>-0.93120912452529181</v>
      </c>
      <c r="D34" s="1"/>
      <c r="E34" s="1"/>
      <c r="F34" s="1"/>
      <c r="G34" s="1"/>
      <c r="H34" s="1"/>
      <c r="I34" s="1"/>
      <c r="J34" s="1"/>
      <c r="K34" s="1"/>
      <c r="L34" s="1"/>
      <c r="M34" s="1"/>
    </row>
    <row r="35" spans="1:13" x14ac:dyDescent="0.3">
      <c r="A35" s="1"/>
      <c r="B35" s="1"/>
      <c r="C35" s="1"/>
      <c r="D35" s="1"/>
      <c r="E35" s="1"/>
      <c r="F35" s="1"/>
      <c r="G35" s="1"/>
      <c r="H35" s="1"/>
      <c r="I35" s="1"/>
      <c r="J35" s="1"/>
      <c r="K35" s="1"/>
      <c r="L35" s="1"/>
      <c r="M35" s="1"/>
    </row>
    <row r="36" spans="1:13" x14ac:dyDescent="0.3">
      <c r="A36" s="46" t="s">
        <v>77</v>
      </c>
      <c r="B36" s="46"/>
      <c r="C36" s="46"/>
      <c r="D36" s="46"/>
      <c r="E36" s="46"/>
      <c r="F36" s="46"/>
      <c r="G36" s="46"/>
      <c r="H36" s="46"/>
      <c r="I36" s="46"/>
      <c r="J36" s="46"/>
      <c r="K36" s="46"/>
      <c r="L36" s="46"/>
      <c r="M36" s="1"/>
    </row>
    <row r="38" spans="1:13" x14ac:dyDescent="0.3">
      <c r="A38" s="27" t="s">
        <v>226</v>
      </c>
      <c r="B38" s="27"/>
      <c r="C38" s="27"/>
      <c r="D38" s="27"/>
      <c r="E38" s="27"/>
      <c r="F38" s="27"/>
      <c r="G38" s="27"/>
      <c r="H38" s="27"/>
      <c r="I38" s="27"/>
      <c r="J38" s="27"/>
      <c r="K38" s="27"/>
    </row>
    <row r="39" spans="1:13" x14ac:dyDescent="0.3">
      <c r="A39" s="1"/>
    </row>
    <row r="40" spans="1:13" x14ac:dyDescent="0.3">
      <c r="B40">
        <v>4</v>
      </c>
      <c r="C40">
        <v>5</v>
      </c>
      <c r="D40">
        <v>3</v>
      </c>
      <c r="E40">
        <v>4</v>
      </c>
      <c r="F40">
        <v>4</v>
      </c>
      <c r="G40">
        <v>3</v>
      </c>
      <c r="H40">
        <v>2</v>
      </c>
      <c r="I40">
        <v>5</v>
      </c>
      <c r="J40">
        <v>4</v>
      </c>
      <c r="K40">
        <v>3</v>
      </c>
    </row>
    <row r="41" spans="1:13" x14ac:dyDescent="0.3">
      <c r="B41">
        <v>5</v>
      </c>
      <c r="C41">
        <v>4</v>
      </c>
      <c r="D41">
        <v>2</v>
      </c>
      <c r="E41">
        <v>3</v>
      </c>
      <c r="F41">
        <v>4</v>
      </c>
      <c r="G41">
        <v>5</v>
      </c>
      <c r="H41">
        <v>3</v>
      </c>
      <c r="I41">
        <v>4</v>
      </c>
      <c r="J41">
        <v>5</v>
      </c>
      <c r="K41">
        <v>3</v>
      </c>
    </row>
    <row r="42" spans="1:13" x14ac:dyDescent="0.3">
      <c r="B42">
        <v>4</v>
      </c>
      <c r="C42">
        <v>3</v>
      </c>
      <c r="D42">
        <v>2</v>
      </c>
      <c r="E42">
        <v>4</v>
      </c>
      <c r="F42">
        <v>5</v>
      </c>
      <c r="G42">
        <v>3</v>
      </c>
      <c r="H42">
        <v>4</v>
      </c>
      <c r="I42">
        <v>5</v>
      </c>
      <c r="J42">
        <v>4</v>
      </c>
      <c r="K42">
        <v>3</v>
      </c>
    </row>
    <row r="43" spans="1:13" x14ac:dyDescent="0.3">
      <c r="B43">
        <v>3</v>
      </c>
      <c r="C43">
        <v>4</v>
      </c>
      <c r="D43">
        <v>5</v>
      </c>
      <c r="E43">
        <v>2</v>
      </c>
      <c r="F43">
        <v>3</v>
      </c>
      <c r="G43">
        <v>4</v>
      </c>
      <c r="H43">
        <v>4</v>
      </c>
      <c r="I43">
        <v>3</v>
      </c>
      <c r="J43">
        <v>5</v>
      </c>
      <c r="K43">
        <v>4</v>
      </c>
    </row>
    <row r="44" spans="1:13" x14ac:dyDescent="0.3">
      <c r="B44">
        <v>3</v>
      </c>
      <c r="C44">
        <v>4</v>
      </c>
      <c r="D44">
        <v>5</v>
      </c>
      <c r="E44">
        <v>4</v>
      </c>
      <c r="F44">
        <v>2</v>
      </c>
      <c r="G44">
        <v>3</v>
      </c>
      <c r="H44">
        <v>4</v>
      </c>
      <c r="I44">
        <v>5</v>
      </c>
      <c r="J44">
        <v>3</v>
      </c>
      <c r="K44">
        <v>4</v>
      </c>
    </row>
    <row r="45" spans="1:13" x14ac:dyDescent="0.3">
      <c r="B45">
        <v>5</v>
      </c>
      <c r="C45">
        <v>4</v>
      </c>
      <c r="D45">
        <v>3</v>
      </c>
      <c r="E45">
        <v>4</v>
      </c>
      <c r="F45">
        <v>5</v>
      </c>
      <c r="G45">
        <v>3</v>
      </c>
      <c r="H45">
        <v>4</v>
      </c>
      <c r="I45">
        <v>5</v>
      </c>
      <c r="J45">
        <v>4</v>
      </c>
      <c r="K45">
        <v>3</v>
      </c>
    </row>
    <row r="46" spans="1:13" x14ac:dyDescent="0.3">
      <c r="B46">
        <v>3</v>
      </c>
      <c r="C46">
        <v>4</v>
      </c>
      <c r="D46">
        <v>5</v>
      </c>
      <c r="E46">
        <v>2</v>
      </c>
      <c r="F46">
        <v>3</v>
      </c>
      <c r="G46">
        <v>4</v>
      </c>
      <c r="H46">
        <v>4</v>
      </c>
      <c r="I46">
        <v>3</v>
      </c>
      <c r="J46">
        <v>5</v>
      </c>
      <c r="K46">
        <v>4</v>
      </c>
    </row>
    <row r="47" spans="1:13" x14ac:dyDescent="0.3">
      <c r="B47">
        <v>3</v>
      </c>
      <c r="C47">
        <v>4</v>
      </c>
      <c r="D47">
        <v>5</v>
      </c>
      <c r="E47">
        <v>4</v>
      </c>
      <c r="F47">
        <v>2</v>
      </c>
      <c r="G47">
        <v>3</v>
      </c>
      <c r="H47">
        <v>4</v>
      </c>
      <c r="I47">
        <v>5</v>
      </c>
      <c r="J47">
        <v>3</v>
      </c>
      <c r="K47">
        <v>4</v>
      </c>
    </row>
    <row r="48" spans="1:13" x14ac:dyDescent="0.3">
      <c r="B48">
        <v>3</v>
      </c>
      <c r="C48">
        <v>4</v>
      </c>
      <c r="D48">
        <v>3</v>
      </c>
      <c r="E48">
        <v>4</v>
      </c>
      <c r="F48">
        <v>5</v>
      </c>
      <c r="G48">
        <v>3</v>
      </c>
      <c r="H48">
        <v>4</v>
      </c>
      <c r="I48">
        <v>5</v>
      </c>
      <c r="J48">
        <v>4</v>
      </c>
      <c r="K48">
        <v>3</v>
      </c>
    </row>
    <row r="49" spans="1:12" x14ac:dyDescent="0.3">
      <c r="B49">
        <v>3</v>
      </c>
      <c r="C49">
        <v>4</v>
      </c>
      <c r="D49">
        <v>5</v>
      </c>
      <c r="E49">
        <v>2</v>
      </c>
      <c r="F49">
        <v>3</v>
      </c>
      <c r="G49">
        <v>4</v>
      </c>
      <c r="H49">
        <v>4</v>
      </c>
      <c r="I49">
        <v>3</v>
      </c>
      <c r="J49">
        <v>5</v>
      </c>
      <c r="K49">
        <v>4</v>
      </c>
    </row>
    <row r="51" spans="1:12" x14ac:dyDescent="0.3">
      <c r="A51" s="1" t="s">
        <v>4</v>
      </c>
      <c r="B51" s="1"/>
      <c r="C51" s="1"/>
      <c r="D51" s="1"/>
      <c r="E51" s="1"/>
      <c r="F51" s="1"/>
      <c r="G51" s="1"/>
      <c r="H51" s="1"/>
      <c r="I51" s="1"/>
      <c r="J51" s="1"/>
      <c r="K51" s="1"/>
      <c r="L51" s="1"/>
    </row>
    <row r="52" spans="1:12" x14ac:dyDescent="0.3">
      <c r="A52" s="1"/>
      <c r="B52" s="1"/>
      <c r="C52" s="1"/>
      <c r="D52" s="1"/>
      <c r="E52" s="1"/>
      <c r="F52" s="1"/>
      <c r="G52" s="1"/>
      <c r="H52" s="1"/>
      <c r="I52" s="1"/>
      <c r="J52" s="1"/>
      <c r="K52" s="1"/>
      <c r="L52" s="1"/>
    </row>
    <row r="53" spans="1:12" x14ac:dyDescent="0.3">
      <c r="A53" s="1" t="s">
        <v>74</v>
      </c>
      <c r="B53" s="1"/>
      <c r="C53" s="1">
        <f>SKEW(B40:K49)</f>
        <v>-0.17978807627974527</v>
      </c>
      <c r="D53" s="1"/>
      <c r="E53" s="1"/>
      <c r="F53" s="1"/>
      <c r="G53" s="1"/>
      <c r="H53" s="1"/>
      <c r="I53" s="1"/>
      <c r="J53" s="1"/>
      <c r="K53" s="1"/>
      <c r="L53" s="1"/>
    </row>
    <row r="54" spans="1:12" x14ac:dyDescent="0.3">
      <c r="A54" s="1" t="s">
        <v>66</v>
      </c>
      <c r="B54" s="1"/>
      <c r="C54" s="1">
        <f>KURT(B40:K49)</f>
        <v>-0.74052191884538265</v>
      </c>
      <c r="D54" s="1"/>
      <c r="E54" s="1"/>
      <c r="F54" s="1"/>
      <c r="G54" s="1"/>
      <c r="H54" s="1"/>
      <c r="I54" s="1"/>
      <c r="J54" s="1"/>
      <c r="K54" s="1"/>
      <c r="L54" s="1"/>
    </row>
    <row r="55" spans="1:12" x14ac:dyDescent="0.3">
      <c r="A55" s="1"/>
      <c r="B55" s="1"/>
      <c r="C55" s="1"/>
      <c r="D55" s="1"/>
      <c r="E55" s="1"/>
      <c r="F55" s="1"/>
      <c r="G55" s="1"/>
      <c r="H55" s="1"/>
      <c r="I55" s="1"/>
      <c r="J55" s="1"/>
      <c r="K55" s="1"/>
      <c r="L55" s="1"/>
    </row>
    <row r="56" spans="1:12" x14ac:dyDescent="0.3">
      <c r="A56" s="46" t="s">
        <v>78</v>
      </c>
      <c r="B56" s="46"/>
      <c r="C56" s="46"/>
      <c r="D56" s="46"/>
      <c r="E56" s="46"/>
      <c r="F56" s="46"/>
      <c r="G56" s="46"/>
      <c r="H56" s="46"/>
      <c r="I56" s="46"/>
      <c r="J56" s="46"/>
      <c r="K56" s="46"/>
      <c r="L56" s="46"/>
    </row>
    <row r="59" spans="1:12" x14ac:dyDescent="0.3">
      <c r="A59" s="27" t="s">
        <v>227</v>
      </c>
      <c r="B59" s="27"/>
      <c r="C59" s="27"/>
      <c r="D59" s="27"/>
      <c r="E59" s="27"/>
      <c r="F59" s="27"/>
      <c r="G59" s="27"/>
      <c r="H59" s="27"/>
      <c r="I59" s="27"/>
      <c r="J59" s="27"/>
    </row>
    <row r="61" spans="1:12" x14ac:dyDescent="0.3">
      <c r="B61">
        <v>280</v>
      </c>
      <c r="C61">
        <v>350</v>
      </c>
      <c r="D61">
        <v>310</v>
      </c>
      <c r="E61">
        <v>270</v>
      </c>
      <c r="F61">
        <v>390</v>
      </c>
      <c r="G61">
        <v>320</v>
      </c>
      <c r="H61">
        <v>290</v>
      </c>
      <c r="I61">
        <v>340</v>
      </c>
      <c r="J61">
        <v>310</v>
      </c>
      <c r="K61">
        <v>380</v>
      </c>
    </row>
    <row r="62" spans="1:12" x14ac:dyDescent="0.3">
      <c r="B62">
        <v>270</v>
      </c>
      <c r="C62">
        <v>350</v>
      </c>
      <c r="D62">
        <v>300</v>
      </c>
      <c r="E62">
        <v>330</v>
      </c>
      <c r="F62">
        <v>370</v>
      </c>
      <c r="G62">
        <v>310</v>
      </c>
      <c r="H62">
        <v>280</v>
      </c>
      <c r="I62">
        <v>320</v>
      </c>
      <c r="J62">
        <v>350</v>
      </c>
      <c r="K62">
        <v>290</v>
      </c>
    </row>
    <row r="63" spans="1:12" x14ac:dyDescent="0.3">
      <c r="B63">
        <v>270</v>
      </c>
      <c r="C63">
        <v>350</v>
      </c>
      <c r="D63">
        <v>300</v>
      </c>
      <c r="E63">
        <v>330</v>
      </c>
      <c r="F63">
        <v>370</v>
      </c>
      <c r="G63">
        <v>310</v>
      </c>
      <c r="H63">
        <v>280</v>
      </c>
      <c r="I63">
        <v>320</v>
      </c>
      <c r="J63">
        <v>350</v>
      </c>
      <c r="K63">
        <v>290</v>
      </c>
    </row>
    <row r="64" spans="1:12" x14ac:dyDescent="0.3">
      <c r="B64">
        <v>270</v>
      </c>
      <c r="C64">
        <v>350</v>
      </c>
      <c r="D64">
        <v>300</v>
      </c>
      <c r="E64">
        <v>330</v>
      </c>
      <c r="F64">
        <v>370</v>
      </c>
      <c r="G64">
        <v>310</v>
      </c>
      <c r="H64">
        <v>280</v>
      </c>
      <c r="I64">
        <v>320</v>
      </c>
      <c r="J64">
        <v>350</v>
      </c>
      <c r="K64">
        <v>290</v>
      </c>
    </row>
    <row r="65" spans="1:12" x14ac:dyDescent="0.3">
      <c r="B65">
        <v>270</v>
      </c>
      <c r="C65">
        <v>350</v>
      </c>
      <c r="D65">
        <v>300</v>
      </c>
      <c r="E65">
        <v>330</v>
      </c>
      <c r="F65">
        <v>370</v>
      </c>
      <c r="G65">
        <v>310</v>
      </c>
      <c r="H65">
        <v>280</v>
      </c>
      <c r="I65">
        <v>320</v>
      </c>
      <c r="J65">
        <v>350</v>
      </c>
      <c r="K65">
        <v>290</v>
      </c>
    </row>
    <row r="66" spans="1:12" x14ac:dyDescent="0.3">
      <c r="B66">
        <v>270</v>
      </c>
      <c r="C66">
        <v>350</v>
      </c>
      <c r="D66">
        <v>300</v>
      </c>
      <c r="E66">
        <v>330</v>
      </c>
      <c r="F66">
        <v>370</v>
      </c>
      <c r="G66">
        <v>310</v>
      </c>
      <c r="H66">
        <v>280</v>
      </c>
      <c r="I66">
        <v>320</v>
      </c>
      <c r="J66">
        <v>350</v>
      </c>
      <c r="K66">
        <v>290</v>
      </c>
    </row>
    <row r="67" spans="1:12" x14ac:dyDescent="0.3">
      <c r="B67">
        <v>270</v>
      </c>
      <c r="C67">
        <v>350</v>
      </c>
      <c r="D67">
        <v>300</v>
      </c>
      <c r="E67">
        <v>330</v>
      </c>
      <c r="F67">
        <v>370</v>
      </c>
      <c r="G67">
        <v>310</v>
      </c>
      <c r="H67">
        <v>280</v>
      </c>
      <c r="I67">
        <v>320</v>
      </c>
      <c r="J67">
        <v>350</v>
      </c>
      <c r="K67">
        <v>290</v>
      </c>
    </row>
    <row r="68" spans="1:12" x14ac:dyDescent="0.3">
      <c r="B68">
        <v>270</v>
      </c>
      <c r="C68">
        <v>350</v>
      </c>
      <c r="D68">
        <v>300</v>
      </c>
      <c r="E68">
        <v>330</v>
      </c>
      <c r="F68">
        <v>370</v>
      </c>
      <c r="G68">
        <v>310</v>
      </c>
      <c r="H68">
        <v>280</v>
      </c>
      <c r="I68">
        <v>320</v>
      </c>
      <c r="J68">
        <v>350</v>
      </c>
      <c r="K68">
        <v>290</v>
      </c>
    </row>
    <row r="69" spans="1:12" x14ac:dyDescent="0.3">
      <c r="B69">
        <v>270</v>
      </c>
      <c r="C69">
        <v>350</v>
      </c>
      <c r="D69">
        <v>300</v>
      </c>
      <c r="E69">
        <v>330</v>
      </c>
      <c r="F69">
        <v>370</v>
      </c>
      <c r="G69">
        <v>310</v>
      </c>
      <c r="H69">
        <v>280</v>
      </c>
      <c r="I69">
        <v>320</v>
      </c>
      <c r="J69">
        <v>350</v>
      </c>
      <c r="K69">
        <v>290</v>
      </c>
    </row>
    <row r="70" spans="1:12" x14ac:dyDescent="0.3">
      <c r="B70">
        <v>270</v>
      </c>
      <c r="C70">
        <v>350</v>
      </c>
      <c r="D70">
        <v>300</v>
      </c>
      <c r="E70">
        <v>330</v>
      </c>
      <c r="F70">
        <v>370</v>
      </c>
      <c r="G70">
        <v>310</v>
      </c>
      <c r="H70">
        <v>280</v>
      </c>
      <c r="I70">
        <v>320</v>
      </c>
      <c r="J70">
        <v>350</v>
      </c>
      <c r="K70">
        <v>290</v>
      </c>
    </row>
    <row r="72" spans="1:12" x14ac:dyDescent="0.3">
      <c r="A72" s="1" t="s">
        <v>4</v>
      </c>
      <c r="B72" s="1"/>
      <c r="C72" s="1"/>
      <c r="D72" s="1"/>
      <c r="E72" s="1"/>
      <c r="F72" s="1"/>
      <c r="G72" s="1"/>
      <c r="H72" s="1"/>
      <c r="I72" s="1"/>
      <c r="J72" s="1"/>
      <c r="K72" s="1"/>
    </row>
    <row r="73" spans="1:12" x14ac:dyDescent="0.3">
      <c r="A73" s="1"/>
      <c r="B73" s="1"/>
      <c r="C73" s="1"/>
      <c r="D73" s="1"/>
      <c r="E73" s="1"/>
      <c r="F73" s="1"/>
      <c r="G73" s="1"/>
      <c r="H73" s="1"/>
      <c r="I73" s="1"/>
      <c r="J73" s="1"/>
      <c r="K73" s="1"/>
    </row>
    <row r="74" spans="1:12" x14ac:dyDescent="0.3">
      <c r="A74" s="1" t="s">
        <v>74</v>
      </c>
      <c r="B74" s="1"/>
      <c r="C74" s="1">
        <f>SKEW(B61:K70)</f>
        <v>0.2092186247974063</v>
      </c>
      <c r="D74" s="1"/>
      <c r="E74" s="1"/>
      <c r="F74" s="1"/>
      <c r="G74" s="1"/>
      <c r="H74" s="1"/>
      <c r="I74" s="1"/>
      <c r="J74" s="1"/>
      <c r="K74" s="1"/>
    </row>
    <row r="75" spans="1:12" x14ac:dyDescent="0.3">
      <c r="A75" s="1" t="s">
        <v>66</v>
      </c>
      <c r="B75" s="1"/>
      <c r="C75" s="1">
        <f>KURT(B61:K70)</f>
        <v>-1.0374244845101974</v>
      </c>
      <c r="D75" s="1"/>
      <c r="E75" s="1"/>
      <c r="F75" s="1"/>
      <c r="G75" s="1"/>
      <c r="H75" s="1"/>
      <c r="I75" s="1"/>
      <c r="J75" s="1"/>
      <c r="K75" s="1"/>
    </row>
    <row r="76" spans="1:12" x14ac:dyDescent="0.3">
      <c r="A76" s="46" t="s">
        <v>79</v>
      </c>
      <c r="B76" s="46"/>
      <c r="C76" s="46"/>
      <c r="D76" s="46"/>
      <c r="E76" s="46"/>
      <c r="F76" s="46"/>
      <c r="G76" s="46"/>
      <c r="H76" s="46"/>
      <c r="I76" s="46"/>
      <c r="J76" s="46"/>
      <c r="K76" s="46"/>
      <c r="L76" s="42"/>
    </row>
    <row r="79" spans="1:12" x14ac:dyDescent="0.3">
      <c r="A79" s="27" t="s">
        <v>228</v>
      </c>
      <c r="B79" s="27"/>
      <c r="C79" s="27"/>
      <c r="D79" s="27"/>
      <c r="E79" s="27"/>
      <c r="F79" s="27"/>
      <c r="G79" s="27"/>
      <c r="H79" s="27"/>
      <c r="I79" s="27"/>
      <c r="J79" s="27"/>
      <c r="K79" s="27"/>
    </row>
    <row r="81" spans="1:13" x14ac:dyDescent="0.3">
      <c r="B81">
        <v>12</v>
      </c>
      <c r="C81">
        <v>18</v>
      </c>
      <c r="D81">
        <v>15</v>
      </c>
      <c r="E81">
        <v>22</v>
      </c>
      <c r="F81">
        <v>20</v>
      </c>
      <c r="G81">
        <v>14</v>
      </c>
      <c r="H81">
        <v>16</v>
      </c>
      <c r="I81">
        <v>21</v>
      </c>
      <c r="J81">
        <v>19</v>
      </c>
      <c r="K81">
        <v>17</v>
      </c>
    </row>
    <row r="82" spans="1:13" x14ac:dyDescent="0.3">
      <c r="B82">
        <v>22</v>
      </c>
      <c r="C82">
        <v>19</v>
      </c>
      <c r="D82">
        <v>13</v>
      </c>
      <c r="E82">
        <v>16</v>
      </c>
      <c r="F82">
        <v>21</v>
      </c>
      <c r="G82">
        <v>22</v>
      </c>
      <c r="H82">
        <v>17</v>
      </c>
      <c r="I82">
        <v>19</v>
      </c>
      <c r="J82">
        <v>22</v>
      </c>
      <c r="K82">
        <v>18</v>
      </c>
    </row>
    <row r="83" spans="1:13" x14ac:dyDescent="0.3">
      <c r="B83">
        <v>14</v>
      </c>
      <c r="C83">
        <v>20</v>
      </c>
      <c r="D83">
        <v>19</v>
      </c>
      <c r="E83">
        <v>17</v>
      </c>
      <c r="F83">
        <v>22</v>
      </c>
      <c r="G83">
        <v>18</v>
      </c>
      <c r="H83">
        <v>15</v>
      </c>
      <c r="I83">
        <v>21</v>
      </c>
      <c r="J83">
        <v>20</v>
      </c>
      <c r="K83">
        <v>16</v>
      </c>
    </row>
    <row r="84" spans="1:13" x14ac:dyDescent="0.3">
      <c r="B84">
        <v>12</v>
      </c>
      <c r="C84">
        <v>18</v>
      </c>
      <c r="D84">
        <v>15</v>
      </c>
      <c r="E84">
        <v>22</v>
      </c>
      <c r="F84">
        <v>20</v>
      </c>
      <c r="G84">
        <v>14</v>
      </c>
      <c r="H84">
        <v>16</v>
      </c>
      <c r="I84">
        <v>21</v>
      </c>
      <c r="J84">
        <v>19</v>
      </c>
      <c r="K84">
        <v>17</v>
      </c>
    </row>
    <row r="85" spans="1:13" x14ac:dyDescent="0.3">
      <c r="B85">
        <v>22</v>
      </c>
      <c r="C85">
        <v>19</v>
      </c>
      <c r="D85">
        <v>13</v>
      </c>
      <c r="E85">
        <v>16</v>
      </c>
      <c r="F85">
        <v>21</v>
      </c>
      <c r="G85">
        <v>22</v>
      </c>
      <c r="H85">
        <v>17</v>
      </c>
      <c r="I85">
        <v>19</v>
      </c>
      <c r="J85">
        <v>22</v>
      </c>
      <c r="K85">
        <v>18</v>
      </c>
    </row>
    <row r="86" spans="1:13" x14ac:dyDescent="0.3">
      <c r="B86">
        <v>14</v>
      </c>
      <c r="C86">
        <v>20</v>
      </c>
      <c r="D86">
        <v>19</v>
      </c>
      <c r="E86">
        <v>17</v>
      </c>
      <c r="F86">
        <v>22</v>
      </c>
      <c r="G86">
        <v>18</v>
      </c>
      <c r="H86">
        <v>15</v>
      </c>
      <c r="I86">
        <v>21</v>
      </c>
      <c r="J86">
        <v>20</v>
      </c>
      <c r="K86">
        <v>16</v>
      </c>
    </row>
    <row r="87" spans="1:13" x14ac:dyDescent="0.3">
      <c r="B87">
        <v>12</v>
      </c>
      <c r="C87">
        <v>18</v>
      </c>
      <c r="D87">
        <v>15</v>
      </c>
      <c r="E87">
        <v>22</v>
      </c>
      <c r="F87">
        <v>20</v>
      </c>
      <c r="G87">
        <v>14</v>
      </c>
      <c r="H87">
        <v>16</v>
      </c>
      <c r="I87">
        <v>21</v>
      </c>
      <c r="J87">
        <v>19</v>
      </c>
      <c r="K87">
        <v>17</v>
      </c>
    </row>
    <row r="88" spans="1:13" x14ac:dyDescent="0.3">
      <c r="B88">
        <v>22</v>
      </c>
      <c r="C88">
        <v>19</v>
      </c>
      <c r="D88">
        <v>13</v>
      </c>
      <c r="E88">
        <v>16</v>
      </c>
      <c r="F88">
        <v>21</v>
      </c>
      <c r="G88">
        <v>22</v>
      </c>
      <c r="H88">
        <v>17</v>
      </c>
      <c r="I88">
        <v>19</v>
      </c>
      <c r="J88">
        <v>22</v>
      </c>
      <c r="K88">
        <v>18</v>
      </c>
    </row>
    <row r="89" spans="1:13" x14ac:dyDescent="0.3">
      <c r="B89">
        <v>14</v>
      </c>
      <c r="C89">
        <v>20</v>
      </c>
      <c r="D89">
        <v>19</v>
      </c>
      <c r="E89">
        <v>17</v>
      </c>
      <c r="F89">
        <v>22</v>
      </c>
      <c r="G89">
        <v>18</v>
      </c>
      <c r="H89">
        <v>15</v>
      </c>
      <c r="I89">
        <v>21</v>
      </c>
      <c r="J89">
        <v>20</v>
      </c>
      <c r="K89">
        <v>16</v>
      </c>
    </row>
    <row r="90" spans="1:13" x14ac:dyDescent="0.3">
      <c r="B90">
        <v>12</v>
      </c>
      <c r="C90">
        <v>18</v>
      </c>
      <c r="D90">
        <v>15</v>
      </c>
      <c r="E90">
        <v>22</v>
      </c>
      <c r="F90">
        <v>20</v>
      </c>
      <c r="G90">
        <v>14</v>
      </c>
      <c r="H90">
        <v>16</v>
      </c>
      <c r="I90">
        <v>21</v>
      </c>
      <c r="J90">
        <v>19</v>
      </c>
      <c r="K90">
        <v>17</v>
      </c>
    </row>
    <row r="92" spans="1:13" x14ac:dyDescent="0.3">
      <c r="A92" s="1" t="s">
        <v>4</v>
      </c>
      <c r="B92" s="1"/>
      <c r="C92" s="1"/>
      <c r="D92" s="1"/>
      <c r="E92" s="1"/>
      <c r="F92" s="1"/>
      <c r="G92" s="1"/>
      <c r="H92" s="1"/>
      <c r="I92" s="1"/>
      <c r="J92" s="1"/>
      <c r="K92" s="1"/>
      <c r="L92" s="1"/>
      <c r="M92" s="1"/>
    </row>
    <row r="93" spans="1:13" x14ac:dyDescent="0.3">
      <c r="A93" s="1"/>
      <c r="B93" s="1"/>
      <c r="C93" s="1"/>
      <c r="D93" s="1"/>
      <c r="E93" s="1"/>
      <c r="F93" s="1"/>
      <c r="G93" s="1"/>
      <c r="H93" s="1"/>
      <c r="I93" s="1"/>
      <c r="J93" s="1"/>
      <c r="K93" s="1"/>
      <c r="L93" s="1"/>
      <c r="M93" s="1"/>
    </row>
    <row r="94" spans="1:13" x14ac:dyDescent="0.3">
      <c r="A94" s="1" t="s">
        <v>74</v>
      </c>
      <c r="B94" s="1"/>
      <c r="C94" s="1">
        <f>SKEW(B81:K90)</f>
        <v>-0.3350128722188207</v>
      </c>
      <c r="D94" s="1"/>
      <c r="E94" s="1"/>
      <c r="F94" s="1"/>
      <c r="G94" s="1"/>
      <c r="H94" s="1"/>
      <c r="I94" s="1"/>
      <c r="J94" s="1"/>
      <c r="K94" s="1"/>
      <c r="L94" s="1"/>
      <c r="M94" s="1"/>
    </row>
    <row r="95" spans="1:13" x14ac:dyDescent="0.3">
      <c r="A95" s="1" t="s">
        <v>66</v>
      </c>
      <c r="B95" s="1"/>
      <c r="C95" s="1">
        <f>KURT(B81:K90)</f>
        <v>-0.88101144669010489</v>
      </c>
      <c r="D95" s="1"/>
      <c r="E95" s="1"/>
      <c r="F95" s="1"/>
      <c r="G95" s="1"/>
      <c r="H95" s="1"/>
      <c r="I95" s="1"/>
      <c r="J95" s="1"/>
      <c r="K95" s="1"/>
      <c r="L95" s="1"/>
      <c r="M95" s="1"/>
    </row>
    <row r="96" spans="1:13" x14ac:dyDescent="0.3">
      <c r="A96" s="46" t="s">
        <v>80</v>
      </c>
      <c r="B96" s="46"/>
      <c r="C96" s="46"/>
      <c r="D96" s="46"/>
      <c r="E96" s="46"/>
      <c r="F96" s="46"/>
      <c r="G96" s="46"/>
      <c r="H96" s="46"/>
      <c r="I96" s="46"/>
      <c r="J96" s="46"/>
      <c r="K96" s="46"/>
      <c r="L96" s="46"/>
      <c r="M96" s="46"/>
    </row>
    <row r="99" spans="1:12" ht="21" x14ac:dyDescent="0.4">
      <c r="A99" s="35" t="s">
        <v>81</v>
      </c>
      <c r="B99" s="36"/>
      <c r="C99" s="36"/>
      <c r="D99" s="36"/>
      <c r="E99" s="36"/>
      <c r="F99" s="36"/>
      <c r="G99" s="36"/>
    </row>
    <row r="101" spans="1:12" x14ac:dyDescent="0.3">
      <c r="A101" s="27" t="s">
        <v>229</v>
      </c>
      <c r="B101" s="27"/>
      <c r="C101" s="27"/>
      <c r="D101" s="27"/>
      <c r="E101" s="27"/>
      <c r="F101" s="27"/>
      <c r="G101" s="27"/>
      <c r="H101" s="27"/>
      <c r="I101" s="27"/>
      <c r="J101" s="27"/>
      <c r="K101" s="27"/>
      <c r="L101" s="27"/>
    </row>
    <row r="102" spans="1:12" x14ac:dyDescent="0.3">
      <c r="B102">
        <v>40</v>
      </c>
      <c r="C102">
        <v>45</v>
      </c>
      <c r="D102">
        <v>50</v>
      </c>
      <c r="E102">
        <v>55</v>
      </c>
      <c r="F102">
        <v>60</v>
      </c>
      <c r="G102">
        <v>62</v>
      </c>
      <c r="H102">
        <v>65</v>
      </c>
      <c r="I102">
        <v>68</v>
      </c>
      <c r="J102">
        <v>70</v>
      </c>
      <c r="K102">
        <v>72</v>
      </c>
    </row>
    <row r="103" spans="1:12" x14ac:dyDescent="0.3">
      <c r="B103">
        <v>75</v>
      </c>
      <c r="C103">
        <v>78</v>
      </c>
      <c r="D103">
        <v>80</v>
      </c>
      <c r="E103">
        <v>82</v>
      </c>
      <c r="F103">
        <v>85</v>
      </c>
      <c r="G103">
        <v>88</v>
      </c>
      <c r="H103">
        <v>90</v>
      </c>
      <c r="I103">
        <v>92</v>
      </c>
      <c r="J103">
        <v>95</v>
      </c>
      <c r="K103">
        <v>100</v>
      </c>
    </row>
    <row r="104" spans="1:12" x14ac:dyDescent="0.3">
      <c r="B104">
        <v>105</v>
      </c>
      <c r="C104">
        <v>110</v>
      </c>
      <c r="D104">
        <v>115</v>
      </c>
      <c r="E104">
        <v>120</v>
      </c>
      <c r="F104">
        <v>125</v>
      </c>
      <c r="G104">
        <v>130</v>
      </c>
      <c r="H104">
        <v>135</v>
      </c>
      <c r="I104">
        <v>140</v>
      </c>
      <c r="J104">
        <v>145</v>
      </c>
      <c r="K104">
        <v>150</v>
      </c>
    </row>
    <row r="105" spans="1:12" x14ac:dyDescent="0.3">
      <c r="B105">
        <v>155</v>
      </c>
      <c r="C105">
        <v>160</v>
      </c>
      <c r="D105">
        <v>165</v>
      </c>
      <c r="E105">
        <v>170</v>
      </c>
      <c r="F105">
        <v>175</v>
      </c>
      <c r="G105">
        <v>180</v>
      </c>
      <c r="H105">
        <v>185</v>
      </c>
      <c r="I105">
        <v>190</v>
      </c>
      <c r="J105">
        <v>195</v>
      </c>
      <c r="K105">
        <v>200</v>
      </c>
    </row>
    <row r="106" spans="1:12" x14ac:dyDescent="0.3">
      <c r="B106">
        <v>205</v>
      </c>
      <c r="C106">
        <v>210</v>
      </c>
      <c r="D106">
        <v>215</v>
      </c>
      <c r="E106">
        <v>220</v>
      </c>
      <c r="F106">
        <v>225</v>
      </c>
      <c r="G106">
        <v>230</v>
      </c>
      <c r="H106">
        <v>235</v>
      </c>
      <c r="I106">
        <v>240</v>
      </c>
      <c r="J106">
        <v>245</v>
      </c>
      <c r="K106">
        <v>250</v>
      </c>
    </row>
    <row r="107" spans="1:12" x14ac:dyDescent="0.3">
      <c r="B107">
        <v>255</v>
      </c>
      <c r="C107">
        <v>260</v>
      </c>
      <c r="D107">
        <v>265</v>
      </c>
      <c r="E107">
        <v>270</v>
      </c>
      <c r="F107">
        <v>275</v>
      </c>
      <c r="G107">
        <v>280</v>
      </c>
      <c r="H107">
        <v>285</v>
      </c>
      <c r="I107">
        <v>290</v>
      </c>
      <c r="J107">
        <v>295</v>
      </c>
      <c r="K107">
        <v>300</v>
      </c>
    </row>
    <row r="108" spans="1:12" x14ac:dyDescent="0.3">
      <c r="B108">
        <v>305</v>
      </c>
      <c r="C108">
        <v>310</v>
      </c>
      <c r="D108">
        <v>315</v>
      </c>
      <c r="E108">
        <v>320</v>
      </c>
      <c r="F108">
        <v>325</v>
      </c>
      <c r="G108">
        <v>330</v>
      </c>
      <c r="H108">
        <v>335</v>
      </c>
      <c r="I108">
        <v>340</v>
      </c>
      <c r="J108">
        <v>345</v>
      </c>
      <c r="K108">
        <v>350</v>
      </c>
    </row>
    <row r="109" spans="1:12" x14ac:dyDescent="0.3">
      <c r="B109">
        <v>355</v>
      </c>
      <c r="C109">
        <v>360</v>
      </c>
      <c r="D109">
        <v>365</v>
      </c>
      <c r="E109">
        <v>370</v>
      </c>
      <c r="F109">
        <v>375</v>
      </c>
      <c r="G109">
        <v>380</v>
      </c>
      <c r="H109">
        <v>385</v>
      </c>
      <c r="I109">
        <v>390</v>
      </c>
      <c r="J109">
        <v>395</v>
      </c>
      <c r="K109">
        <v>400</v>
      </c>
    </row>
    <row r="110" spans="1:12" x14ac:dyDescent="0.3">
      <c r="B110">
        <v>405</v>
      </c>
      <c r="C110">
        <v>410</v>
      </c>
      <c r="D110">
        <v>415</v>
      </c>
      <c r="E110">
        <v>420</v>
      </c>
      <c r="F110">
        <v>425</v>
      </c>
      <c r="G110">
        <v>430</v>
      </c>
      <c r="H110">
        <v>435</v>
      </c>
      <c r="I110">
        <v>440</v>
      </c>
      <c r="J110">
        <v>445</v>
      </c>
      <c r="K110">
        <v>450</v>
      </c>
    </row>
    <row r="111" spans="1:12" x14ac:dyDescent="0.3">
      <c r="B111">
        <v>455</v>
      </c>
      <c r="C111">
        <v>460</v>
      </c>
      <c r="D111">
        <v>465</v>
      </c>
      <c r="E111">
        <v>470</v>
      </c>
      <c r="F111">
        <v>475</v>
      </c>
      <c r="G111">
        <v>480</v>
      </c>
      <c r="H111">
        <v>485</v>
      </c>
      <c r="I111">
        <v>490</v>
      </c>
      <c r="J111">
        <v>495</v>
      </c>
      <c r="K111">
        <v>500</v>
      </c>
    </row>
    <row r="113" spans="1:12" x14ac:dyDescent="0.3">
      <c r="A113" s="1" t="s">
        <v>4</v>
      </c>
      <c r="B113" s="1"/>
      <c r="C113" s="1"/>
      <c r="D113" s="1"/>
    </row>
    <row r="114" spans="1:12" x14ac:dyDescent="0.3">
      <c r="A114" s="1"/>
      <c r="B114" s="1"/>
      <c r="C114" s="1"/>
      <c r="D114" s="1"/>
    </row>
    <row r="115" spans="1:12" x14ac:dyDescent="0.3">
      <c r="A115" s="1" t="s">
        <v>82</v>
      </c>
      <c r="B115" s="1" t="s">
        <v>51</v>
      </c>
      <c r="C115" s="1">
        <f>QUARTILE(B102:K111,1)</f>
        <v>128.75</v>
      </c>
      <c r="D115" s="1"/>
    </row>
    <row r="116" spans="1:12" x14ac:dyDescent="0.3">
      <c r="A116" s="1"/>
      <c r="B116" s="1" t="s">
        <v>83</v>
      </c>
      <c r="C116" s="1">
        <f>MEDIAN(B102:K111)</f>
        <v>252.5</v>
      </c>
      <c r="D116" s="1"/>
    </row>
    <row r="117" spans="1:12" x14ac:dyDescent="0.3">
      <c r="A117" s="1"/>
      <c r="B117" s="1" t="s">
        <v>52</v>
      </c>
      <c r="C117" s="1">
        <f>QUARTILE(B102:J106,3)</f>
        <v>185</v>
      </c>
      <c r="D117" s="1"/>
    </row>
    <row r="118" spans="1:12" x14ac:dyDescent="0.3">
      <c r="A118" s="1"/>
      <c r="B118" s="1"/>
      <c r="C118" s="1"/>
      <c r="D118" s="1"/>
    </row>
    <row r="119" spans="1:12" x14ac:dyDescent="0.3">
      <c r="A119" s="1" t="s">
        <v>84</v>
      </c>
      <c r="B119" s="1" t="s">
        <v>85</v>
      </c>
      <c r="C119" s="1">
        <f>PERCENTILE(B102:K111,0.1)</f>
        <v>74.7</v>
      </c>
      <c r="D119" s="1"/>
    </row>
    <row r="120" spans="1:12" x14ac:dyDescent="0.3">
      <c r="A120" s="1"/>
      <c r="B120" s="1" t="s">
        <v>86</v>
      </c>
      <c r="C120" s="1">
        <f>PERCENTILE(B102:K111,0.25)</f>
        <v>128.75</v>
      </c>
      <c r="D120" s="1"/>
    </row>
    <row r="121" spans="1:12" x14ac:dyDescent="0.3">
      <c r="A121" s="1"/>
      <c r="B121" s="1" t="s">
        <v>88</v>
      </c>
      <c r="C121" s="1">
        <f>PERCENTILE(B102:K111,0.75)</f>
        <v>376.25</v>
      </c>
      <c r="D121" s="1"/>
    </row>
    <row r="122" spans="1:12" x14ac:dyDescent="0.3">
      <c r="A122" s="1"/>
      <c r="B122" s="1" t="s">
        <v>87</v>
      </c>
      <c r="C122" s="1">
        <f>PERCENTILE(B102:K111,0.9)</f>
        <v>450.50000000000006</v>
      </c>
      <c r="D122" s="1"/>
    </row>
    <row r="125" spans="1:12" x14ac:dyDescent="0.3">
      <c r="A125" s="27" t="s">
        <v>230</v>
      </c>
      <c r="B125" s="27"/>
      <c r="C125" s="27"/>
      <c r="D125" s="27"/>
      <c r="E125" s="27"/>
      <c r="F125" s="27"/>
      <c r="G125" s="27"/>
      <c r="H125" s="27"/>
      <c r="I125" s="27"/>
      <c r="J125" s="27"/>
      <c r="K125" s="27"/>
      <c r="L125" s="27"/>
    </row>
    <row r="127" spans="1:12" x14ac:dyDescent="0.3">
      <c r="B127">
        <v>50</v>
      </c>
      <c r="C127">
        <v>60</v>
      </c>
      <c r="D127">
        <v>62</v>
      </c>
      <c r="E127">
        <v>65</v>
      </c>
      <c r="F127">
        <v>68</v>
      </c>
      <c r="G127">
        <v>70</v>
      </c>
      <c r="H127">
        <v>72</v>
      </c>
      <c r="I127">
        <v>75</v>
      </c>
      <c r="J127">
        <v>78</v>
      </c>
      <c r="K127">
        <v>80</v>
      </c>
    </row>
    <row r="128" spans="1:12" x14ac:dyDescent="0.3">
      <c r="B128">
        <v>82</v>
      </c>
      <c r="C128">
        <v>85</v>
      </c>
      <c r="D128">
        <v>88</v>
      </c>
      <c r="E128">
        <v>90</v>
      </c>
      <c r="F128">
        <v>92</v>
      </c>
      <c r="G128">
        <v>95</v>
      </c>
      <c r="H128">
        <v>100</v>
      </c>
      <c r="I128">
        <v>105</v>
      </c>
      <c r="J128">
        <v>110</v>
      </c>
      <c r="K128">
        <v>115</v>
      </c>
    </row>
    <row r="129" spans="1:11" x14ac:dyDescent="0.3">
      <c r="B129">
        <v>120</v>
      </c>
      <c r="C129">
        <v>125</v>
      </c>
      <c r="D129">
        <v>130</v>
      </c>
      <c r="E129">
        <v>135</v>
      </c>
      <c r="F129">
        <v>140</v>
      </c>
      <c r="G129">
        <v>145</v>
      </c>
      <c r="H129">
        <v>150</v>
      </c>
      <c r="I129">
        <v>155</v>
      </c>
      <c r="J129">
        <v>160</v>
      </c>
      <c r="K129">
        <v>165</v>
      </c>
    </row>
    <row r="130" spans="1:11" x14ac:dyDescent="0.3">
      <c r="B130">
        <v>170</v>
      </c>
      <c r="C130">
        <v>175</v>
      </c>
      <c r="D130">
        <v>180</v>
      </c>
      <c r="E130">
        <v>185</v>
      </c>
      <c r="F130">
        <v>190</v>
      </c>
      <c r="G130">
        <v>195</v>
      </c>
      <c r="H130">
        <v>200</v>
      </c>
      <c r="I130">
        <v>205</v>
      </c>
      <c r="J130">
        <v>210</v>
      </c>
      <c r="K130">
        <v>215</v>
      </c>
    </row>
    <row r="131" spans="1:11" x14ac:dyDescent="0.3">
      <c r="B131">
        <v>220</v>
      </c>
      <c r="C131">
        <v>225</v>
      </c>
      <c r="D131">
        <v>230</v>
      </c>
      <c r="E131">
        <v>235</v>
      </c>
      <c r="F131">
        <v>240</v>
      </c>
      <c r="G131">
        <v>245</v>
      </c>
      <c r="H131">
        <v>250</v>
      </c>
      <c r="I131">
        <v>255</v>
      </c>
      <c r="J131">
        <v>260</v>
      </c>
      <c r="K131">
        <v>265</v>
      </c>
    </row>
    <row r="132" spans="1:11" x14ac:dyDescent="0.3">
      <c r="B132">
        <v>270</v>
      </c>
      <c r="C132">
        <v>275</v>
      </c>
      <c r="D132">
        <v>280</v>
      </c>
      <c r="E132">
        <v>285</v>
      </c>
      <c r="F132">
        <v>290</v>
      </c>
      <c r="G132">
        <v>295</v>
      </c>
      <c r="H132">
        <v>300</v>
      </c>
      <c r="I132">
        <v>305</v>
      </c>
      <c r="J132">
        <v>310</v>
      </c>
      <c r="K132">
        <v>315</v>
      </c>
    </row>
    <row r="133" spans="1:11" x14ac:dyDescent="0.3">
      <c r="B133">
        <v>320</v>
      </c>
      <c r="C133">
        <v>325</v>
      </c>
      <c r="D133">
        <v>330</v>
      </c>
      <c r="E133">
        <v>335</v>
      </c>
      <c r="F133">
        <v>340</v>
      </c>
      <c r="G133">
        <v>345</v>
      </c>
      <c r="H133">
        <v>350</v>
      </c>
      <c r="I133">
        <v>355</v>
      </c>
      <c r="J133">
        <v>360</v>
      </c>
      <c r="K133">
        <v>365</v>
      </c>
    </row>
    <row r="134" spans="1:11" x14ac:dyDescent="0.3">
      <c r="B134">
        <v>370</v>
      </c>
      <c r="C134">
        <v>375</v>
      </c>
      <c r="D134">
        <v>380</v>
      </c>
      <c r="E134">
        <v>385</v>
      </c>
      <c r="F134">
        <v>390</v>
      </c>
      <c r="G134">
        <v>395</v>
      </c>
      <c r="H134">
        <v>400</v>
      </c>
      <c r="I134">
        <v>405</v>
      </c>
      <c r="J134">
        <v>410</v>
      </c>
      <c r="K134">
        <v>415</v>
      </c>
    </row>
    <row r="135" spans="1:11" x14ac:dyDescent="0.3">
      <c r="B135">
        <v>420</v>
      </c>
      <c r="C135">
        <v>425</v>
      </c>
      <c r="D135">
        <v>430</v>
      </c>
      <c r="E135">
        <v>435</v>
      </c>
      <c r="F135">
        <v>440</v>
      </c>
      <c r="G135">
        <v>445</v>
      </c>
      <c r="H135">
        <v>450</v>
      </c>
      <c r="I135">
        <v>455</v>
      </c>
      <c r="J135">
        <v>460</v>
      </c>
      <c r="K135">
        <v>465</v>
      </c>
    </row>
    <row r="136" spans="1:11" x14ac:dyDescent="0.3">
      <c r="B136">
        <v>470</v>
      </c>
      <c r="C136">
        <v>475</v>
      </c>
      <c r="D136">
        <v>480</v>
      </c>
      <c r="E136">
        <v>485</v>
      </c>
      <c r="F136">
        <v>490</v>
      </c>
      <c r="G136">
        <v>495</v>
      </c>
      <c r="H136">
        <v>500</v>
      </c>
      <c r="I136">
        <v>505</v>
      </c>
      <c r="J136">
        <v>510</v>
      </c>
      <c r="K136">
        <v>515</v>
      </c>
    </row>
    <row r="138" spans="1:11" x14ac:dyDescent="0.3">
      <c r="A138" s="1" t="s">
        <v>4</v>
      </c>
      <c r="B138" s="1"/>
      <c r="C138" s="1"/>
      <c r="D138" s="1"/>
    </row>
    <row r="139" spans="1:11" x14ac:dyDescent="0.3">
      <c r="A139" s="1"/>
      <c r="B139" s="1"/>
      <c r="C139" s="1"/>
      <c r="D139" s="1"/>
    </row>
    <row r="140" spans="1:11" x14ac:dyDescent="0.3">
      <c r="A140" s="1" t="s">
        <v>82</v>
      </c>
      <c r="B140" s="1" t="s">
        <v>51</v>
      </c>
      <c r="C140" s="1">
        <f>QUARTILE(B127:K136,1)</f>
        <v>143.75</v>
      </c>
      <c r="D140" s="1"/>
    </row>
    <row r="141" spans="1:11" x14ac:dyDescent="0.3">
      <c r="A141" s="1"/>
      <c r="B141" s="1" t="s">
        <v>83</v>
      </c>
      <c r="C141" s="1">
        <f>MEDIAN(B127:K136)</f>
        <v>267.5</v>
      </c>
      <c r="D141" s="1"/>
    </row>
    <row r="142" spans="1:11" x14ac:dyDescent="0.3">
      <c r="A142" s="1"/>
      <c r="B142" s="1" t="s">
        <v>52</v>
      </c>
      <c r="C142" s="1">
        <f>QUARTILE(B127:K136,3)</f>
        <v>391.25</v>
      </c>
      <c r="D142" s="1"/>
    </row>
    <row r="143" spans="1:11" x14ac:dyDescent="0.3">
      <c r="A143" s="1"/>
      <c r="B143" s="1"/>
      <c r="C143" s="1"/>
      <c r="D143" s="1"/>
    </row>
    <row r="144" spans="1:11" x14ac:dyDescent="0.3">
      <c r="A144" s="1" t="s">
        <v>89</v>
      </c>
      <c r="B144" s="1" t="s">
        <v>90</v>
      </c>
      <c r="C144" s="1">
        <f>PERCENTILE(B127:K136,0.15)</f>
        <v>94.55</v>
      </c>
      <c r="D144" s="1"/>
    </row>
    <row r="145" spans="1:12" x14ac:dyDescent="0.3">
      <c r="A145" s="1"/>
      <c r="B145" s="1" t="s">
        <v>91</v>
      </c>
      <c r="C145" s="1">
        <f>PERCENTILE(B127:K136,0.5)</f>
        <v>267.5</v>
      </c>
      <c r="D145" s="1"/>
    </row>
    <row r="146" spans="1:12" x14ac:dyDescent="0.3">
      <c r="A146" s="1"/>
      <c r="B146" s="1" t="s">
        <v>92</v>
      </c>
      <c r="C146" s="1">
        <f>PERCENTILE(B127:K136,0.85)</f>
        <v>440.74999999999994</v>
      </c>
      <c r="D146" s="1"/>
    </row>
    <row r="149" spans="1:12" x14ac:dyDescent="0.3">
      <c r="A149" s="27" t="s">
        <v>231</v>
      </c>
      <c r="B149" s="27"/>
      <c r="C149" s="27"/>
      <c r="D149" s="27"/>
      <c r="E149" s="27"/>
      <c r="F149" s="27"/>
      <c r="G149" s="27"/>
      <c r="H149" s="27"/>
      <c r="I149" s="27"/>
      <c r="J149" s="27"/>
      <c r="K149" s="27"/>
    </row>
    <row r="151" spans="1:12" x14ac:dyDescent="0.3">
      <c r="B151">
        <v>20</v>
      </c>
      <c r="C151">
        <v>25</v>
      </c>
      <c r="D151">
        <v>30</v>
      </c>
      <c r="E151">
        <v>35</v>
      </c>
      <c r="F151">
        <v>40</v>
      </c>
      <c r="G151">
        <v>45</v>
      </c>
      <c r="H151">
        <v>50</v>
      </c>
      <c r="I151">
        <v>55</v>
      </c>
      <c r="J151">
        <v>60</v>
      </c>
      <c r="K151">
        <v>65</v>
      </c>
      <c r="L151">
        <v>70</v>
      </c>
    </row>
    <row r="152" spans="1:12" x14ac:dyDescent="0.3">
      <c r="B152">
        <v>75</v>
      </c>
      <c r="C152">
        <v>80</v>
      </c>
      <c r="D152">
        <v>85</v>
      </c>
      <c r="E152">
        <v>90</v>
      </c>
      <c r="F152">
        <v>95</v>
      </c>
      <c r="G152">
        <v>100</v>
      </c>
      <c r="H152">
        <v>105</v>
      </c>
      <c r="I152">
        <v>110</v>
      </c>
      <c r="J152">
        <v>115</v>
      </c>
      <c r="K152">
        <v>120</v>
      </c>
      <c r="L152">
        <v>125</v>
      </c>
    </row>
    <row r="153" spans="1:12" x14ac:dyDescent="0.3">
      <c r="B153">
        <v>130</v>
      </c>
      <c r="C153">
        <v>135</v>
      </c>
      <c r="D153">
        <v>140</v>
      </c>
      <c r="E153">
        <v>145</v>
      </c>
      <c r="F153">
        <v>150</v>
      </c>
      <c r="G153">
        <v>155</v>
      </c>
      <c r="H153">
        <v>160</v>
      </c>
      <c r="I153">
        <v>165</v>
      </c>
      <c r="J153">
        <v>170</v>
      </c>
      <c r="K153">
        <v>175</v>
      </c>
      <c r="L153">
        <v>180</v>
      </c>
    </row>
    <row r="154" spans="1:12" x14ac:dyDescent="0.3">
      <c r="B154">
        <v>185</v>
      </c>
      <c r="C154">
        <v>190</v>
      </c>
      <c r="D154">
        <v>195</v>
      </c>
      <c r="E154">
        <v>200</v>
      </c>
      <c r="F154">
        <v>205</v>
      </c>
      <c r="G154">
        <v>210</v>
      </c>
      <c r="H154">
        <v>215</v>
      </c>
      <c r="I154">
        <v>220</v>
      </c>
      <c r="J154">
        <v>225</v>
      </c>
      <c r="K154">
        <v>230</v>
      </c>
      <c r="L154">
        <v>235</v>
      </c>
    </row>
    <row r="155" spans="1:12" x14ac:dyDescent="0.3">
      <c r="B155">
        <v>240</v>
      </c>
      <c r="C155">
        <v>245</v>
      </c>
      <c r="D155">
        <v>250</v>
      </c>
      <c r="E155">
        <v>255</v>
      </c>
      <c r="F155">
        <v>260</v>
      </c>
      <c r="G155">
        <v>265</v>
      </c>
      <c r="H155">
        <v>270</v>
      </c>
      <c r="I155">
        <v>275</v>
      </c>
      <c r="J155">
        <v>280</v>
      </c>
      <c r="K155">
        <v>285</v>
      </c>
      <c r="L155">
        <v>290</v>
      </c>
    </row>
    <row r="156" spans="1:12" x14ac:dyDescent="0.3">
      <c r="B156">
        <v>295</v>
      </c>
      <c r="C156">
        <v>300</v>
      </c>
      <c r="D156">
        <v>305</v>
      </c>
      <c r="E156">
        <v>310</v>
      </c>
      <c r="F156">
        <v>315</v>
      </c>
      <c r="G156">
        <v>320</v>
      </c>
      <c r="H156">
        <v>325</v>
      </c>
      <c r="I156">
        <v>330</v>
      </c>
      <c r="J156">
        <v>335</v>
      </c>
      <c r="K156">
        <v>340</v>
      </c>
      <c r="L156">
        <v>345</v>
      </c>
    </row>
    <row r="157" spans="1:12" x14ac:dyDescent="0.3">
      <c r="B157">
        <v>350</v>
      </c>
      <c r="C157">
        <v>355</v>
      </c>
      <c r="D157">
        <v>360</v>
      </c>
      <c r="E157">
        <v>365</v>
      </c>
      <c r="F157">
        <v>370</v>
      </c>
      <c r="G157">
        <v>375</v>
      </c>
      <c r="H157">
        <v>380</v>
      </c>
      <c r="I157">
        <v>385</v>
      </c>
      <c r="J157">
        <v>390</v>
      </c>
      <c r="K157">
        <v>395</v>
      </c>
      <c r="L157">
        <v>400</v>
      </c>
    </row>
    <row r="158" spans="1:12" x14ac:dyDescent="0.3">
      <c r="B158">
        <v>405</v>
      </c>
      <c r="C158">
        <v>410</v>
      </c>
      <c r="D158">
        <v>415</v>
      </c>
      <c r="E158">
        <v>420</v>
      </c>
      <c r="F158">
        <v>425</v>
      </c>
      <c r="G158">
        <v>430</v>
      </c>
      <c r="H158">
        <v>435</v>
      </c>
      <c r="I158">
        <v>440</v>
      </c>
      <c r="J158">
        <v>445</v>
      </c>
      <c r="K158">
        <v>450</v>
      </c>
      <c r="L158">
        <v>455</v>
      </c>
    </row>
    <row r="159" spans="1:12" x14ac:dyDescent="0.3">
      <c r="B159">
        <v>460</v>
      </c>
      <c r="C159">
        <v>465</v>
      </c>
      <c r="D159">
        <v>470</v>
      </c>
      <c r="E159">
        <v>475</v>
      </c>
      <c r="F159">
        <v>480</v>
      </c>
      <c r="G159">
        <v>485</v>
      </c>
      <c r="H159">
        <v>490</v>
      </c>
      <c r="I159">
        <v>495</v>
      </c>
      <c r="J159">
        <v>500</v>
      </c>
      <c r="K159">
        <v>505</v>
      </c>
      <c r="L159">
        <v>510</v>
      </c>
    </row>
    <row r="160" spans="1:12" x14ac:dyDescent="0.3">
      <c r="B160">
        <v>515</v>
      </c>
      <c r="C160">
        <v>520</v>
      </c>
      <c r="D160">
        <v>525</v>
      </c>
      <c r="E160">
        <v>530</v>
      </c>
      <c r="F160">
        <v>535</v>
      </c>
      <c r="G160">
        <v>540</v>
      </c>
      <c r="H160">
        <v>545</v>
      </c>
      <c r="I160">
        <v>550</v>
      </c>
      <c r="J160">
        <v>555</v>
      </c>
      <c r="K160">
        <v>560</v>
      </c>
      <c r="L160">
        <v>565</v>
      </c>
    </row>
    <row r="162" spans="1:12" x14ac:dyDescent="0.3">
      <c r="A162" s="1" t="s">
        <v>4</v>
      </c>
      <c r="B162" s="1"/>
      <c r="C162" s="1"/>
    </row>
    <row r="163" spans="1:12" x14ac:dyDescent="0.3">
      <c r="A163" s="1"/>
      <c r="B163" s="1"/>
      <c r="C163" s="1"/>
    </row>
    <row r="164" spans="1:12" x14ac:dyDescent="0.3">
      <c r="A164" s="1" t="s">
        <v>93</v>
      </c>
      <c r="B164" s="1" t="s">
        <v>51</v>
      </c>
      <c r="C164" s="1">
        <f>QUARTILE(B151:L160,1)</f>
        <v>156.25</v>
      </c>
    </row>
    <row r="165" spans="1:12" x14ac:dyDescent="0.3">
      <c r="A165" s="1"/>
      <c r="B165" s="1" t="s">
        <v>83</v>
      </c>
      <c r="C165" s="1">
        <f>MEDIAN(B151:M160)</f>
        <v>292.5</v>
      </c>
    </row>
    <row r="166" spans="1:12" x14ac:dyDescent="0.3">
      <c r="A166" s="1"/>
      <c r="B166" s="1" t="s">
        <v>52</v>
      </c>
      <c r="C166" s="1">
        <f>QUARTILE(B151:L160,3)</f>
        <v>428.75</v>
      </c>
    </row>
    <row r="167" spans="1:12" x14ac:dyDescent="0.3">
      <c r="A167" s="1"/>
      <c r="B167" s="1"/>
      <c r="C167" s="1"/>
    </row>
    <row r="168" spans="1:12" x14ac:dyDescent="0.3">
      <c r="A168" s="1" t="s">
        <v>89</v>
      </c>
      <c r="B168" s="1" t="s">
        <v>94</v>
      </c>
      <c r="C168" s="1">
        <f>PERCENTILE(B151:L160,0.2)</f>
        <v>129</v>
      </c>
    </row>
    <row r="169" spans="1:12" x14ac:dyDescent="0.3">
      <c r="A169" s="1"/>
      <c r="B169" s="1" t="s">
        <v>95</v>
      </c>
      <c r="C169" s="1">
        <f>PERCENTILE(B151:L160,0.4)</f>
        <v>238</v>
      </c>
    </row>
    <row r="170" spans="1:12" x14ac:dyDescent="0.3">
      <c r="A170" s="1"/>
      <c r="B170" s="1" t="s">
        <v>96</v>
      </c>
      <c r="C170" s="1">
        <f>PERCENTILE(B151:L160,0.8)</f>
        <v>456</v>
      </c>
    </row>
    <row r="171" spans="1:12" x14ac:dyDescent="0.3">
      <c r="A171" s="1"/>
      <c r="B171" s="1"/>
      <c r="C171" s="1"/>
    </row>
    <row r="172" spans="1:12" x14ac:dyDescent="0.3">
      <c r="A172" s="27" t="s">
        <v>232</v>
      </c>
      <c r="B172" s="27"/>
      <c r="C172" s="27"/>
      <c r="D172" s="27"/>
      <c r="E172" s="27"/>
      <c r="F172" s="27"/>
      <c r="G172" s="27"/>
      <c r="H172" s="27"/>
      <c r="I172" s="27"/>
      <c r="J172" s="27"/>
      <c r="K172" s="27"/>
      <c r="L172" s="27"/>
    </row>
    <row r="174" spans="1:12" x14ac:dyDescent="0.3">
      <c r="B174">
        <v>15</v>
      </c>
      <c r="C174">
        <v>20</v>
      </c>
      <c r="D174">
        <v>25</v>
      </c>
      <c r="E174">
        <v>30</v>
      </c>
      <c r="F174">
        <v>35</v>
      </c>
      <c r="G174">
        <v>40</v>
      </c>
      <c r="H174">
        <v>45</v>
      </c>
      <c r="I174">
        <v>50</v>
      </c>
      <c r="J174">
        <v>55</v>
      </c>
      <c r="K174">
        <v>60</v>
      </c>
    </row>
    <row r="175" spans="1:12" x14ac:dyDescent="0.3">
      <c r="B175">
        <v>65</v>
      </c>
      <c r="C175">
        <v>70</v>
      </c>
      <c r="D175">
        <v>75</v>
      </c>
      <c r="E175">
        <v>80</v>
      </c>
      <c r="F175">
        <v>85</v>
      </c>
      <c r="G175">
        <v>90</v>
      </c>
      <c r="H175">
        <v>95</v>
      </c>
      <c r="I175">
        <v>100</v>
      </c>
      <c r="J175">
        <v>105</v>
      </c>
      <c r="K175">
        <v>110</v>
      </c>
    </row>
    <row r="176" spans="1:12" x14ac:dyDescent="0.3">
      <c r="B176">
        <v>115</v>
      </c>
      <c r="C176">
        <v>120</v>
      </c>
      <c r="D176">
        <v>125</v>
      </c>
      <c r="E176">
        <v>130</v>
      </c>
      <c r="F176">
        <v>135</v>
      </c>
      <c r="G176">
        <v>140</v>
      </c>
      <c r="H176">
        <v>145</v>
      </c>
      <c r="I176">
        <v>150</v>
      </c>
      <c r="J176">
        <v>155</v>
      </c>
      <c r="K176">
        <v>160</v>
      </c>
    </row>
    <row r="177" spans="1:11" x14ac:dyDescent="0.3">
      <c r="B177">
        <v>165</v>
      </c>
      <c r="C177">
        <v>170</v>
      </c>
      <c r="D177">
        <v>175</v>
      </c>
      <c r="E177">
        <v>180</v>
      </c>
      <c r="F177">
        <v>185</v>
      </c>
      <c r="G177">
        <v>190</v>
      </c>
      <c r="H177">
        <v>195</v>
      </c>
      <c r="I177">
        <v>200</v>
      </c>
      <c r="J177">
        <v>205</v>
      </c>
      <c r="K177">
        <v>210</v>
      </c>
    </row>
    <row r="178" spans="1:11" x14ac:dyDescent="0.3">
      <c r="B178">
        <v>215</v>
      </c>
      <c r="C178">
        <v>220</v>
      </c>
      <c r="D178">
        <v>225</v>
      </c>
      <c r="E178">
        <v>230</v>
      </c>
      <c r="F178">
        <v>235</v>
      </c>
      <c r="G178">
        <v>240</v>
      </c>
      <c r="H178">
        <v>245</v>
      </c>
      <c r="I178">
        <v>250</v>
      </c>
      <c r="J178">
        <v>255</v>
      </c>
      <c r="K178">
        <v>260</v>
      </c>
    </row>
    <row r="179" spans="1:11" x14ac:dyDescent="0.3">
      <c r="B179">
        <v>265</v>
      </c>
      <c r="C179">
        <v>270</v>
      </c>
      <c r="D179">
        <v>275</v>
      </c>
      <c r="E179">
        <v>280</v>
      </c>
      <c r="F179">
        <v>285</v>
      </c>
      <c r="G179">
        <v>290</v>
      </c>
      <c r="H179">
        <v>295</v>
      </c>
      <c r="I179">
        <v>300</v>
      </c>
      <c r="J179">
        <v>305</v>
      </c>
      <c r="K179">
        <v>310</v>
      </c>
    </row>
    <row r="180" spans="1:11" x14ac:dyDescent="0.3">
      <c r="B180">
        <v>315</v>
      </c>
      <c r="C180">
        <v>320</v>
      </c>
      <c r="D180">
        <v>325</v>
      </c>
      <c r="E180">
        <v>330</v>
      </c>
      <c r="F180">
        <v>335</v>
      </c>
      <c r="G180">
        <v>340</v>
      </c>
      <c r="H180">
        <v>345</v>
      </c>
      <c r="I180">
        <v>350</v>
      </c>
      <c r="J180">
        <v>355</v>
      </c>
      <c r="K180">
        <v>360</v>
      </c>
    </row>
    <row r="181" spans="1:11" x14ac:dyDescent="0.3">
      <c r="B181">
        <v>365</v>
      </c>
      <c r="C181">
        <v>370</v>
      </c>
      <c r="D181">
        <v>375</v>
      </c>
      <c r="E181">
        <v>380</v>
      </c>
      <c r="F181">
        <v>385</v>
      </c>
      <c r="G181">
        <v>390</v>
      </c>
      <c r="H181">
        <v>395</v>
      </c>
      <c r="I181">
        <v>400</v>
      </c>
      <c r="J181">
        <v>405</v>
      </c>
      <c r="K181">
        <v>410</v>
      </c>
    </row>
    <row r="182" spans="1:11" x14ac:dyDescent="0.3">
      <c r="B182">
        <v>415</v>
      </c>
      <c r="C182">
        <v>420</v>
      </c>
      <c r="D182">
        <v>425</v>
      </c>
      <c r="E182">
        <v>430</v>
      </c>
      <c r="F182">
        <v>435</v>
      </c>
      <c r="G182">
        <v>440</v>
      </c>
      <c r="H182">
        <v>445</v>
      </c>
      <c r="I182">
        <v>450</v>
      </c>
      <c r="J182">
        <v>455</v>
      </c>
      <c r="K182">
        <v>460</v>
      </c>
    </row>
    <row r="183" spans="1:11" x14ac:dyDescent="0.3">
      <c r="B183">
        <v>465</v>
      </c>
      <c r="C183">
        <v>470</v>
      </c>
      <c r="D183">
        <v>475</v>
      </c>
      <c r="E183">
        <v>485</v>
      </c>
      <c r="F183">
        <v>490</v>
      </c>
      <c r="G183">
        <v>495</v>
      </c>
      <c r="H183">
        <v>500</v>
      </c>
      <c r="I183">
        <v>505</v>
      </c>
      <c r="J183">
        <v>510</v>
      </c>
      <c r="K183">
        <v>515</v>
      </c>
    </row>
    <row r="184" spans="1:11" x14ac:dyDescent="0.3">
      <c r="B184">
        <v>520</v>
      </c>
      <c r="C184">
        <v>525</v>
      </c>
      <c r="D184">
        <v>530</v>
      </c>
      <c r="E184">
        <v>535</v>
      </c>
      <c r="F184">
        <v>540</v>
      </c>
      <c r="G184">
        <v>545</v>
      </c>
      <c r="H184">
        <v>550</v>
      </c>
      <c r="I184">
        <v>555</v>
      </c>
      <c r="J184">
        <v>560</v>
      </c>
      <c r="K184">
        <v>565</v>
      </c>
    </row>
    <row r="185" spans="1:11" x14ac:dyDescent="0.3">
      <c r="B185">
        <v>570</v>
      </c>
      <c r="C185">
        <v>575</v>
      </c>
      <c r="D185">
        <v>580</v>
      </c>
      <c r="E185">
        <v>585</v>
      </c>
      <c r="F185">
        <v>590</v>
      </c>
      <c r="G185">
        <v>595</v>
      </c>
      <c r="H185">
        <v>600</v>
      </c>
      <c r="I185">
        <v>605</v>
      </c>
      <c r="J185">
        <v>610</v>
      </c>
      <c r="K185">
        <v>615</v>
      </c>
    </row>
    <row r="187" spans="1:11" x14ac:dyDescent="0.3">
      <c r="A187" s="1" t="s">
        <v>4</v>
      </c>
      <c r="B187" s="1"/>
      <c r="C187" s="1"/>
      <c r="D187" s="1"/>
    </row>
    <row r="188" spans="1:11" x14ac:dyDescent="0.3">
      <c r="A188" s="1"/>
      <c r="B188" s="1"/>
      <c r="C188" s="1"/>
      <c r="D188" s="1"/>
    </row>
    <row r="189" spans="1:11" x14ac:dyDescent="0.3">
      <c r="A189" s="1" t="s">
        <v>82</v>
      </c>
      <c r="B189" s="1" t="s">
        <v>51</v>
      </c>
      <c r="C189" s="1">
        <f>QUARTILE(B174:K185,1)</f>
        <v>163.75</v>
      </c>
      <c r="D189" s="1"/>
    </row>
    <row r="190" spans="1:11" x14ac:dyDescent="0.3">
      <c r="A190" s="1"/>
      <c r="B190" s="1" t="s">
        <v>83</v>
      </c>
      <c r="C190" s="1">
        <f>MEDIAN(B174:K185)</f>
        <v>312.5</v>
      </c>
      <c r="D190" s="1"/>
    </row>
    <row r="191" spans="1:11" x14ac:dyDescent="0.3">
      <c r="A191" s="1"/>
      <c r="B191" s="1" t="s">
        <v>52</v>
      </c>
      <c r="C191" s="1">
        <f>QUARTILE(B174:K185,3)</f>
        <v>461.25</v>
      </c>
      <c r="D191" s="1"/>
    </row>
    <row r="192" spans="1:11" x14ac:dyDescent="0.3">
      <c r="A192" s="1"/>
      <c r="B192" s="1"/>
      <c r="C192" s="1"/>
      <c r="D192" s="1"/>
    </row>
    <row r="193" spans="1:11" x14ac:dyDescent="0.3">
      <c r="A193" s="1" t="s">
        <v>89</v>
      </c>
      <c r="B193" s="1" t="s">
        <v>97</v>
      </c>
      <c r="C193" s="1">
        <f>PERCENTILE(B174:K185,0.3)</f>
        <v>193.49999999999997</v>
      </c>
      <c r="D193" s="1"/>
    </row>
    <row r="194" spans="1:11" x14ac:dyDescent="0.3">
      <c r="A194" s="1"/>
      <c r="B194" s="1" t="s">
        <v>91</v>
      </c>
      <c r="C194" s="1">
        <f>PERCENTILE(B174:K185,0.5)</f>
        <v>312.5</v>
      </c>
      <c r="D194" s="1"/>
    </row>
    <row r="195" spans="1:11" x14ac:dyDescent="0.3">
      <c r="A195" s="1"/>
      <c r="B195" s="1" t="s">
        <v>98</v>
      </c>
      <c r="C195" s="1">
        <f>PERCENTILE(B174:K185,0.7)</f>
        <v>431.5</v>
      </c>
      <c r="D195" s="1"/>
    </row>
    <row r="197" spans="1:11" x14ac:dyDescent="0.3">
      <c r="A197" s="27" t="s">
        <v>233</v>
      </c>
      <c r="B197" s="27"/>
      <c r="C197" s="27"/>
      <c r="D197" s="27"/>
      <c r="E197" s="27"/>
      <c r="F197" s="27"/>
      <c r="G197" s="27"/>
      <c r="H197" s="27"/>
      <c r="I197" s="27"/>
      <c r="J197" s="27"/>
      <c r="K197" s="27"/>
    </row>
    <row r="199" spans="1:11" x14ac:dyDescent="0.3">
      <c r="B199">
        <v>0.5</v>
      </c>
      <c r="C199">
        <v>1</v>
      </c>
      <c r="D199">
        <v>0.2</v>
      </c>
      <c r="E199">
        <v>0.7</v>
      </c>
      <c r="F199">
        <v>0.3</v>
      </c>
      <c r="G199">
        <v>0.9</v>
      </c>
      <c r="H199">
        <v>1.2</v>
      </c>
      <c r="I199">
        <v>0.6</v>
      </c>
      <c r="J199">
        <v>0.4</v>
      </c>
      <c r="K199">
        <v>1.1000000000000001</v>
      </c>
    </row>
    <row r="200" spans="1:11" x14ac:dyDescent="0.3">
      <c r="B200">
        <v>0.8</v>
      </c>
      <c r="C200">
        <v>0.5</v>
      </c>
      <c r="D200">
        <v>0.3</v>
      </c>
      <c r="E200">
        <v>0.6</v>
      </c>
      <c r="F200">
        <v>1</v>
      </c>
      <c r="G200">
        <v>0.4</v>
      </c>
      <c r="H200">
        <v>0.5</v>
      </c>
      <c r="I200">
        <v>0.7</v>
      </c>
      <c r="J200">
        <v>0.9</v>
      </c>
      <c r="K200">
        <v>1.3</v>
      </c>
    </row>
    <row r="201" spans="1:11" x14ac:dyDescent="0.3">
      <c r="B201">
        <v>0.8</v>
      </c>
      <c r="C201">
        <v>0.6</v>
      </c>
      <c r="D201">
        <v>0.4</v>
      </c>
      <c r="E201">
        <v>0.7</v>
      </c>
      <c r="F201">
        <v>0.9</v>
      </c>
      <c r="G201">
        <v>0.5</v>
      </c>
      <c r="H201">
        <v>0.2</v>
      </c>
      <c r="I201">
        <v>1</v>
      </c>
      <c r="J201">
        <v>0.8</v>
      </c>
      <c r="K201">
        <v>0.3</v>
      </c>
    </row>
    <row r="202" spans="1:11" x14ac:dyDescent="0.3">
      <c r="B202">
        <v>0.6</v>
      </c>
      <c r="C202">
        <v>0.4</v>
      </c>
      <c r="D202">
        <v>0.7</v>
      </c>
      <c r="E202">
        <v>0.9</v>
      </c>
      <c r="F202">
        <v>1.2</v>
      </c>
      <c r="G202">
        <v>0.8</v>
      </c>
      <c r="H202">
        <v>0.3</v>
      </c>
      <c r="I202">
        <v>0.6</v>
      </c>
      <c r="J202">
        <v>0.5</v>
      </c>
      <c r="K202">
        <v>0.4</v>
      </c>
    </row>
    <row r="203" spans="1:11" x14ac:dyDescent="0.3">
      <c r="B203">
        <v>0.7</v>
      </c>
      <c r="C203">
        <v>0.9</v>
      </c>
      <c r="D203">
        <v>1.1000000000000001</v>
      </c>
      <c r="E203">
        <v>0.3</v>
      </c>
      <c r="F203">
        <v>1.4</v>
      </c>
      <c r="G203">
        <v>0.9</v>
      </c>
      <c r="H203">
        <v>0.6</v>
      </c>
      <c r="I203">
        <v>0.2</v>
      </c>
      <c r="J203">
        <v>1.5</v>
      </c>
      <c r="K203">
        <v>1</v>
      </c>
    </row>
    <row r="204" spans="1:11" x14ac:dyDescent="0.3">
      <c r="B204">
        <v>0.6</v>
      </c>
      <c r="C204">
        <v>0.4</v>
      </c>
      <c r="D204">
        <v>0.7</v>
      </c>
      <c r="E204">
        <v>1</v>
      </c>
      <c r="F204">
        <v>0.8</v>
      </c>
      <c r="G204">
        <v>0.3</v>
      </c>
      <c r="H204">
        <v>0.5</v>
      </c>
      <c r="I204">
        <v>0.8</v>
      </c>
      <c r="J204">
        <v>0.6</v>
      </c>
      <c r="K204">
        <v>0.3</v>
      </c>
    </row>
    <row r="205" spans="1:11" x14ac:dyDescent="0.3">
      <c r="B205">
        <v>0.9</v>
      </c>
      <c r="C205">
        <v>0.4</v>
      </c>
      <c r="D205">
        <v>0.7</v>
      </c>
      <c r="E205">
        <v>0.9</v>
      </c>
      <c r="F205">
        <v>1</v>
      </c>
      <c r="G205">
        <v>0.8</v>
      </c>
      <c r="H205">
        <v>0.3</v>
      </c>
      <c r="I205">
        <v>0.5</v>
      </c>
      <c r="J205">
        <v>0.6</v>
      </c>
      <c r="K205">
        <v>0.4</v>
      </c>
    </row>
    <row r="206" spans="1:11" x14ac:dyDescent="0.3">
      <c r="B206">
        <v>0.9</v>
      </c>
      <c r="C206">
        <v>1.1000000000000001</v>
      </c>
      <c r="D206">
        <v>0.8</v>
      </c>
      <c r="E206">
        <v>0.3</v>
      </c>
      <c r="F206">
        <v>0.5</v>
      </c>
      <c r="G206">
        <v>0.6</v>
      </c>
      <c r="H206">
        <v>0.4</v>
      </c>
      <c r="I206">
        <v>0.7</v>
      </c>
      <c r="J206">
        <v>0.9</v>
      </c>
      <c r="K206">
        <v>1</v>
      </c>
    </row>
    <row r="207" spans="1:11" x14ac:dyDescent="0.3">
      <c r="B207">
        <v>0.8</v>
      </c>
      <c r="C207">
        <v>0.3</v>
      </c>
      <c r="D207">
        <v>0.5</v>
      </c>
      <c r="E207">
        <v>0.6</v>
      </c>
      <c r="F207">
        <v>0.4</v>
      </c>
      <c r="G207">
        <v>0.7</v>
      </c>
      <c r="H207">
        <v>0.9</v>
      </c>
      <c r="I207">
        <v>1.1000000000000001</v>
      </c>
      <c r="J207">
        <v>0.8</v>
      </c>
      <c r="K207">
        <v>0.3</v>
      </c>
    </row>
    <row r="208" spans="1:11" x14ac:dyDescent="0.3">
      <c r="B208">
        <v>0.5</v>
      </c>
      <c r="C208">
        <v>0.6</v>
      </c>
      <c r="D208">
        <v>0.4</v>
      </c>
      <c r="E208">
        <v>0.7</v>
      </c>
      <c r="F208">
        <v>0.9</v>
      </c>
      <c r="G208">
        <v>1</v>
      </c>
      <c r="H208">
        <v>0.8</v>
      </c>
      <c r="I208">
        <v>0.3</v>
      </c>
      <c r="J208">
        <v>0.5</v>
      </c>
      <c r="K208">
        <v>0.6</v>
      </c>
    </row>
    <row r="209" spans="1:11" x14ac:dyDescent="0.3">
      <c r="B209">
        <v>0.4</v>
      </c>
      <c r="C209">
        <v>0.7</v>
      </c>
      <c r="D209">
        <v>0.9</v>
      </c>
      <c r="E209">
        <v>1.1000000000000001</v>
      </c>
      <c r="F209">
        <v>0.8</v>
      </c>
      <c r="G209">
        <v>0.3</v>
      </c>
      <c r="H209">
        <v>0.5</v>
      </c>
      <c r="I209">
        <v>0.6</v>
      </c>
      <c r="J209">
        <v>0.4</v>
      </c>
      <c r="K209">
        <v>0.7</v>
      </c>
    </row>
    <row r="210" spans="1:11" x14ac:dyDescent="0.3">
      <c r="B210">
        <v>0.9</v>
      </c>
      <c r="C210">
        <v>1</v>
      </c>
      <c r="D210">
        <v>0.8</v>
      </c>
      <c r="E210">
        <v>0.3</v>
      </c>
      <c r="F210">
        <v>0.5</v>
      </c>
      <c r="G210">
        <v>0.6</v>
      </c>
      <c r="H210">
        <v>0.4</v>
      </c>
      <c r="I210">
        <v>0.7</v>
      </c>
      <c r="J210">
        <v>0.9</v>
      </c>
      <c r="K210">
        <v>1.1000000000000001</v>
      </c>
    </row>
    <row r="212" spans="1:11" x14ac:dyDescent="0.3">
      <c r="A212" s="1" t="s">
        <v>4</v>
      </c>
      <c r="B212" s="1"/>
      <c r="C212" s="1"/>
    </row>
    <row r="213" spans="1:11" x14ac:dyDescent="0.3">
      <c r="A213" s="1"/>
      <c r="B213" s="1"/>
      <c r="C213" s="1"/>
    </row>
    <row r="214" spans="1:11" x14ac:dyDescent="0.3">
      <c r="A214" s="1" t="s">
        <v>82</v>
      </c>
      <c r="B214" s="1" t="s">
        <v>51</v>
      </c>
      <c r="C214" s="1">
        <f>QUARTILE(B199:K210,1)</f>
        <v>0.4</v>
      </c>
    </row>
    <row r="215" spans="1:11" x14ac:dyDescent="0.3">
      <c r="A215" s="1"/>
      <c r="B215" s="1" t="s">
        <v>83</v>
      </c>
      <c r="C215" s="1">
        <f>MEDIAN(B199:K210)</f>
        <v>0.7</v>
      </c>
    </row>
    <row r="216" spans="1:11" x14ac:dyDescent="0.3">
      <c r="A216" s="1"/>
      <c r="B216" s="1" t="s">
        <v>52</v>
      </c>
      <c r="C216" s="1">
        <f>QUARTILE(B199:K210,3)</f>
        <v>0.9</v>
      </c>
    </row>
    <row r="217" spans="1:11" x14ac:dyDescent="0.3">
      <c r="A217" s="1"/>
      <c r="B217" s="1"/>
      <c r="C217" s="1"/>
    </row>
    <row r="218" spans="1:11" x14ac:dyDescent="0.3">
      <c r="A218" s="1" t="s">
        <v>89</v>
      </c>
      <c r="B218" s="1" t="s">
        <v>86</v>
      </c>
      <c r="C218" s="1">
        <f>PERCENTILE(B199:K210,0.25)</f>
        <v>0.4</v>
      </c>
    </row>
    <row r="219" spans="1:11" x14ac:dyDescent="0.3">
      <c r="A219" s="1"/>
      <c r="B219" s="1" t="s">
        <v>91</v>
      </c>
      <c r="C219" s="1">
        <f>PERCENTILE(B199:K210,0.5)</f>
        <v>0.7</v>
      </c>
    </row>
    <row r="220" spans="1:11" x14ac:dyDescent="0.3">
      <c r="A220" s="1"/>
      <c r="B220" s="1" t="s">
        <v>88</v>
      </c>
      <c r="C220" s="1">
        <f>PERCENTILE(B199:K210,0.75)</f>
        <v>0.9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8"/>
  <sheetViews>
    <sheetView topLeftCell="A89" workbookViewId="0">
      <selection activeCell="K55" sqref="K55"/>
    </sheetView>
  </sheetViews>
  <sheetFormatPr defaultRowHeight="14.4" x14ac:dyDescent="0.3"/>
  <sheetData>
    <row r="1" spans="1:16" ht="21" x14ac:dyDescent="0.4">
      <c r="A1" s="35" t="s">
        <v>99</v>
      </c>
      <c r="B1" s="36"/>
      <c r="C1" s="36"/>
      <c r="D1" s="36"/>
      <c r="E1" s="36"/>
      <c r="F1" s="36"/>
      <c r="G1" s="36"/>
    </row>
    <row r="3" spans="1:16" x14ac:dyDescent="0.3">
      <c r="A3" s="27" t="s">
        <v>234</v>
      </c>
      <c r="B3" s="27"/>
      <c r="C3" s="27"/>
      <c r="D3" s="27"/>
      <c r="E3" s="27"/>
      <c r="F3" s="27"/>
      <c r="G3" s="27"/>
      <c r="H3" s="27"/>
      <c r="I3" s="27"/>
      <c r="J3" s="27"/>
      <c r="K3" s="27"/>
      <c r="L3" s="27"/>
      <c r="M3" s="27"/>
      <c r="N3" s="27"/>
      <c r="O3" s="27"/>
      <c r="P3" s="27"/>
    </row>
    <row r="5" spans="1:16" x14ac:dyDescent="0.3">
      <c r="A5" t="s">
        <v>100</v>
      </c>
      <c r="D5" t="s">
        <v>101</v>
      </c>
    </row>
    <row r="7" spans="1:16" x14ac:dyDescent="0.3">
      <c r="A7">
        <v>10</v>
      </c>
      <c r="D7">
        <v>50</v>
      </c>
    </row>
    <row r="8" spans="1:16" x14ac:dyDescent="0.3">
      <c r="A8">
        <v>12</v>
      </c>
      <c r="D8">
        <v>55</v>
      </c>
    </row>
    <row r="9" spans="1:16" x14ac:dyDescent="0.3">
      <c r="A9">
        <v>15</v>
      </c>
      <c r="D9">
        <v>60</v>
      </c>
    </row>
    <row r="10" spans="1:16" x14ac:dyDescent="0.3">
      <c r="A10">
        <v>18</v>
      </c>
      <c r="D10">
        <v>65</v>
      </c>
    </row>
    <row r="11" spans="1:16" x14ac:dyDescent="0.3">
      <c r="A11">
        <v>20</v>
      </c>
      <c r="D11">
        <v>70</v>
      </c>
    </row>
    <row r="12" spans="1:16" x14ac:dyDescent="0.3">
      <c r="A12">
        <v>22</v>
      </c>
      <c r="D12">
        <v>75</v>
      </c>
    </row>
    <row r="13" spans="1:16" x14ac:dyDescent="0.3">
      <c r="A13">
        <v>25</v>
      </c>
      <c r="D13">
        <v>80</v>
      </c>
    </row>
    <row r="14" spans="1:16" x14ac:dyDescent="0.3">
      <c r="A14">
        <v>28</v>
      </c>
      <c r="D14">
        <v>85</v>
      </c>
    </row>
    <row r="15" spans="1:16" x14ac:dyDescent="0.3">
      <c r="A15">
        <v>30</v>
      </c>
      <c r="D15">
        <v>90</v>
      </c>
    </row>
    <row r="16" spans="1:16" x14ac:dyDescent="0.3">
      <c r="A16">
        <v>32</v>
      </c>
      <c r="D16">
        <v>95</v>
      </c>
    </row>
    <row r="17" spans="1:18" x14ac:dyDescent="0.3">
      <c r="A17">
        <v>35</v>
      </c>
      <c r="D17">
        <v>100</v>
      </c>
    </row>
    <row r="18" spans="1:18" x14ac:dyDescent="0.3">
      <c r="A18">
        <v>38</v>
      </c>
      <c r="D18">
        <v>105</v>
      </c>
    </row>
    <row r="20" spans="1:18" x14ac:dyDescent="0.3">
      <c r="A20" s="1" t="s">
        <v>4</v>
      </c>
      <c r="B20" s="1"/>
      <c r="C20" s="1"/>
      <c r="D20" s="1"/>
      <c r="E20" s="1"/>
      <c r="F20" s="1"/>
      <c r="G20" s="1"/>
      <c r="H20" s="1"/>
      <c r="I20" s="1"/>
      <c r="J20" s="1"/>
      <c r="K20" s="1"/>
      <c r="L20" s="1"/>
      <c r="M20" s="1"/>
      <c r="N20" s="1"/>
      <c r="O20" s="1"/>
      <c r="P20" s="1"/>
      <c r="Q20" s="1"/>
      <c r="R20" s="1"/>
    </row>
    <row r="21" spans="1:18" x14ac:dyDescent="0.3">
      <c r="A21" s="1"/>
      <c r="B21" s="1"/>
      <c r="C21" s="1"/>
      <c r="D21" s="1"/>
      <c r="E21" s="1"/>
      <c r="F21" s="1"/>
      <c r="G21" s="1"/>
      <c r="H21" s="1"/>
      <c r="I21" s="1"/>
      <c r="J21" s="1"/>
      <c r="K21" s="1"/>
      <c r="L21" s="1"/>
      <c r="M21" s="1"/>
      <c r="N21" s="1"/>
      <c r="O21" s="1"/>
      <c r="P21" s="1"/>
      <c r="Q21" s="1"/>
      <c r="R21" s="1"/>
    </row>
    <row r="22" spans="1:18" x14ac:dyDescent="0.3">
      <c r="A22" s="1" t="s">
        <v>102</v>
      </c>
      <c r="B22" s="1"/>
      <c r="C22" s="1"/>
      <c r="D22" s="1"/>
      <c r="E22" s="1"/>
      <c r="F22" s="1"/>
      <c r="G22" s="1"/>
      <c r="H22" s="1"/>
      <c r="I22" s="1"/>
      <c r="J22" s="1"/>
      <c r="K22" s="1"/>
      <c r="L22" s="1"/>
      <c r="M22" s="1"/>
      <c r="N22" s="1"/>
      <c r="O22" s="1"/>
      <c r="P22" s="1"/>
      <c r="Q22" s="1"/>
      <c r="R22" s="1"/>
    </row>
    <row r="23" spans="1:18" x14ac:dyDescent="0.3">
      <c r="A23" s="1"/>
      <c r="B23" s="1"/>
      <c r="C23" s="1"/>
      <c r="D23" s="1"/>
      <c r="E23" s="1"/>
      <c r="F23" s="1"/>
      <c r="G23" s="1"/>
      <c r="H23" s="1"/>
      <c r="I23" s="1"/>
      <c r="J23" s="1"/>
      <c r="K23" s="1"/>
      <c r="L23" s="1"/>
      <c r="M23" s="1"/>
      <c r="N23" s="1"/>
      <c r="O23" s="1"/>
      <c r="P23" s="1"/>
      <c r="Q23" s="1"/>
      <c r="R23" s="1"/>
    </row>
    <row r="24" spans="1:18" x14ac:dyDescent="0.3">
      <c r="A24" s="1"/>
      <c r="B24" s="1">
        <f>CORREL(A7:A18,D7:D18)</f>
        <v>0.99921031003664817</v>
      </c>
      <c r="C24" s="1"/>
      <c r="D24" s="1"/>
      <c r="E24" s="1"/>
      <c r="F24" s="1"/>
      <c r="G24" s="1"/>
      <c r="H24" s="1"/>
      <c r="I24" s="1"/>
      <c r="J24" s="1"/>
      <c r="K24" s="1"/>
      <c r="L24" s="1"/>
      <c r="M24" s="1"/>
      <c r="N24" s="1"/>
      <c r="O24" s="1"/>
      <c r="P24" s="1"/>
      <c r="Q24" s="1"/>
      <c r="R24" s="1"/>
    </row>
    <row r="25" spans="1:18" x14ac:dyDescent="0.3">
      <c r="A25" s="1" t="s">
        <v>103</v>
      </c>
      <c r="B25" s="1"/>
      <c r="C25" s="1"/>
      <c r="D25" s="1"/>
      <c r="E25" s="1"/>
      <c r="F25" s="1"/>
      <c r="G25" s="1"/>
      <c r="H25" s="1"/>
      <c r="I25" s="1"/>
      <c r="J25" s="1"/>
      <c r="K25" s="1"/>
      <c r="L25" s="1"/>
      <c r="M25" s="1"/>
      <c r="N25" s="1"/>
      <c r="O25" s="1"/>
      <c r="P25" s="1"/>
      <c r="Q25" s="1"/>
      <c r="R25" s="1"/>
    </row>
    <row r="27" spans="1:18" x14ac:dyDescent="0.3">
      <c r="A27" s="27" t="s">
        <v>235</v>
      </c>
      <c r="B27" s="27"/>
      <c r="C27" s="27"/>
      <c r="D27" s="27"/>
      <c r="E27" s="27"/>
      <c r="F27" s="27"/>
      <c r="G27" s="27"/>
      <c r="H27" s="27"/>
      <c r="I27" s="27"/>
      <c r="J27" s="27"/>
      <c r="K27" s="27"/>
      <c r="L27" s="27"/>
      <c r="M27" s="27"/>
      <c r="N27" s="27"/>
    </row>
    <row r="29" spans="1:18" x14ac:dyDescent="0.3">
      <c r="B29" t="s">
        <v>104</v>
      </c>
      <c r="D29" t="s">
        <v>105</v>
      </c>
    </row>
    <row r="30" spans="1:18" x14ac:dyDescent="0.3">
      <c r="B30">
        <v>45</v>
      </c>
      <c r="D30">
        <v>52</v>
      </c>
    </row>
    <row r="31" spans="1:18" x14ac:dyDescent="0.3">
      <c r="B31">
        <v>47</v>
      </c>
      <c r="D31">
        <v>54</v>
      </c>
    </row>
    <row r="32" spans="1:18" x14ac:dyDescent="0.3">
      <c r="B32">
        <v>48</v>
      </c>
      <c r="D32">
        <v>55</v>
      </c>
    </row>
    <row r="33" spans="2:4" x14ac:dyDescent="0.3">
      <c r="B33">
        <v>50</v>
      </c>
      <c r="D33">
        <v>57</v>
      </c>
    </row>
    <row r="34" spans="2:4" x14ac:dyDescent="0.3">
      <c r="B34">
        <v>52</v>
      </c>
      <c r="D34">
        <v>59</v>
      </c>
    </row>
    <row r="35" spans="2:4" x14ac:dyDescent="0.3">
      <c r="B35">
        <v>53</v>
      </c>
      <c r="D35">
        <v>60</v>
      </c>
    </row>
    <row r="36" spans="2:4" x14ac:dyDescent="0.3">
      <c r="B36">
        <v>55</v>
      </c>
      <c r="D36">
        <v>61</v>
      </c>
    </row>
    <row r="37" spans="2:4" x14ac:dyDescent="0.3">
      <c r="B37">
        <v>56</v>
      </c>
      <c r="D37">
        <v>62</v>
      </c>
    </row>
    <row r="38" spans="2:4" x14ac:dyDescent="0.3">
      <c r="B38">
        <v>58</v>
      </c>
      <c r="D38">
        <v>64</v>
      </c>
    </row>
    <row r="39" spans="2:4" x14ac:dyDescent="0.3">
      <c r="B39">
        <v>60</v>
      </c>
      <c r="D39">
        <v>66</v>
      </c>
    </row>
    <row r="40" spans="2:4" x14ac:dyDescent="0.3">
      <c r="B40">
        <v>62</v>
      </c>
      <c r="D40">
        <v>67</v>
      </c>
    </row>
    <row r="41" spans="2:4" x14ac:dyDescent="0.3">
      <c r="B41">
        <v>64</v>
      </c>
      <c r="D41">
        <v>69</v>
      </c>
    </row>
    <row r="42" spans="2:4" x14ac:dyDescent="0.3">
      <c r="B42">
        <v>65</v>
      </c>
      <c r="D42">
        <v>71</v>
      </c>
    </row>
    <row r="43" spans="2:4" x14ac:dyDescent="0.3">
      <c r="B43">
        <v>67</v>
      </c>
      <c r="D43">
        <v>73</v>
      </c>
    </row>
    <row r="44" spans="2:4" x14ac:dyDescent="0.3">
      <c r="B44">
        <v>69</v>
      </c>
      <c r="D44">
        <v>74</v>
      </c>
    </row>
    <row r="45" spans="2:4" x14ac:dyDescent="0.3">
      <c r="B45">
        <v>70</v>
      </c>
      <c r="D45">
        <v>76</v>
      </c>
    </row>
    <row r="46" spans="2:4" x14ac:dyDescent="0.3">
      <c r="B46">
        <v>72</v>
      </c>
      <c r="D46">
        <v>78</v>
      </c>
    </row>
    <row r="47" spans="2:4" x14ac:dyDescent="0.3">
      <c r="B47">
        <v>74</v>
      </c>
      <c r="D47">
        <v>80</v>
      </c>
    </row>
    <row r="48" spans="2:4" x14ac:dyDescent="0.3">
      <c r="B48">
        <v>76</v>
      </c>
      <c r="D48">
        <v>82</v>
      </c>
    </row>
    <row r="49" spans="1:13" x14ac:dyDescent="0.3">
      <c r="B49">
        <v>77</v>
      </c>
      <c r="D49">
        <v>83</v>
      </c>
    </row>
    <row r="51" spans="1:13" x14ac:dyDescent="0.3">
      <c r="A51" s="1" t="s">
        <v>4</v>
      </c>
      <c r="B51" s="1"/>
      <c r="C51" s="1"/>
      <c r="D51" s="1"/>
      <c r="E51" s="1"/>
      <c r="F51" s="1"/>
      <c r="G51" s="1"/>
      <c r="H51" s="1"/>
      <c r="I51" s="1"/>
      <c r="J51" s="1"/>
      <c r="K51" s="1"/>
      <c r="L51" s="1"/>
      <c r="M51" s="1"/>
    </row>
    <row r="52" spans="1:13" x14ac:dyDescent="0.3">
      <c r="A52" s="1"/>
      <c r="B52" s="1"/>
      <c r="C52" s="1"/>
      <c r="D52" s="1"/>
      <c r="E52" s="1"/>
      <c r="F52" s="1"/>
      <c r="G52" s="1"/>
      <c r="H52" s="1"/>
      <c r="I52" s="1"/>
      <c r="J52" s="1"/>
      <c r="K52" s="1"/>
      <c r="L52" s="1"/>
      <c r="M52" s="1"/>
    </row>
    <row r="53" spans="1:13" x14ac:dyDescent="0.3">
      <c r="A53" s="1" t="s">
        <v>106</v>
      </c>
      <c r="B53" s="1"/>
      <c r="C53" s="1">
        <f>_xlfn.COVARIANCE.P(B30:B49,D30:D49)</f>
        <v>92.65</v>
      </c>
      <c r="D53" s="1"/>
      <c r="E53" s="1"/>
      <c r="F53" s="1"/>
      <c r="G53" s="1"/>
      <c r="H53" s="1"/>
      <c r="I53" s="1"/>
      <c r="J53" s="1"/>
      <c r="K53" s="1"/>
      <c r="L53" s="1"/>
      <c r="M53" s="1"/>
    </row>
    <row r="54" spans="1:13" x14ac:dyDescent="0.3">
      <c r="A54" s="1"/>
      <c r="B54" s="1"/>
      <c r="C54" s="1"/>
      <c r="D54" s="1"/>
      <c r="E54" s="1"/>
      <c r="F54" s="1"/>
      <c r="G54" s="1"/>
      <c r="H54" s="1"/>
      <c r="I54" s="1"/>
      <c r="J54" s="1"/>
      <c r="K54" s="1"/>
      <c r="L54" s="1"/>
      <c r="M54" s="1"/>
    </row>
    <row r="55" spans="1:13" x14ac:dyDescent="0.3">
      <c r="A55" s="1" t="s">
        <v>107</v>
      </c>
      <c r="B55" s="1"/>
      <c r="C55" s="1"/>
      <c r="D55" s="1"/>
      <c r="E55" s="1"/>
      <c r="F55" s="1"/>
      <c r="G55" s="1"/>
      <c r="H55" s="1"/>
      <c r="I55" s="1"/>
      <c r="J55" s="1"/>
      <c r="K55" s="1"/>
      <c r="L55" s="1"/>
      <c r="M55" s="1"/>
    </row>
    <row r="58" spans="1:13" x14ac:dyDescent="0.3">
      <c r="A58" s="27" t="s">
        <v>236</v>
      </c>
      <c r="B58" s="27"/>
      <c r="C58" s="27"/>
      <c r="D58" s="27"/>
      <c r="E58" s="27"/>
      <c r="F58" s="27"/>
      <c r="G58" s="27"/>
      <c r="H58" s="27"/>
      <c r="I58" s="27"/>
      <c r="J58" s="27"/>
      <c r="K58" s="27"/>
      <c r="L58" s="27"/>
    </row>
    <row r="60" spans="1:13" x14ac:dyDescent="0.3">
      <c r="A60" t="s">
        <v>108</v>
      </c>
      <c r="D60" t="s">
        <v>109</v>
      </c>
    </row>
    <row r="62" spans="1:13" x14ac:dyDescent="0.3">
      <c r="A62">
        <v>10</v>
      </c>
      <c r="D62">
        <v>60</v>
      </c>
    </row>
    <row r="63" spans="1:13" x14ac:dyDescent="0.3">
      <c r="A63">
        <v>12</v>
      </c>
      <c r="D63">
        <v>65</v>
      </c>
    </row>
    <row r="64" spans="1:13" x14ac:dyDescent="0.3">
      <c r="A64">
        <v>15</v>
      </c>
      <c r="D64">
        <v>70</v>
      </c>
    </row>
    <row r="65" spans="1:4" x14ac:dyDescent="0.3">
      <c r="A65">
        <v>18</v>
      </c>
      <c r="D65">
        <v>75</v>
      </c>
    </row>
    <row r="66" spans="1:4" x14ac:dyDescent="0.3">
      <c r="A66">
        <v>20</v>
      </c>
      <c r="D66">
        <v>80</v>
      </c>
    </row>
    <row r="67" spans="1:4" x14ac:dyDescent="0.3">
      <c r="A67">
        <v>22</v>
      </c>
      <c r="D67">
        <v>82</v>
      </c>
    </row>
    <row r="68" spans="1:4" x14ac:dyDescent="0.3">
      <c r="A68">
        <v>25</v>
      </c>
      <c r="D68">
        <v>85</v>
      </c>
    </row>
    <row r="69" spans="1:4" x14ac:dyDescent="0.3">
      <c r="A69">
        <v>28</v>
      </c>
      <c r="D69">
        <v>88</v>
      </c>
    </row>
    <row r="70" spans="1:4" x14ac:dyDescent="0.3">
      <c r="A70">
        <v>30</v>
      </c>
      <c r="D70">
        <v>90</v>
      </c>
    </row>
    <row r="71" spans="1:4" x14ac:dyDescent="0.3">
      <c r="A71">
        <v>32</v>
      </c>
      <c r="D71">
        <v>92</v>
      </c>
    </row>
    <row r="72" spans="1:4" x14ac:dyDescent="0.3">
      <c r="A72">
        <v>35</v>
      </c>
      <c r="D72">
        <v>93</v>
      </c>
    </row>
    <row r="73" spans="1:4" x14ac:dyDescent="0.3">
      <c r="A73">
        <v>40</v>
      </c>
      <c r="D73">
        <v>95</v>
      </c>
    </row>
    <row r="74" spans="1:4" x14ac:dyDescent="0.3">
      <c r="A74">
        <v>42</v>
      </c>
      <c r="D74">
        <v>96</v>
      </c>
    </row>
    <row r="75" spans="1:4" x14ac:dyDescent="0.3">
      <c r="A75">
        <v>45</v>
      </c>
      <c r="D75">
        <v>97</v>
      </c>
    </row>
    <row r="76" spans="1:4" x14ac:dyDescent="0.3">
      <c r="A76">
        <v>48</v>
      </c>
      <c r="D76">
        <v>98</v>
      </c>
    </row>
    <row r="77" spans="1:4" x14ac:dyDescent="0.3">
      <c r="A77">
        <v>50</v>
      </c>
      <c r="D77">
        <v>99</v>
      </c>
    </row>
    <row r="78" spans="1:4" x14ac:dyDescent="0.3">
      <c r="A78">
        <v>52</v>
      </c>
      <c r="D78">
        <v>100</v>
      </c>
    </row>
    <row r="79" spans="1:4" x14ac:dyDescent="0.3">
      <c r="A79">
        <v>55</v>
      </c>
      <c r="D79">
        <v>102</v>
      </c>
    </row>
    <row r="80" spans="1:4" x14ac:dyDescent="0.3">
      <c r="A80">
        <v>58</v>
      </c>
      <c r="D80">
        <v>105</v>
      </c>
    </row>
    <row r="81" spans="1:18" x14ac:dyDescent="0.3">
      <c r="A81">
        <v>60</v>
      </c>
      <c r="D81">
        <v>106</v>
      </c>
    </row>
    <row r="82" spans="1:18" x14ac:dyDescent="0.3">
      <c r="A82">
        <v>62</v>
      </c>
      <c r="D82">
        <v>107</v>
      </c>
    </row>
    <row r="83" spans="1:18" x14ac:dyDescent="0.3">
      <c r="A83">
        <v>65</v>
      </c>
      <c r="D83">
        <v>108</v>
      </c>
    </row>
    <row r="84" spans="1:18" x14ac:dyDescent="0.3">
      <c r="A84">
        <v>68</v>
      </c>
      <c r="D84">
        <v>110</v>
      </c>
    </row>
    <row r="85" spans="1:18" x14ac:dyDescent="0.3">
      <c r="A85">
        <v>70</v>
      </c>
      <c r="D85">
        <v>112</v>
      </c>
    </row>
    <row r="86" spans="1:18" x14ac:dyDescent="0.3">
      <c r="A86">
        <v>72</v>
      </c>
      <c r="D86">
        <v>114</v>
      </c>
    </row>
    <row r="87" spans="1:18" x14ac:dyDescent="0.3">
      <c r="A87">
        <v>75</v>
      </c>
      <c r="D87">
        <v>115</v>
      </c>
    </row>
    <row r="88" spans="1:18" x14ac:dyDescent="0.3">
      <c r="A88">
        <v>78</v>
      </c>
      <c r="D88">
        <v>118</v>
      </c>
    </row>
    <row r="89" spans="1:18" x14ac:dyDescent="0.3">
      <c r="A89">
        <v>80</v>
      </c>
      <c r="D89">
        <v>120</v>
      </c>
    </row>
    <row r="90" spans="1:18" x14ac:dyDescent="0.3">
      <c r="A90">
        <v>82</v>
      </c>
      <c r="D90">
        <v>122</v>
      </c>
    </row>
    <row r="92" spans="1:18" x14ac:dyDescent="0.3">
      <c r="A92" s="1" t="s">
        <v>4</v>
      </c>
      <c r="B92" s="1"/>
      <c r="C92" s="1"/>
      <c r="D92" s="1"/>
      <c r="E92" s="1"/>
      <c r="F92" s="1"/>
      <c r="G92" s="1"/>
      <c r="H92" s="1"/>
      <c r="I92" s="1"/>
      <c r="J92" s="1"/>
      <c r="K92" s="1"/>
      <c r="L92" s="1"/>
      <c r="M92" s="1"/>
      <c r="N92" s="1"/>
      <c r="O92" s="1"/>
      <c r="P92" s="1"/>
      <c r="Q92" s="1"/>
      <c r="R92" s="1"/>
    </row>
    <row r="93" spans="1:18" x14ac:dyDescent="0.3">
      <c r="A93" s="1"/>
      <c r="B93" s="1"/>
      <c r="C93" s="1"/>
      <c r="D93" s="1"/>
      <c r="E93" s="1"/>
      <c r="F93" s="1"/>
      <c r="G93" s="1"/>
      <c r="H93" s="1"/>
      <c r="I93" s="1"/>
      <c r="J93" s="1"/>
      <c r="K93" s="1"/>
      <c r="L93" s="1"/>
      <c r="M93" s="1"/>
      <c r="N93" s="1"/>
      <c r="O93" s="1"/>
      <c r="P93" s="1"/>
      <c r="Q93" s="1"/>
      <c r="R93" s="1"/>
    </row>
    <row r="94" spans="1:18" x14ac:dyDescent="0.3">
      <c r="A94" s="1" t="s">
        <v>110</v>
      </c>
      <c r="B94" s="1"/>
      <c r="C94" s="1"/>
      <c r="D94" s="1"/>
      <c r="E94" s="1"/>
      <c r="F94" s="1"/>
      <c r="G94" s="1"/>
      <c r="H94" s="1"/>
      <c r="I94" s="1"/>
      <c r="J94" s="1"/>
      <c r="K94" s="1"/>
      <c r="L94" s="1"/>
      <c r="M94" s="1"/>
      <c r="N94" s="1"/>
      <c r="O94" s="1"/>
      <c r="P94" s="1"/>
      <c r="Q94" s="1"/>
      <c r="R94" s="1"/>
    </row>
    <row r="95" spans="1:18" x14ac:dyDescent="0.3">
      <c r="A95" s="1"/>
      <c r="B95" s="1"/>
      <c r="C95" s="1"/>
      <c r="D95" s="1"/>
      <c r="E95" s="1"/>
      <c r="F95" s="1"/>
      <c r="G95" s="1"/>
      <c r="H95" s="1"/>
      <c r="I95" s="1"/>
      <c r="J95" s="1"/>
      <c r="K95" s="1"/>
      <c r="L95" s="1"/>
      <c r="M95" s="1"/>
      <c r="N95" s="1"/>
      <c r="O95" s="1"/>
      <c r="P95" s="1"/>
      <c r="Q95" s="1"/>
      <c r="R95" s="1"/>
    </row>
    <row r="96" spans="1:18" x14ac:dyDescent="0.3">
      <c r="A96" s="1"/>
      <c r="B96" s="1">
        <f>CORREL(A62:A90,D62:D90)</f>
        <v>0.97671457697639397</v>
      </c>
      <c r="C96" s="1"/>
      <c r="D96" s="1"/>
      <c r="E96" s="1"/>
      <c r="F96" s="1"/>
      <c r="G96" s="1"/>
      <c r="H96" s="1"/>
      <c r="I96" s="1"/>
      <c r="J96" s="1"/>
      <c r="K96" s="1"/>
      <c r="L96" s="1"/>
      <c r="M96" s="1"/>
      <c r="N96" s="1"/>
      <c r="O96" s="1"/>
      <c r="P96" s="1"/>
      <c r="Q96" s="1"/>
      <c r="R96" s="1"/>
    </row>
    <row r="97" spans="1:18" x14ac:dyDescent="0.3">
      <c r="A97" s="1"/>
      <c r="B97" s="1"/>
      <c r="C97" s="1"/>
      <c r="D97" s="1"/>
      <c r="E97" s="1"/>
      <c r="F97" s="1"/>
      <c r="G97" s="1"/>
      <c r="H97" s="1"/>
      <c r="I97" s="1"/>
      <c r="J97" s="1"/>
      <c r="K97" s="1"/>
      <c r="L97" s="1"/>
      <c r="M97" s="1"/>
      <c r="N97" s="1"/>
      <c r="O97" s="1"/>
      <c r="P97" s="1"/>
      <c r="Q97" s="1"/>
      <c r="R97" s="1"/>
    </row>
    <row r="98" spans="1:18" x14ac:dyDescent="0.3">
      <c r="A98" s="1" t="s">
        <v>111</v>
      </c>
      <c r="B98" s="1"/>
      <c r="C98" s="1"/>
      <c r="D98" s="1"/>
      <c r="E98" s="1"/>
      <c r="F98" s="1"/>
      <c r="G98" s="1"/>
      <c r="H98" s="1"/>
      <c r="I98" s="1"/>
      <c r="J98" s="1"/>
      <c r="K98" s="1"/>
      <c r="L98" s="1"/>
      <c r="M98" s="1"/>
      <c r="N98" s="1"/>
      <c r="O98" s="1"/>
      <c r="P98" s="1"/>
      <c r="Q98" s="1"/>
      <c r="R98"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04"/>
  <sheetViews>
    <sheetView topLeftCell="A85" workbookViewId="0">
      <selection activeCell="L24" sqref="L24"/>
    </sheetView>
  </sheetViews>
  <sheetFormatPr defaultRowHeight="14.4" x14ac:dyDescent="0.3"/>
  <cols>
    <col min="2" max="3" width="12.5546875" customWidth="1"/>
  </cols>
  <sheetData>
    <row r="2" spans="1:18" ht="18" x14ac:dyDescent="0.35">
      <c r="A2" s="37" t="s">
        <v>112</v>
      </c>
      <c r="B2" s="38"/>
      <c r="C2" s="38"/>
      <c r="D2" s="38"/>
      <c r="E2" s="38"/>
      <c r="F2" s="38"/>
      <c r="G2" s="38"/>
    </row>
    <row r="3" spans="1:18" ht="18" x14ac:dyDescent="0.35">
      <c r="A3" s="20"/>
    </row>
    <row r="4" spans="1:18" x14ac:dyDescent="0.3">
      <c r="A4" s="27" t="s">
        <v>141</v>
      </c>
      <c r="B4" s="27"/>
      <c r="C4" s="27"/>
    </row>
    <row r="5" spans="1:18" ht="18" x14ac:dyDescent="0.35">
      <c r="A5" s="20"/>
    </row>
    <row r="7" spans="1:18" x14ac:dyDescent="0.3">
      <c r="A7" s="27" t="s">
        <v>132</v>
      </c>
      <c r="B7" s="27"/>
      <c r="C7" s="27"/>
      <c r="D7" s="27"/>
      <c r="E7" s="27"/>
      <c r="F7" s="27"/>
      <c r="G7" s="27"/>
      <c r="H7" s="27"/>
    </row>
    <row r="9" spans="1:18" x14ac:dyDescent="0.3">
      <c r="A9" t="s">
        <v>119</v>
      </c>
      <c r="D9">
        <v>100</v>
      </c>
      <c r="F9" s="16"/>
    </row>
    <row r="10" spans="1:18" x14ac:dyDescent="0.3">
      <c r="A10" t="s">
        <v>120</v>
      </c>
      <c r="D10">
        <v>5</v>
      </c>
    </row>
    <row r="11" spans="1:18" x14ac:dyDescent="0.3">
      <c r="A11" t="s">
        <v>121</v>
      </c>
      <c r="D11" s="14">
        <f>1/6</f>
        <v>0.16666666666666666</v>
      </c>
    </row>
    <row r="12" spans="1:18" x14ac:dyDescent="0.3">
      <c r="B12" s="17"/>
      <c r="D12" s="18"/>
    </row>
    <row r="13" spans="1:18" x14ac:dyDescent="0.3">
      <c r="A13" s="1" t="s">
        <v>122</v>
      </c>
      <c r="B13">
        <f>_xlfn.BINOM.DIST(D10,D9,D11,FALSE)*10000</f>
        <v>2.9090311057530158</v>
      </c>
    </row>
    <row r="16" spans="1:18" x14ac:dyDescent="0.3">
      <c r="A16" s="27" t="s">
        <v>127</v>
      </c>
      <c r="B16" s="27"/>
      <c r="C16" s="27"/>
      <c r="D16" s="27"/>
      <c r="E16" s="27"/>
      <c r="F16" s="27"/>
      <c r="G16" s="27"/>
      <c r="H16" s="27"/>
      <c r="I16" s="27"/>
      <c r="J16" s="27"/>
      <c r="K16" s="27"/>
      <c r="L16" s="27"/>
      <c r="M16" s="27"/>
      <c r="N16" s="27"/>
      <c r="O16" s="27"/>
      <c r="P16" s="27"/>
      <c r="Q16" s="27"/>
      <c r="R16" s="27"/>
    </row>
    <row r="19" spans="1:25" x14ac:dyDescent="0.3">
      <c r="A19" t="s">
        <v>123</v>
      </c>
      <c r="B19">
        <v>52</v>
      </c>
    </row>
    <row r="20" spans="1:25" x14ac:dyDescent="0.3">
      <c r="A20" t="s">
        <v>124</v>
      </c>
      <c r="B20">
        <v>13</v>
      </c>
    </row>
    <row r="21" spans="1:25" x14ac:dyDescent="0.3">
      <c r="A21" t="s">
        <v>125</v>
      </c>
      <c r="B21">
        <v>5</v>
      </c>
    </row>
    <row r="22" spans="1:25" x14ac:dyDescent="0.3">
      <c r="A22" t="s">
        <v>121</v>
      </c>
      <c r="B22">
        <v>2</v>
      </c>
    </row>
    <row r="24" spans="1:25" x14ac:dyDescent="0.3">
      <c r="A24" s="1" t="s">
        <v>122</v>
      </c>
      <c r="C24">
        <f>_xlfn.HYPGEOM.DIST(B22,B21,B20,B19,FALSE)</f>
        <v>0.27427971188475386</v>
      </c>
    </row>
    <row r="27" spans="1:25" x14ac:dyDescent="0.3">
      <c r="A27" s="27" t="s">
        <v>126</v>
      </c>
      <c r="B27" s="27"/>
      <c r="C27" s="27"/>
      <c r="D27" s="27"/>
      <c r="E27" s="27"/>
      <c r="F27" s="27"/>
      <c r="G27" s="27"/>
      <c r="H27" s="27"/>
      <c r="I27" s="27"/>
      <c r="J27" s="27"/>
      <c r="K27" s="27"/>
      <c r="L27" s="27"/>
      <c r="M27" s="27"/>
      <c r="N27" s="27"/>
      <c r="O27" s="27"/>
      <c r="P27" s="27"/>
      <c r="Q27" s="27"/>
      <c r="R27" s="27"/>
      <c r="S27" s="27"/>
      <c r="T27" s="27"/>
      <c r="U27" s="27"/>
      <c r="V27" s="27"/>
      <c r="W27" s="27"/>
      <c r="X27" s="27"/>
      <c r="Y27" s="27"/>
    </row>
    <row r="30" spans="1:25" x14ac:dyDescent="0.3">
      <c r="A30" t="s">
        <v>128</v>
      </c>
      <c r="E30">
        <v>10</v>
      </c>
    </row>
    <row r="31" spans="1:25" x14ac:dyDescent="0.3">
      <c r="A31" t="s">
        <v>129</v>
      </c>
      <c r="E31">
        <v>4</v>
      </c>
    </row>
    <row r="32" spans="1:25" x14ac:dyDescent="0.3">
      <c r="A32" t="s">
        <v>130</v>
      </c>
      <c r="E32">
        <v>0.25</v>
      </c>
    </row>
    <row r="33" spans="1:21" x14ac:dyDescent="0.3">
      <c r="A33" t="s">
        <v>121</v>
      </c>
      <c r="E33">
        <v>7</v>
      </c>
    </row>
    <row r="35" spans="1:21" x14ac:dyDescent="0.3">
      <c r="A35" s="1" t="s">
        <v>122</v>
      </c>
      <c r="C35">
        <f>_xlfn.BINOM.DIST(E33,E30,E32,TRUE)</f>
        <v>0.99958419799804688</v>
      </c>
    </row>
    <row r="38" spans="1:21" x14ac:dyDescent="0.3">
      <c r="A38" s="27" t="s">
        <v>131</v>
      </c>
      <c r="B38" s="27"/>
      <c r="C38" s="27"/>
      <c r="D38" s="27"/>
      <c r="E38" s="27"/>
      <c r="F38" s="27"/>
      <c r="G38" s="27"/>
      <c r="H38" s="27"/>
      <c r="I38" s="27"/>
      <c r="J38" s="27"/>
      <c r="K38" s="27"/>
      <c r="L38" s="27"/>
      <c r="M38" s="27"/>
      <c r="N38" s="27"/>
      <c r="O38" s="27"/>
      <c r="P38" s="27"/>
      <c r="Q38" s="27"/>
      <c r="R38" s="27"/>
      <c r="S38" s="27"/>
      <c r="T38" s="27"/>
      <c r="U38" s="27"/>
    </row>
    <row r="40" spans="1:21" x14ac:dyDescent="0.3">
      <c r="A40" t="s">
        <v>133</v>
      </c>
      <c r="D40">
        <v>30</v>
      </c>
    </row>
    <row r="41" spans="1:21" x14ac:dyDescent="0.3">
      <c r="A41" t="s">
        <v>134</v>
      </c>
      <c r="D41">
        <v>20</v>
      </c>
    </row>
    <row r="42" spans="1:21" x14ac:dyDescent="0.3">
      <c r="A42" t="s">
        <v>135</v>
      </c>
      <c r="D42">
        <v>10</v>
      </c>
    </row>
    <row r="43" spans="1:21" x14ac:dyDescent="0.3">
      <c r="A43" t="s">
        <v>136</v>
      </c>
      <c r="D43">
        <v>20</v>
      </c>
    </row>
    <row r="44" spans="1:21" x14ac:dyDescent="0.3">
      <c r="A44" t="s">
        <v>137</v>
      </c>
      <c r="D44">
        <v>3</v>
      </c>
    </row>
    <row r="45" spans="1:21" x14ac:dyDescent="0.3">
      <c r="A45" t="s">
        <v>121</v>
      </c>
      <c r="D45">
        <v>3</v>
      </c>
    </row>
    <row r="47" spans="1:21" x14ac:dyDescent="0.3">
      <c r="A47" s="1" t="s">
        <v>122</v>
      </c>
      <c r="C47">
        <f>_xlfn.HYPGEOM.DIST(D45,D44,D41,60,FALSE)</f>
        <v>3.3313851548801864E-2</v>
      </c>
    </row>
    <row r="50" spans="1:21" x14ac:dyDescent="0.3">
      <c r="A50" s="27" t="s">
        <v>138</v>
      </c>
      <c r="B50" s="27"/>
      <c r="C50" s="27"/>
      <c r="D50" s="27"/>
      <c r="E50" s="27"/>
      <c r="F50" s="27"/>
      <c r="G50" s="27"/>
      <c r="H50" s="27"/>
      <c r="I50" s="27"/>
      <c r="J50" s="27"/>
      <c r="K50" s="27"/>
      <c r="L50" s="27"/>
      <c r="M50" s="27"/>
      <c r="N50" s="27"/>
      <c r="O50" s="27"/>
      <c r="P50" s="27"/>
      <c r="Q50" s="27"/>
      <c r="R50" s="27"/>
      <c r="S50" s="27"/>
      <c r="T50" s="27"/>
      <c r="U50" s="27"/>
    </row>
    <row r="53" spans="1:21" x14ac:dyDescent="0.3">
      <c r="A53" t="s">
        <v>139</v>
      </c>
      <c r="D53">
        <v>10</v>
      </c>
    </row>
    <row r="54" spans="1:21" x14ac:dyDescent="0.3">
      <c r="A54" t="s">
        <v>140</v>
      </c>
      <c r="D54">
        <v>0.3</v>
      </c>
    </row>
    <row r="55" spans="1:21" x14ac:dyDescent="0.3">
      <c r="A55" t="s">
        <v>121</v>
      </c>
      <c r="D55">
        <v>3</v>
      </c>
    </row>
    <row r="57" spans="1:21" x14ac:dyDescent="0.3">
      <c r="A57" t="s">
        <v>122</v>
      </c>
      <c r="C57">
        <f>_xlfn.BINOM.DIST(3,10,0.3,FALSE)</f>
        <v>0.26682793200000005</v>
      </c>
    </row>
    <row r="60" spans="1:21" ht="21" x14ac:dyDescent="0.4">
      <c r="A60" s="39" t="s">
        <v>142</v>
      </c>
      <c r="B60" s="38"/>
      <c r="C60" s="38"/>
      <c r="D60" s="38"/>
    </row>
    <row r="62" spans="1:21" x14ac:dyDescent="0.3">
      <c r="A62" s="27" t="s">
        <v>143</v>
      </c>
      <c r="B62" s="27"/>
      <c r="C62" s="27"/>
      <c r="D62" s="27"/>
      <c r="E62" s="27"/>
      <c r="F62" s="27"/>
      <c r="G62" s="27"/>
      <c r="H62" s="27"/>
      <c r="I62" s="27"/>
      <c r="J62" s="27"/>
      <c r="K62" s="27"/>
      <c r="L62" s="27"/>
      <c r="M62" s="27"/>
      <c r="N62" s="27"/>
      <c r="O62" s="27"/>
      <c r="P62" s="27"/>
      <c r="Q62" s="27"/>
      <c r="R62" s="27"/>
    </row>
    <row r="63" spans="1:21" x14ac:dyDescent="0.3">
      <c r="A63" s="27" t="s">
        <v>144</v>
      </c>
      <c r="B63" s="27"/>
      <c r="C63" s="27"/>
      <c r="D63" s="27"/>
      <c r="E63" s="27"/>
      <c r="F63" s="27"/>
      <c r="G63" s="27"/>
      <c r="H63" s="27"/>
      <c r="I63" s="27"/>
      <c r="J63" s="27"/>
      <c r="K63" s="27"/>
      <c r="L63" s="27"/>
      <c r="M63" s="27"/>
      <c r="N63" s="27"/>
      <c r="O63" s="27"/>
      <c r="P63" s="27"/>
      <c r="Q63" s="27"/>
      <c r="R63" s="27"/>
    </row>
    <row r="65" spans="1:14" x14ac:dyDescent="0.3">
      <c r="A65" t="s">
        <v>145</v>
      </c>
      <c r="C65">
        <v>165</v>
      </c>
    </row>
    <row r="66" spans="1:14" x14ac:dyDescent="0.3">
      <c r="A66" t="s">
        <v>22</v>
      </c>
      <c r="C66">
        <v>10</v>
      </c>
    </row>
    <row r="67" spans="1:14" x14ac:dyDescent="0.3">
      <c r="A67" t="s">
        <v>146</v>
      </c>
      <c r="C67">
        <v>180</v>
      </c>
    </row>
    <row r="69" spans="1:14" x14ac:dyDescent="0.3">
      <c r="A69" s="1" t="s">
        <v>122</v>
      </c>
      <c r="C69">
        <f>_xlfn.NORM.DIST(C67,C65,C66,TRUE)</f>
        <v>0.93319279873114191</v>
      </c>
    </row>
    <row r="72" spans="1:14" x14ac:dyDescent="0.3">
      <c r="A72" s="27" t="s">
        <v>147</v>
      </c>
      <c r="B72" s="27"/>
      <c r="C72" s="27"/>
      <c r="D72" s="27"/>
      <c r="E72" s="27"/>
      <c r="F72" s="27"/>
      <c r="G72" s="27"/>
      <c r="H72" s="27"/>
      <c r="I72" s="27"/>
      <c r="J72" s="27"/>
      <c r="K72" s="27"/>
      <c r="L72" s="27"/>
      <c r="M72" s="27"/>
      <c r="N72" s="27"/>
    </row>
    <row r="73" spans="1:14" x14ac:dyDescent="0.3">
      <c r="A73" s="27" t="s">
        <v>148</v>
      </c>
      <c r="B73" s="27"/>
      <c r="C73" s="27"/>
      <c r="D73" s="27"/>
      <c r="E73" s="27"/>
      <c r="F73" s="27"/>
      <c r="G73" s="27"/>
      <c r="H73" s="27"/>
      <c r="I73" s="27"/>
      <c r="J73" s="27"/>
      <c r="K73" s="27"/>
      <c r="L73" s="27"/>
      <c r="M73" s="27"/>
      <c r="N73" s="27"/>
    </row>
    <row r="75" spans="1:14" x14ac:dyDescent="0.3">
      <c r="A75" t="s">
        <v>149</v>
      </c>
      <c r="D75">
        <v>5</v>
      </c>
    </row>
    <row r="76" spans="1:14" x14ac:dyDescent="0.3">
      <c r="A76" t="s">
        <v>150</v>
      </c>
      <c r="D76">
        <v>3</v>
      </c>
    </row>
    <row r="78" spans="1:14" x14ac:dyDescent="0.3">
      <c r="A78" s="1" t="s">
        <v>122</v>
      </c>
      <c r="C78">
        <f>EXPONDIST(D76,D75,TRUE)</f>
        <v>0.99999969409767953</v>
      </c>
    </row>
    <row r="82" spans="1:21" x14ac:dyDescent="0.3">
      <c r="A82" s="27" t="s">
        <v>151</v>
      </c>
      <c r="B82" s="27"/>
      <c r="C82" s="27"/>
      <c r="D82" s="27"/>
      <c r="E82" s="27"/>
      <c r="F82" s="27"/>
      <c r="G82" s="27"/>
      <c r="H82" s="27"/>
      <c r="I82" s="27"/>
      <c r="J82" s="27"/>
      <c r="K82" s="27"/>
      <c r="L82" s="27"/>
      <c r="M82" s="27"/>
      <c r="N82" s="27"/>
      <c r="O82" s="27"/>
      <c r="P82" s="27"/>
      <c r="Q82" s="27"/>
      <c r="R82" s="27"/>
      <c r="S82" s="27"/>
      <c r="T82" s="27"/>
      <c r="U82" s="27"/>
    </row>
    <row r="83" spans="1:21" x14ac:dyDescent="0.3">
      <c r="A83" s="27" t="s">
        <v>153</v>
      </c>
      <c r="B83" s="27"/>
      <c r="C83" s="27"/>
      <c r="D83" s="27"/>
      <c r="E83" s="27"/>
      <c r="F83" s="27"/>
      <c r="G83" s="27"/>
      <c r="H83" s="27"/>
      <c r="I83" s="27"/>
      <c r="J83" s="27"/>
      <c r="K83" s="27"/>
      <c r="L83" s="27"/>
      <c r="M83" s="27"/>
      <c r="N83" s="27"/>
      <c r="O83" s="27"/>
      <c r="P83" s="27"/>
      <c r="Q83" s="27"/>
      <c r="R83" s="27"/>
      <c r="S83" s="27"/>
      <c r="T83" s="27"/>
      <c r="U83" s="27"/>
    </row>
    <row r="85" spans="1:21" x14ac:dyDescent="0.3">
      <c r="A85" t="s">
        <v>152</v>
      </c>
      <c r="D85">
        <v>900</v>
      </c>
      <c r="E85" t="s">
        <v>154</v>
      </c>
      <c r="F85">
        <v>1100</v>
      </c>
    </row>
    <row r="86" spans="1:21" x14ac:dyDescent="0.3">
      <c r="A86" t="s">
        <v>5</v>
      </c>
      <c r="D86">
        <v>1000</v>
      </c>
    </row>
    <row r="87" spans="1:21" x14ac:dyDescent="0.3">
      <c r="A87" t="s">
        <v>22</v>
      </c>
      <c r="D87">
        <v>100</v>
      </c>
    </row>
    <row r="89" spans="1:21" x14ac:dyDescent="0.3">
      <c r="A89" s="1" t="s">
        <v>122</v>
      </c>
      <c r="C89">
        <f>_xlfn.NORM.DIST(F85,D86,D87,TRUE)-_xlfn.NORM.DIST(D85,D86,D87,TRUE)</f>
        <v>0.68268949213708607</v>
      </c>
    </row>
    <row r="92" spans="1:21" x14ac:dyDescent="0.3">
      <c r="A92" s="27" t="s">
        <v>155</v>
      </c>
      <c r="B92" s="27"/>
      <c r="C92" s="27"/>
      <c r="D92" s="27"/>
      <c r="E92" s="27"/>
      <c r="F92" s="27"/>
      <c r="G92" s="27"/>
      <c r="H92" s="27"/>
      <c r="I92" s="27"/>
      <c r="J92" s="27"/>
      <c r="K92" s="27"/>
      <c r="L92" s="27"/>
      <c r="M92" s="27"/>
      <c r="N92" s="27"/>
      <c r="O92" s="27"/>
      <c r="P92" s="27"/>
      <c r="Q92" s="27"/>
    </row>
    <row r="93" spans="1:21" x14ac:dyDescent="0.3">
      <c r="A93" s="27" t="s">
        <v>156</v>
      </c>
      <c r="B93" s="27"/>
      <c r="C93" s="27"/>
      <c r="D93" s="27"/>
      <c r="E93" s="27"/>
      <c r="F93" s="27"/>
      <c r="G93" s="27"/>
      <c r="H93" s="27"/>
      <c r="I93" s="27"/>
      <c r="J93" s="27"/>
      <c r="K93" s="27"/>
      <c r="L93" s="27"/>
      <c r="M93" s="27"/>
      <c r="N93" s="27"/>
      <c r="O93" s="27"/>
      <c r="P93" s="27"/>
      <c r="Q93" s="27"/>
    </row>
    <row r="94" spans="1:21" x14ac:dyDescent="0.3">
      <c r="A94" s="27"/>
      <c r="B94" s="27"/>
      <c r="C94" s="27"/>
      <c r="D94" s="27"/>
      <c r="E94" s="27"/>
      <c r="F94" s="27"/>
      <c r="G94" s="27"/>
      <c r="H94" s="27"/>
      <c r="I94" s="27"/>
      <c r="J94" s="27"/>
      <c r="K94" s="27"/>
      <c r="L94" s="27"/>
      <c r="M94" s="27"/>
      <c r="N94" s="27"/>
      <c r="O94" s="27"/>
      <c r="P94" s="27"/>
      <c r="Q94" s="27"/>
    </row>
    <row r="95" spans="1:21" x14ac:dyDescent="0.3">
      <c r="A95" s="1" t="s">
        <v>122</v>
      </c>
      <c r="C95">
        <f>(170-150)/(200-100)</f>
        <v>0.2</v>
      </c>
    </row>
    <row r="98" spans="1:15" x14ac:dyDescent="0.3">
      <c r="A98" s="27" t="s">
        <v>240</v>
      </c>
      <c r="B98" s="27"/>
      <c r="C98" s="27"/>
      <c r="D98" s="27"/>
      <c r="E98" s="27"/>
      <c r="F98" s="27"/>
      <c r="G98" s="27"/>
      <c r="H98" s="27"/>
      <c r="I98" s="27"/>
      <c r="J98" s="27"/>
      <c r="K98" s="27"/>
      <c r="L98" s="27"/>
      <c r="M98" s="27"/>
      <c r="N98" s="27"/>
      <c r="O98" s="27"/>
    </row>
    <row r="99" spans="1:15" x14ac:dyDescent="0.3">
      <c r="A99" s="27" t="s">
        <v>157</v>
      </c>
      <c r="B99" s="27"/>
      <c r="C99" s="27"/>
      <c r="D99" s="27"/>
      <c r="E99" s="27"/>
      <c r="F99" s="27"/>
      <c r="G99" s="27"/>
      <c r="H99" s="27"/>
      <c r="I99" s="27"/>
      <c r="J99" s="27"/>
      <c r="K99" s="27"/>
      <c r="L99" s="27"/>
      <c r="M99" s="27"/>
      <c r="N99" s="27"/>
      <c r="O99" s="27"/>
    </row>
    <row r="101" spans="1:15" x14ac:dyDescent="0.3">
      <c r="A101" t="s">
        <v>158</v>
      </c>
      <c r="D101">
        <v>20</v>
      </c>
    </row>
    <row r="102" spans="1:15" x14ac:dyDescent="0.3">
      <c r="A102" t="s">
        <v>159</v>
      </c>
      <c r="D102">
        <v>15</v>
      </c>
    </row>
    <row r="104" spans="1:15" x14ac:dyDescent="0.3">
      <c r="A104" s="1" t="s">
        <v>122</v>
      </c>
      <c r="C104">
        <f>_xlfn.EXPON.DIST(D102,D101,TRUE)</f>
        <v>1</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52"/>
  <sheetViews>
    <sheetView topLeftCell="A16" workbookViewId="0">
      <selection activeCell="K4" sqref="K4"/>
    </sheetView>
  </sheetViews>
  <sheetFormatPr defaultRowHeight="14.4" x14ac:dyDescent="0.3"/>
  <sheetData>
    <row r="2" spans="1:19" ht="18" x14ac:dyDescent="0.35">
      <c r="A2" s="44" t="s">
        <v>160</v>
      </c>
      <c r="B2" s="44"/>
      <c r="C2" s="44"/>
      <c r="D2" s="44"/>
      <c r="E2" s="44"/>
      <c r="F2" s="44"/>
      <c r="G2" s="44"/>
      <c r="H2" s="45"/>
      <c r="I2" s="28"/>
    </row>
    <row r="5" spans="1:19" ht="18" x14ac:dyDescent="0.35">
      <c r="A5" s="41" t="s">
        <v>161</v>
      </c>
      <c r="B5" s="40"/>
      <c r="C5" s="40"/>
    </row>
    <row r="7" spans="1:19" x14ac:dyDescent="0.3">
      <c r="A7" s="27" t="s">
        <v>162</v>
      </c>
      <c r="B7" s="27"/>
      <c r="C7" s="27"/>
      <c r="D7" s="27"/>
      <c r="E7" s="27"/>
      <c r="F7" s="27"/>
      <c r="G7" s="27"/>
      <c r="H7" s="27"/>
      <c r="I7" s="27"/>
      <c r="J7" s="27"/>
      <c r="K7" s="27"/>
      <c r="L7" s="27"/>
      <c r="M7" s="27"/>
      <c r="N7" s="27"/>
      <c r="O7" s="27"/>
      <c r="P7" s="27"/>
      <c r="Q7" s="27"/>
      <c r="R7" s="27"/>
      <c r="S7" s="27"/>
    </row>
    <row r="8" spans="1:19" x14ac:dyDescent="0.3">
      <c r="A8" s="27"/>
      <c r="B8" s="27"/>
      <c r="C8" s="27"/>
      <c r="D8" s="27"/>
      <c r="E8" s="27"/>
      <c r="F8" s="27"/>
      <c r="G8" s="27"/>
      <c r="H8" s="27"/>
      <c r="I8" s="27"/>
      <c r="J8" s="27"/>
      <c r="K8" s="27"/>
      <c r="L8" s="27"/>
      <c r="M8" s="27"/>
      <c r="N8" s="27"/>
      <c r="O8" s="27"/>
      <c r="P8" s="27"/>
      <c r="Q8" s="27"/>
      <c r="R8" s="27"/>
      <c r="S8" s="27"/>
    </row>
    <row r="9" spans="1:19" x14ac:dyDescent="0.3">
      <c r="A9" s="27" t="s">
        <v>163</v>
      </c>
      <c r="B9" s="27"/>
      <c r="C9" s="27"/>
      <c r="D9" s="27"/>
      <c r="E9" s="27"/>
      <c r="F9" s="27"/>
      <c r="G9" s="27"/>
      <c r="H9" s="27"/>
      <c r="I9" s="27"/>
      <c r="J9" s="27"/>
      <c r="K9" s="27"/>
      <c r="L9" s="27"/>
      <c r="M9" s="27"/>
      <c r="N9" s="27"/>
      <c r="O9" s="27"/>
      <c r="P9" s="27"/>
      <c r="Q9" s="27"/>
      <c r="R9" s="27"/>
      <c r="S9" s="27"/>
    </row>
    <row r="11" spans="1:19" x14ac:dyDescent="0.3">
      <c r="A11" t="s">
        <v>164</v>
      </c>
      <c r="D11">
        <v>2</v>
      </c>
    </row>
    <row r="12" spans="1:19" x14ac:dyDescent="0.3">
      <c r="A12" t="s">
        <v>165</v>
      </c>
      <c r="D12">
        <v>3</v>
      </c>
    </row>
    <row r="14" spans="1:19" x14ac:dyDescent="0.3">
      <c r="A14" s="1" t="s">
        <v>122</v>
      </c>
      <c r="C14">
        <f>_xlfn.POISSON.DIST(D12,D11,FALSE)</f>
        <v>0.18044704431548364</v>
      </c>
    </row>
    <row r="16" spans="1:19" x14ac:dyDescent="0.3">
      <c r="A16" s="27" t="s">
        <v>167</v>
      </c>
      <c r="B16" s="27"/>
      <c r="C16" s="27"/>
      <c r="D16" s="27"/>
      <c r="E16" s="27"/>
      <c r="F16" s="27"/>
      <c r="G16" s="27"/>
      <c r="H16" s="27"/>
      <c r="I16" s="27"/>
      <c r="J16" s="27"/>
      <c r="K16" s="27"/>
      <c r="L16" s="27"/>
      <c r="M16" s="27"/>
      <c r="N16" s="27"/>
    </row>
    <row r="17" spans="1:14" x14ac:dyDescent="0.3">
      <c r="A17" s="27" t="s">
        <v>166</v>
      </c>
      <c r="B17" s="27"/>
      <c r="C17" s="27"/>
      <c r="D17" s="27"/>
      <c r="E17" s="27"/>
      <c r="F17" s="27"/>
      <c r="G17" s="27"/>
      <c r="H17" s="27"/>
      <c r="I17" s="27"/>
      <c r="J17" s="27"/>
      <c r="K17" s="27"/>
      <c r="L17" s="27"/>
      <c r="M17" s="27"/>
      <c r="N17" s="27"/>
    </row>
    <row r="19" spans="1:14" x14ac:dyDescent="0.3">
      <c r="A19" t="s">
        <v>169</v>
      </c>
      <c r="E19">
        <v>3</v>
      </c>
    </row>
    <row r="20" spans="1:14" x14ac:dyDescent="0.3">
      <c r="A20" t="s">
        <v>168</v>
      </c>
      <c r="E20">
        <v>10</v>
      </c>
    </row>
    <row r="21" spans="1:14" x14ac:dyDescent="0.3">
      <c r="A21" t="s">
        <v>170</v>
      </c>
      <c r="E21">
        <v>0.3</v>
      </c>
    </row>
    <row r="23" spans="1:14" x14ac:dyDescent="0.3">
      <c r="A23" s="1" t="s">
        <v>122</v>
      </c>
      <c r="C23">
        <f>_xlfn.BINOM.DIST(E19,E20,E21,FALSE)</f>
        <v>0.26682793200000005</v>
      </c>
    </row>
    <row r="26" spans="1:14" x14ac:dyDescent="0.3">
      <c r="A26" s="27" t="s">
        <v>172</v>
      </c>
      <c r="B26" s="27"/>
      <c r="C26" s="27"/>
      <c r="D26" s="27"/>
      <c r="E26" s="27"/>
      <c r="F26" s="27"/>
      <c r="G26" s="27"/>
      <c r="H26" s="27"/>
      <c r="I26" s="27"/>
    </row>
    <row r="27" spans="1:14" x14ac:dyDescent="0.3">
      <c r="A27" s="27" t="s">
        <v>171</v>
      </c>
      <c r="B27" s="27"/>
      <c r="C27" s="27"/>
      <c r="D27" s="27"/>
      <c r="E27" s="27"/>
      <c r="F27" s="27"/>
      <c r="G27" s="27"/>
      <c r="H27" s="27"/>
      <c r="I27" s="27"/>
    </row>
    <row r="29" spans="1:14" x14ac:dyDescent="0.3">
      <c r="A29" t="s">
        <v>173</v>
      </c>
    </row>
    <row r="31" spans="1:14" x14ac:dyDescent="0.3">
      <c r="A31" s="1" t="s">
        <v>122</v>
      </c>
      <c r="C31">
        <f>_xlfn.BINOM.DIST(0,3,1/6,TRUE)</f>
        <v>0.57870370370370372</v>
      </c>
    </row>
    <row r="34" spans="1:21" ht="21" x14ac:dyDescent="0.4">
      <c r="A34" s="43" t="s">
        <v>174</v>
      </c>
      <c r="B34" s="40"/>
      <c r="C34" s="40"/>
      <c r="D34" s="40"/>
      <c r="E34" s="40"/>
    </row>
    <row r="36" spans="1:21" x14ac:dyDescent="0.3">
      <c r="A36" s="27" t="s">
        <v>241</v>
      </c>
      <c r="B36" s="27"/>
      <c r="C36" s="27"/>
      <c r="D36" s="27"/>
      <c r="E36" s="27"/>
      <c r="F36" s="27"/>
      <c r="G36" s="27"/>
      <c r="H36" s="27"/>
      <c r="I36" s="27"/>
      <c r="J36" s="27"/>
      <c r="K36" s="27"/>
      <c r="L36" s="27"/>
      <c r="M36" s="27"/>
      <c r="N36" s="27"/>
      <c r="O36" s="27"/>
      <c r="P36" s="27"/>
      <c r="Q36" s="27"/>
      <c r="R36" s="27"/>
      <c r="S36" s="27"/>
      <c r="T36" s="27"/>
      <c r="U36" s="27"/>
    </row>
    <row r="37" spans="1:21" x14ac:dyDescent="0.3">
      <c r="A37" s="27" t="s">
        <v>175</v>
      </c>
      <c r="B37" s="27"/>
      <c r="C37" s="27"/>
      <c r="D37" s="27"/>
      <c r="E37" s="27"/>
      <c r="F37" s="27"/>
      <c r="G37" s="27"/>
      <c r="H37" s="27"/>
      <c r="I37" s="27"/>
      <c r="J37" s="27"/>
      <c r="K37" s="27"/>
      <c r="L37" s="27"/>
      <c r="M37" s="27"/>
      <c r="N37" s="27"/>
      <c r="O37" s="27"/>
      <c r="P37" s="27"/>
      <c r="Q37" s="27"/>
      <c r="R37" s="27"/>
      <c r="S37" s="27"/>
      <c r="T37" s="27"/>
      <c r="U37" s="27"/>
    </row>
    <row r="39" spans="1:21" x14ac:dyDescent="0.3">
      <c r="A39" t="s">
        <v>176</v>
      </c>
      <c r="F39">
        <v>150</v>
      </c>
    </row>
    <row r="40" spans="1:21" x14ac:dyDescent="0.3">
      <c r="A40" t="s">
        <v>22</v>
      </c>
      <c r="F40">
        <v>10</v>
      </c>
    </row>
    <row r="41" spans="1:21" x14ac:dyDescent="0.3">
      <c r="A41" t="s">
        <v>177</v>
      </c>
    </row>
    <row r="43" spans="1:21" x14ac:dyDescent="0.3">
      <c r="A43" s="1" t="s">
        <v>122</v>
      </c>
      <c r="C43">
        <f>_xlfn.NORM.DIST(160,150,10,TRUE)-_xlfn.NORM.DIST(140,150,10,TRUE)</f>
        <v>0.68268949213708607</v>
      </c>
    </row>
    <row r="46" spans="1:21" x14ac:dyDescent="0.3">
      <c r="A46" s="27" t="s">
        <v>178</v>
      </c>
      <c r="B46" s="27"/>
      <c r="C46" s="27"/>
      <c r="D46" s="27"/>
      <c r="E46" s="27"/>
      <c r="F46" s="27"/>
      <c r="G46" s="27"/>
      <c r="H46" s="27"/>
      <c r="I46" s="27"/>
      <c r="J46" s="27"/>
      <c r="K46" s="27"/>
      <c r="L46" s="27"/>
      <c r="M46" s="27"/>
      <c r="N46" s="27"/>
      <c r="O46" s="27"/>
      <c r="P46" s="27"/>
      <c r="Q46" s="27"/>
      <c r="R46" s="27"/>
    </row>
    <row r="47" spans="1:21" x14ac:dyDescent="0.3">
      <c r="A47" s="27" t="s">
        <v>179</v>
      </c>
      <c r="B47" s="27"/>
      <c r="C47" s="27"/>
      <c r="D47" s="27"/>
      <c r="E47" s="27"/>
      <c r="F47" s="27"/>
      <c r="G47" s="27"/>
      <c r="H47" s="27"/>
      <c r="I47" s="27"/>
      <c r="J47" s="27"/>
      <c r="K47" s="27"/>
      <c r="L47" s="27"/>
      <c r="M47" s="27"/>
      <c r="N47" s="27"/>
      <c r="O47" s="27"/>
      <c r="P47" s="27"/>
      <c r="Q47" s="27"/>
      <c r="R47" s="27"/>
    </row>
    <row r="49" spans="1:4" x14ac:dyDescent="0.3">
      <c r="A49" t="s">
        <v>180</v>
      </c>
      <c r="D49">
        <v>1000</v>
      </c>
    </row>
    <row r="50" spans="1:4" x14ac:dyDescent="0.3">
      <c r="A50" t="s">
        <v>181</v>
      </c>
      <c r="D50">
        <v>900</v>
      </c>
    </row>
    <row r="52" spans="1:4" x14ac:dyDescent="0.3">
      <c r="A52" s="1" t="s">
        <v>122</v>
      </c>
      <c r="C52">
        <f>1-EXP(-1/1000*900)</f>
        <v>0.59343034025940089</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74"/>
  <sheetViews>
    <sheetView zoomScale="83" zoomScaleNormal="100" workbookViewId="0">
      <selection activeCell="J19" sqref="J19"/>
    </sheetView>
  </sheetViews>
  <sheetFormatPr defaultRowHeight="14.4" x14ac:dyDescent="0.3"/>
  <sheetData>
    <row r="2" spans="1:33" ht="21" x14ac:dyDescent="0.4">
      <c r="A2" s="24" t="s">
        <v>182</v>
      </c>
      <c r="B2" s="25"/>
      <c r="C2" s="25"/>
      <c r="D2" s="25"/>
      <c r="E2" s="25"/>
      <c r="F2" s="25"/>
      <c r="G2" s="25"/>
      <c r="H2" s="25"/>
      <c r="I2" s="25"/>
      <c r="J2" s="25"/>
    </row>
    <row r="4" spans="1:33" ht="15.6" x14ac:dyDescent="0.3">
      <c r="A4" s="26" t="s">
        <v>183</v>
      </c>
      <c r="B4" s="15"/>
      <c r="C4" s="15"/>
      <c r="D4" s="15"/>
    </row>
    <row r="6" spans="1:33" x14ac:dyDescent="0.3">
      <c r="A6" s="27" t="s">
        <v>185</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row>
    <row r="7" spans="1:33" x14ac:dyDescent="0.3">
      <c r="A7" s="27" t="s">
        <v>184</v>
      </c>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row>
    <row r="9" spans="1:33" x14ac:dyDescent="0.3">
      <c r="A9" t="s">
        <v>186</v>
      </c>
      <c r="D9">
        <v>100</v>
      </c>
    </row>
    <row r="10" spans="1:33" x14ac:dyDescent="0.3">
      <c r="A10" t="s">
        <v>187</v>
      </c>
      <c r="D10">
        <v>170</v>
      </c>
    </row>
    <row r="11" spans="1:33" x14ac:dyDescent="0.3">
      <c r="A11" t="s">
        <v>188</v>
      </c>
      <c r="D11">
        <v>8</v>
      </c>
    </row>
    <row r="12" spans="1:33" x14ac:dyDescent="0.3">
      <c r="A12" t="s">
        <v>189</v>
      </c>
      <c r="D12">
        <v>95</v>
      </c>
    </row>
    <row r="14" spans="1:33" x14ac:dyDescent="0.3">
      <c r="A14" s="1" t="s">
        <v>122</v>
      </c>
    </row>
    <row r="16" spans="1:33" x14ac:dyDescent="0.3">
      <c r="A16" t="s">
        <v>190</v>
      </c>
    </row>
    <row r="18" spans="1:27" x14ac:dyDescent="0.3">
      <c r="B18" s="1">
        <f>_xlfn.NORM.S.INV(95%)</f>
        <v>1.6448536269514715</v>
      </c>
    </row>
    <row r="20" spans="1:27" x14ac:dyDescent="0.3">
      <c r="A20" s="1">
        <f>170+(1.96 *(8/SQRT(100)))</f>
        <v>171.56800000000001</v>
      </c>
    </row>
    <row r="23" spans="1:27" x14ac:dyDescent="0.3">
      <c r="A23" s="27" t="s">
        <v>191</v>
      </c>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spans="1:27" x14ac:dyDescent="0.3">
      <c r="A24" s="27" t="s">
        <v>192</v>
      </c>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6" spans="1:27" x14ac:dyDescent="0.3">
      <c r="A26" t="s">
        <v>193</v>
      </c>
      <c r="D26">
        <v>500</v>
      </c>
    </row>
    <row r="27" spans="1:27" x14ac:dyDescent="0.3">
      <c r="A27" t="s">
        <v>194</v>
      </c>
      <c r="D27">
        <v>320</v>
      </c>
    </row>
    <row r="28" spans="1:27" x14ac:dyDescent="0.3">
      <c r="A28" t="s">
        <v>189</v>
      </c>
      <c r="D28">
        <v>90</v>
      </c>
    </row>
    <row r="30" spans="1:27" x14ac:dyDescent="0.3">
      <c r="A30" s="1" t="s">
        <v>122</v>
      </c>
    </row>
    <row r="32" spans="1:27" x14ac:dyDescent="0.3">
      <c r="A32" t="s">
        <v>195</v>
      </c>
      <c r="D32">
        <f>1 - 0.9</f>
        <v>9.9999999999999978E-2</v>
      </c>
    </row>
    <row r="33" spans="1:38" x14ac:dyDescent="0.3">
      <c r="A33" t="s">
        <v>196</v>
      </c>
      <c r="D33">
        <f>320/500</f>
        <v>0.64</v>
      </c>
    </row>
    <row r="34" spans="1:38" x14ac:dyDescent="0.3">
      <c r="A34" t="s">
        <v>197</v>
      </c>
      <c r="D34">
        <v>500</v>
      </c>
    </row>
    <row r="36" spans="1:38" x14ac:dyDescent="0.3">
      <c r="B36">
        <f>_xlfn.CONFIDENCE.NORM(D32,D33,D34)</f>
        <v>4.7078457893127298E-2</v>
      </c>
    </row>
    <row r="38" spans="1:38" x14ac:dyDescent="0.3">
      <c r="A38" s="1" t="s">
        <v>198</v>
      </c>
      <c r="B38" s="1"/>
      <c r="D38">
        <f>320/500</f>
        <v>0.64</v>
      </c>
    </row>
    <row r="40" spans="1:38" x14ac:dyDescent="0.3">
      <c r="B40">
        <f>_xlfn.NORM.S.INV(90%)</f>
        <v>1.2815515655446006</v>
      </c>
    </row>
    <row r="42" spans="1:38" x14ac:dyDescent="0.3">
      <c r="A42" s="1" t="s">
        <v>199</v>
      </c>
      <c r="B42" s="1"/>
      <c r="D42">
        <f>0.64+(1.281*SQRT((0.64*(1-0.64))/500))</f>
        <v>0.66749826956010139</v>
      </c>
    </row>
    <row r="45" spans="1:38" x14ac:dyDescent="0.3">
      <c r="A45" t="s">
        <v>200</v>
      </c>
    </row>
    <row r="47" spans="1:38" x14ac:dyDescent="0.3">
      <c r="A47" s="27" t="s">
        <v>237</v>
      </c>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row>
    <row r="48" spans="1:38" x14ac:dyDescent="0.3">
      <c r="A48" s="27" t="s">
        <v>201</v>
      </c>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row>
    <row r="50" spans="1:14" x14ac:dyDescent="0.3">
      <c r="A50" t="s">
        <v>186</v>
      </c>
      <c r="D50">
        <v>50</v>
      </c>
    </row>
    <row r="52" spans="1:14" x14ac:dyDescent="0.3">
      <c r="A52" s="1" t="s">
        <v>4</v>
      </c>
    </row>
    <row r="54" spans="1:14" x14ac:dyDescent="0.3">
      <c r="A54" t="s">
        <v>202</v>
      </c>
      <c r="I54" t="s">
        <v>203</v>
      </c>
    </row>
    <row r="56" spans="1:14" x14ac:dyDescent="0.3">
      <c r="A56">
        <v>10</v>
      </c>
      <c r="B56">
        <v>20</v>
      </c>
      <c r="C56">
        <v>30</v>
      </c>
      <c r="D56">
        <v>40</v>
      </c>
      <c r="E56">
        <v>50</v>
      </c>
      <c r="I56">
        <v>15</v>
      </c>
      <c r="J56">
        <v>30</v>
      </c>
      <c r="K56">
        <v>45</v>
      </c>
      <c r="L56">
        <v>60</v>
      </c>
      <c r="M56">
        <v>75</v>
      </c>
      <c r="N56">
        <v>90</v>
      </c>
    </row>
    <row r="57" spans="1:14" x14ac:dyDescent="0.3">
      <c r="A57">
        <v>50</v>
      </c>
      <c r="B57">
        <v>60</v>
      </c>
      <c r="C57">
        <v>70</v>
      </c>
      <c r="D57">
        <v>80</v>
      </c>
      <c r="E57">
        <v>90</v>
      </c>
      <c r="I57">
        <v>10</v>
      </c>
      <c r="J57">
        <v>20</v>
      </c>
      <c r="K57">
        <v>30</v>
      </c>
      <c r="L57">
        <v>40</v>
      </c>
      <c r="M57">
        <v>50</v>
      </c>
      <c r="N57">
        <v>60</v>
      </c>
    </row>
    <row r="58" spans="1:14" x14ac:dyDescent="0.3">
      <c r="A58">
        <v>10</v>
      </c>
      <c r="B58">
        <v>20</v>
      </c>
      <c r="C58">
        <v>30</v>
      </c>
      <c r="D58">
        <v>40</v>
      </c>
      <c r="E58">
        <v>50</v>
      </c>
      <c r="I58">
        <v>20</v>
      </c>
      <c r="J58">
        <v>40</v>
      </c>
      <c r="K58">
        <v>60</v>
      </c>
      <c r="L58">
        <v>80</v>
      </c>
      <c r="M58">
        <v>90</v>
      </c>
      <c r="N58">
        <v>80</v>
      </c>
    </row>
    <row r="59" spans="1:14" x14ac:dyDescent="0.3">
      <c r="A59">
        <v>50</v>
      </c>
      <c r="B59">
        <v>60</v>
      </c>
      <c r="C59">
        <v>70</v>
      </c>
      <c r="D59">
        <v>80</v>
      </c>
      <c r="E59">
        <v>90</v>
      </c>
      <c r="I59">
        <v>10</v>
      </c>
      <c r="J59">
        <v>20</v>
      </c>
      <c r="K59">
        <v>30</v>
      </c>
      <c r="L59">
        <v>40</v>
      </c>
      <c r="M59">
        <v>50</v>
      </c>
      <c r="N59">
        <v>60</v>
      </c>
    </row>
    <row r="60" spans="1:14" x14ac:dyDescent="0.3">
      <c r="A60">
        <v>10</v>
      </c>
      <c r="B60">
        <v>20</v>
      </c>
      <c r="C60">
        <v>30</v>
      </c>
      <c r="D60">
        <v>40</v>
      </c>
      <c r="E60">
        <v>50</v>
      </c>
      <c r="I60">
        <v>15</v>
      </c>
      <c r="J60">
        <v>30</v>
      </c>
      <c r="K60">
        <v>45</v>
      </c>
      <c r="L60">
        <v>60</v>
      </c>
      <c r="M60">
        <v>75</v>
      </c>
      <c r="N60">
        <v>90</v>
      </c>
    </row>
    <row r="62" spans="1:14" x14ac:dyDescent="0.3">
      <c r="A62" t="s">
        <v>204</v>
      </c>
      <c r="C62">
        <f>AVERAGE(A56:E61)</f>
        <v>46</v>
      </c>
      <c r="I62" t="s">
        <v>204</v>
      </c>
      <c r="K62">
        <f>AVERAGE(I56:N60)</f>
        <v>47.333333333333336</v>
      </c>
    </row>
    <row r="64" spans="1:14" x14ac:dyDescent="0.3">
      <c r="A64" s="1" t="s">
        <v>207</v>
      </c>
    </row>
    <row r="66" spans="1:1" x14ac:dyDescent="0.3">
      <c r="A66" t="s">
        <v>205</v>
      </c>
    </row>
    <row r="68" spans="1:1" x14ac:dyDescent="0.3">
      <c r="A68" s="1" t="s">
        <v>208</v>
      </c>
    </row>
    <row r="70" spans="1:1" x14ac:dyDescent="0.3">
      <c r="A70" t="s">
        <v>206</v>
      </c>
    </row>
    <row r="73" spans="1:1" ht="15.6" x14ac:dyDescent="0.3">
      <c r="A73" s="19"/>
    </row>
    <row r="74" spans="1:1" ht="15.6" x14ac:dyDescent="0.3">
      <c r="A74"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CENTRAL TENDANCY</vt:lpstr>
      <vt:lpstr>SKEWNESS&amp;KRTOSIS</vt:lpstr>
      <vt:lpstr>CORRELATION &amp; COVARIANCE</vt:lpstr>
      <vt:lpstr>DISCRETE &amp; RANDOM VARIABLE</vt:lpstr>
      <vt:lpstr>DISCRETE AND CONTINUOUS</vt:lpstr>
      <vt:lpstr>HYPOTHESIS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masterajay8818@gmail.com</dc:creator>
  <cp:lastModifiedBy>Patil Sachin 190453119027</cp:lastModifiedBy>
  <dcterms:created xsi:type="dcterms:W3CDTF">2023-09-21T07:15:37Z</dcterms:created>
  <dcterms:modified xsi:type="dcterms:W3CDTF">2023-09-27T09:11:28Z</dcterms:modified>
</cp:coreProperties>
</file>